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KY\2018 Water Rate Case\Discovery\PSC\PSC DR2-3\Exhibits\Rate Base\"/>
    </mc:Choice>
  </mc:AlternateContent>
  <bookViews>
    <workbookView xWindow="0" yWindow="0" windowWidth="23040" windowHeight="8700" tabRatio="785" activeTab="2"/>
  </bookViews>
  <sheets>
    <sheet name="Link In" sheetId="9" r:id="rId1"/>
    <sheet name="Link Out" sheetId="6" r:id="rId2"/>
    <sheet name="Exhibit" sheetId="14" r:id="rId3"/>
    <sheet name="Def Maint Detail" sheetId="1" r:id="rId4"/>
    <sheet name="Def Maint Bal" sheetId="4" r:id="rId5"/>
    <sheet name="Def Maint Amort" sheetId="19" r:id="rId6"/>
    <sheet name="Def Maint Expenditures" sheetId="21" r:id="rId7"/>
  </sheets>
  <externalReferences>
    <externalReference r:id="rId8"/>
  </externalReferences>
  <definedNames>
    <definedName name="_xlnm.Print_Area" localSheetId="5">'Def Maint Amort'!$C$5:$AN$51</definedName>
    <definedName name="_xlnm.Print_Area" localSheetId="4">'Def Maint Bal'!$C$16:$AS$53</definedName>
    <definedName name="_xlnm.Print_Area" localSheetId="3">'Def Maint Detail'!$R$270:$BD$326</definedName>
    <definedName name="_xlnm.Print_Area" localSheetId="6">'Def Maint Expenditures'!$A$1:$G$33</definedName>
    <definedName name="_xlnm.Print_Area" localSheetId="2">Exhibit!$A$1:$G$33</definedName>
    <definedName name="_xlnm.Print_Area" localSheetId="1">'Link Out'!$A$1:$F$28</definedName>
    <definedName name="_xlnm.Print_Titles" localSheetId="5">'Def Maint Amort'!$B:$B,'Def Maint Amort'!$1:$15</definedName>
    <definedName name="_xlnm.Print_Titles" localSheetId="4">'Def Maint Bal'!$B:$B,'Def Maint Bal'!$1:$15</definedName>
    <definedName name="_xlnm.Print_Titles" localSheetId="3">'Def Maint Detail'!$B:$C,'Def Maint Detail'!$1:$16</definedName>
    <definedName name="Z_E1512DEB_FD6E_11D3_8701_444553540000_.wvu.Cols" localSheetId="5" hidden="1">'Def Maint Amort'!#REF!</definedName>
    <definedName name="Z_E1512DEB_FD6E_11D3_8701_444553540000_.wvu.Cols" localSheetId="4" hidden="1">'Def Maint Bal'!#REF!</definedName>
    <definedName name="Z_E1512DEB_FD6E_11D3_8701_444553540000_.wvu.Cols" localSheetId="3" hidden="1">'Def Maint Detail'!#REF!</definedName>
    <definedName name="Z_E1512DEB_FD6E_11D3_8701_444553540000_.wvu.PrintArea" localSheetId="5" hidden="1">'Def Maint Amort'!$C$1:$AN$51</definedName>
    <definedName name="Z_E1512DEB_FD6E_11D3_8701_444553540000_.wvu.PrintArea" localSheetId="4" hidden="1">'Def Maint Bal'!$C$1:$AS$52</definedName>
    <definedName name="Z_E1512DEB_FD6E_11D3_8701_444553540000_.wvu.PrintArea" localSheetId="3" hidden="1">'Def Maint Detail'!$D$18:$BD$84</definedName>
    <definedName name="Z_E1512DEB_FD6E_11D3_8701_444553540000_.wvu.PrintTitles" localSheetId="5" hidden="1">'Def Maint Amort'!$B:$B</definedName>
    <definedName name="Z_E1512DEB_FD6E_11D3_8701_444553540000_.wvu.PrintTitles" localSheetId="4" hidden="1">'Def Maint Bal'!$B:$B</definedName>
    <definedName name="Z_E1512DEB_FD6E_11D3_8701_444553540000_.wvu.PrintTitles" localSheetId="3" hidden="1">'Def Maint Detail'!$B:$C,'Def Maint Detail'!$3:$16</definedName>
    <definedName name="Z_E1512DEC_FD6E_11D3_8701_444553540000_.wvu.Cols" localSheetId="5" hidden="1">'Def Maint Amort'!#REF!</definedName>
    <definedName name="Z_E1512DEC_FD6E_11D3_8701_444553540000_.wvu.Cols" localSheetId="4" hidden="1">'Def Maint Bal'!#REF!</definedName>
    <definedName name="Z_E1512DEC_FD6E_11D3_8701_444553540000_.wvu.Cols" localSheetId="3" hidden="1">'Def Maint Detail'!#REF!</definedName>
    <definedName name="Z_E1512DEC_FD6E_11D3_8701_444553540000_.wvu.PrintArea" localSheetId="5" hidden="1">'Def Maint Amort'!$C$1:$AN$51</definedName>
    <definedName name="Z_E1512DEC_FD6E_11D3_8701_444553540000_.wvu.PrintArea" localSheetId="4" hidden="1">'Def Maint Bal'!$C$1:$AS$52</definedName>
    <definedName name="Z_E1512DEC_FD6E_11D3_8701_444553540000_.wvu.PrintArea" localSheetId="3" hidden="1">'Def Maint Detail'!$D$18:$BD$84</definedName>
    <definedName name="Z_E1512DEC_FD6E_11D3_8701_444553540000_.wvu.PrintTitles" localSheetId="5" hidden="1">'Def Maint Amort'!$B:$B</definedName>
    <definedName name="Z_E1512DEC_FD6E_11D3_8701_444553540000_.wvu.PrintTitles" localSheetId="4" hidden="1">'Def Maint Bal'!$B:$B</definedName>
    <definedName name="Z_E1512DEC_FD6E_11D3_8701_444553540000_.wvu.PrintTitles" localSheetId="3" hidden="1">'Def Maint Detail'!$B:$C,'Def Maint Detail'!$3:$16</definedName>
    <definedName name="Z_E1512DED_FD6E_11D3_8701_444553540000_.wvu.Cols" localSheetId="5" hidden="1">'Def Maint Amort'!#REF!</definedName>
    <definedName name="Z_E1512DED_FD6E_11D3_8701_444553540000_.wvu.Cols" localSheetId="4" hidden="1">'Def Maint Bal'!#REF!</definedName>
    <definedName name="Z_E1512DED_FD6E_11D3_8701_444553540000_.wvu.Cols" localSheetId="3" hidden="1">'Def Maint Detail'!#REF!</definedName>
    <definedName name="Z_E1512DED_FD6E_11D3_8701_444553540000_.wvu.PrintArea" localSheetId="5" hidden="1">'Def Maint Amort'!$C$1:$AN$51</definedName>
    <definedName name="Z_E1512DED_FD6E_11D3_8701_444553540000_.wvu.PrintArea" localSheetId="4" hidden="1">'Def Maint Bal'!$C$1:$AS$52</definedName>
    <definedName name="Z_E1512DED_FD6E_11D3_8701_444553540000_.wvu.PrintArea" localSheetId="3" hidden="1">'Def Maint Detail'!$D$18:$BD$84</definedName>
    <definedName name="Z_E1512DED_FD6E_11D3_8701_444553540000_.wvu.PrintTitles" localSheetId="5" hidden="1">'Def Maint Amort'!$B:$B</definedName>
    <definedName name="Z_E1512DED_FD6E_11D3_8701_444553540000_.wvu.PrintTitles" localSheetId="4" hidden="1">'Def Maint Bal'!$B:$B</definedName>
    <definedName name="Z_E1512DED_FD6E_11D3_8701_444553540000_.wvu.PrintTitles" localSheetId="3" hidden="1">'Def Maint Detail'!$B:$C,'Def Maint Detail'!$3:$16</definedName>
  </definedNames>
  <calcPr calcId="162913"/>
  <customWorkbookViews>
    <customWorkbookView name="Def Maint Amortizations" guid="{E1512DED-FD6E-11D3-8701-444553540000}" maximized="1" windowWidth="763" windowHeight="466" tabRatio="598" activeSheetId="5"/>
    <customWorkbookView name="Def Maint Detail" guid="{E1512DEC-FD6E-11D3-8701-444553540000}" maximized="1" windowWidth="763" windowHeight="466" tabRatio="598" activeSheetId="1"/>
    <customWorkbookView name="Def Maint Avg Balances" guid="{E1512DEB-FD6E-11D3-8701-444553540000}" maximized="1" windowWidth="763" windowHeight="466" tabRatio="598" activeSheetId="4"/>
  </customWorkbookViews>
</workbook>
</file>

<file path=xl/calcChain.xml><?xml version="1.0" encoding="utf-8"?>
<calcChain xmlns="http://schemas.openxmlformats.org/spreadsheetml/2006/main">
  <c r="B10" i="9" l="1"/>
  <c r="B5" i="9"/>
  <c r="A30" i="9"/>
  <c r="A29" i="9"/>
  <c r="A28" i="9"/>
  <c r="A27" i="9"/>
  <c r="A26" i="9"/>
  <c r="A25" i="9"/>
  <c r="A24" i="9"/>
  <c r="A23" i="9"/>
  <c r="A22" i="9"/>
  <c r="A21" i="9"/>
  <c r="A20" i="9"/>
  <c r="A19" i="9"/>
  <c r="A18" i="9"/>
  <c r="A17" i="9"/>
  <c r="A16" i="9"/>
  <c r="B9" i="9"/>
  <c r="B8" i="9"/>
  <c r="B7" i="9"/>
  <c r="B6" i="9"/>
  <c r="B4" i="9"/>
  <c r="B3" i="9"/>
  <c r="B2" i="9"/>
  <c r="B41" i="6" l="1"/>
  <c r="B40" i="6"/>
  <c r="B39" i="6"/>
  <c r="B38" i="6"/>
  <c r="B37" i="6"/>
  <c r="B36" i="6"/>
  <c r="B35" i="6"/>
  <c r="B34" i="6"/>
  <c r="B33" i="6"/>
  <c r="B32" i="6"/>
  <c r="B31" i="6"/>
  <c r="B30" i="6"/>
  <c r="G2" i="21" l="1"/>
  <c r="AT284" i="1" l="1"/>
  <c r="AS284" i="1"/>
  <c r="AV423" i="1" l="1"/>
  <c r="AV421" i="1"/>
  <c r="AV419" i="1"/>
  <c r="AV417" i="1"/>
  <c r="AV415" i="1"/>
  <c r="AV413" i="1"/>
  <c r="AV411" i="1"/>
  <c r="AV409" i="1"/>
  <c r="AV407" i="1"/>
  <c r="AV405" i="1"/>
  <c r="AV403" i="1"/>
  <c r="AV401" i="1"/>
  <c r="AV399" i="1"/>
  <c r="AV397" i="1"/>
  <c r="AV395" i="1"/>
  <c r="AV393" i="1"/>
  <c r="AV391" i="1"/>
  <c r="AV389" i="1"/>
  <c r="AV387" i="1"/>
  <c r="AV385" i="1"/>
  <c r="AV383" i="1"/>
  <c r="AV381" i="1"/>
  <c r="AV379" i="1"/>
  <c r="AV377" i="1"/>
  <c r="AV375" i="1"/>
  <c r="AV373" i="1"/>
  <c r="AV371" i="1"/>
  <c r="AV369" i="1"/>
  <c r="AV367" i="1"/>
  <c r="AV365" i="1"/>
  <c r="AV363" i="1"/>
  <c r="AV361" i="1"/>
  <c r="AV359" i="1"/>
  <c r="AV357" i="1"/>
  <c r="AV355" i="1"/>
  <c r="AV353" i="1"/>
  <c r="AV351" i="1"/>
  <c r="AV349" i="1"/>
  <c r="AV347" i="1"/>
  <c r="AV345" i="1"/>
  <c r="AV343" i="1"/>
  <c r="AV341" i="1"/>
  <c r="AV339" i="1"/>
  <c r="AV337" i="1"/>
  <c r="AV335" i="1"/>
  <c r="AV333" i="1"/>
  <c r="AV331" i="1"/>
  <c r="AV329" i="1"/>
  <c r="AV327" i="1"/>
  <c r="AV325" i="1"/>
  <c r="AV323" i="1"/>
  <c r="AV321" i="1"/>
  <c r="AV319" i="1"/>
  <c r="AV317" i="1"/>
  <c r="AV315" i="1"/>
  <c r="AV302" i="1"/>
  <c r="B23" i="6"/>
  <c r="B25" i="6"/>
  <c r="B6" i="21"/>
  <c r="G30" i="21" l="1"/>
  <c r="F30" i="21"/>
  <c r="E30" i="21"/>
  <c r="D30" i="21"/>
  <c r="C30" i="21"/>
  <c r="C31" i="21" s="1"/>
  <c r="B30" i="21"/>
  <c r="G31" i="21"/>
  <c r="F31" i="21"/>
  <c r="D31" i="21"/>
  <c r="E31" i="21" l="1"/>
  <c r="B32" i="21"/>
  <c r="B31" i="21"/>
  <c r="L2" i="19" l="1"/>
  <c r="V2" i="19"/>
  <c r="AF2" i="19"/>
  <c r="AS2" i="4"/>
  <c r="K2" i="4"/>
  <c r="T2" i="4"/>
  <c r="AC2" i="4"/>
  <c r="AU2" i="1"/>
  <c r="AK2" i="1"/>
  <c r="AA2" i="1"/>
  <c r="AA118" i="1" l="1"/>
  <c r="Z128" i="1"/>
  <c r="AL250" i="1"/>
  <c r="AU320" i="1" l="1"/>
  <c r="AR296" i="1"/>
  <c r="AQ290" i="1"/>
  <c r="BA15" i="1" l="1"/>
  <c r="AZ15" i="1"/>
  <c r="AY15" i="1"/>
  <c r="AX15" i="1"/>
  <c r="AW15" i="1"/>
  <c r="AV15" i="1"/>
  <c r="AU15" i="1"/>
  <c r="AT15" i="1"/>
  <c r="AT315" i="1" s="1"/>
  <c r="AS15" i="1"/>
  <c r="AS315" i="1" s="1"/>
  <c r="AR15" i="1"/>
  <c r="AR315" i="1" s="1"/>
  <c r="AQ15" i="1"/>
  <c r="AQ315" i="1" s="1"/>
  <c r="AP15" i="1"/>
  <c r="AP16" i="1" s="1"/>
  <c r="A1" i="21" l="1"/>
  <c r="L1" i="19" l="1"/>
  <c r="G1" i="21"/>
  <c r="K1" i="4"/>
  <c r="G1" i="14"/>
  <c r="AL1" i="4"/>
  <c r="BD1" i="1"/>
  <c r="AS1" i="4"/>
  <c r="B1" i="1"/>
  <c r="AU1" i="1"/>
  <c r="AF1" i="19"/>
  <c r="B1" i="4"/>
  <c r="AA1" i="1"/>
  <c r="AC1" i="4"/>
  <c r="V1" i="19"/>
  <c r="AN1" i="19"/>
  <c r="AK1" i="1"/>
  <c r="T1" i="4"/>
  <c r="B1" i="19"/>
  <c r="G2" i="14"/>
  <c r="AN2" i="19" l="1"/>
  <c r="AL2" i="4"/>
  <c r="D5" i="4" l="1"/>
  <c r="D5" i="19" s="1"/>
  <c r="E5" i="4"/>
  <c r="E5" i="19" s="1"/>
  <c r="F5" i="4"/>
  <c r="F5" i="19" s="1"/>
  <c r="G5" i="4"/>
  <c r="G5" i="19" s="1"/>
  <c r="H5" i="4"/>
  <c r="H5" i="19" s="1"/>
  <c r="I5" i="4"/>
  <c r="I5" i="19" s="1"/>
  <c r="J5" i="4"/>
  <c r="J5" i="19" s="1"/>
  <c r="K5" i="4"/>
  <c r="K5" i="19" s="1"/>
  <c r="L5" i="4"/>
  <c r="L5" i="19" s="1"/>
  <c r="M5" i="4"/>
  <c r="M5" i="19" s="1"/>
  <c r="N5" i="4"/>
  <c r="N5" i="19" s="1"/>
  <c r="O5" i="4"/>
  <c r="O5" i="19" s="1"/>
  <c r="P5" i="4"/>
  <c r="P5" i="19" s="1"/>
  <c r="Q5" i="4"/>
  <c r="Q5" i="19" s="1"/>
  <c r="R5" i="4"/>
  <c r="R5" i="19" s="1"/>
  <c r="S5" i="4"/>
  <c r="S5" i="19" s="1"/>
  <c r="T5" i="4"/>
  <c r="T5" i="19" s="1"/>
  <c r="U5" i="4"/>
  <c r="U5" i="19" s="1"/>
  <c r="V5" i="4"/>
  <c r="V5" i="19" s="1"/>
  <c r="W5" i="4"/>
  <c r="W5" i="19" s="1"/>
  <c r="X5" i="4"/>
  <c r="X5" i="19" s="1"/>
  <c r="Y5" i="4"/>
  <c r="Y5" i="19" s="1"/>
  <c r="Z5" i="4"/>
  <c r="Z5" i="19" s="1"/>
  <c r="AA5" i="4"/>
  <c r="AA5" i="19" s="1"/>
  <c r="AB5" i="4"/>
  <c r="AB5" i="19" s="1"/>
  <c r="AC5" i="4"/>
  <c r="AC5" i="19" s="1"/>
  <c r="AD5" i="4"/>
  <c r="AD5" i="19" s="1"/>
  <c r="AE5" i="4"/>
  <c r="AE5" i="19" s="1"/>
  <c r="AF5" i="4"/>
  <c r="AF5" i="19" s="1"/>
  <c r="AG5" i="4"/>
  <c r="AG5" i="19" s="1"/>
  <c r="AH5" i="4"/>
  <c r="AH5" i="19" s="1"/>
  <c r="AI5" i="4"/>
  <c r="AI5" i="19" s="1"/>
  <c r="AJ5" i="4"/>
  <c r="AJ5" i="19" s="1"/>
  <c r="AK5" i="4"/>
  <c r="AK5" i="19" s="1"/>
  <c r="AL5" i="4"/>
  <c r="AL5" i="19" s="1"/>
  <c r="D6" i="4"/>
  <c r="D6" i="19" s="1"/>
  <c r="E6" i="4"/>
  <c r="E6" i="19" s="1"/>
  <c r="F6" i="4"/>
  <c r="F6" i="19" s="1"/>
  <c r="G6" i="4"/>
  <c r="G6" i="19" s="1"/>
  <c r="H6" i="4"/>
  <c r="H6" i="19" s="1"/>
  <c r="I6" i="4"/>
  <c r="I6" i="19" s="1"/>
  <c r="J6" i="4"/>
  <c r="J6" i="19" s="1"/>
  <c r="K6" i="4"/>
  <c r="K6" i="19" s="1"/>
  <c r="L6" i="4"/>
  <c r="L6" i="19" s="1"/>
  <c r="M6" i="4"/>
  <c r="M6" i="19" s="1"/>
  <c r="N6" i="4"/>
  <c r="N6" i="19" s="1"/>
  <c r="O6" i="4"/>
  <c r="O6" i="19" s="1"/>
  <c r="P6" i="4"/>
  <c r="P6" i="19" s="1"/>
  <c r="Q6" i="4"/>
  <c r="Q6" i="19" s="1"/>
  <c r="R6" i="4"/>
  <c r="R6" i="19" s="1"/>
  <c r="S6" i="4"/>
  <c r="S6" i="19" s="1"/>
  <c r="T6" i="4"/>
  <c r="T6" i="19" s="1"/>
  <c r="U6" i="4"/>
  <c r="U6" i="19" s="1"/>
  <c r="V6" i="4"/>
  <c r="V6" i="19" s="1"/>
  <c r="W6" i="4"/>
  <c r="W6" i="19" s="1"/>
  <c r="X6" i="4"/>
  <c r="X6" i="19" s="1"/>
  <c r="Y6" i="4"/>
  <c r="Y6" i="19" s="1"/>
  <c r="Z6" i="4"/>
  <c r="Z6" i="19" s="1"/>
  <c r="AA6" i="4"/>
  <c r="AA6" i="19" s="1"/>
  <c r="AB6" i="4"/>
  <c r="AB6" i="19" s="1"/>
  <c r="AC6" i="4"/>
  <c r="AC6" i="19" s="1"/>
  <c r="AD6" i="4"/>
  <c r="AD6" i="19" s="1"/>
  <c r="AE6" i="4"/>
  <c r="AE6" i="19" s="1"/>
  <c r="AF6" i="4"/>
  <c r="AF6" i="19" s="1"/>
  <c r="AG6" i="4"/>
  <c r="AG6" i="19" s="1"/>
  <c r="AH6" i="4"/>
  <c r="AH6" i="19" s="1"/>
  <c r="AI6" i="4"/>
  <c r="AI6" i="19" s="1"/>
  <c r="AJ6" i="4"/>
  <c r="AJ6" i="19" s="1"/>
  <c r="AK6" i="4"/>
  <c r="AK6" i="19" s="1"/>
  <c r="AL6" i="4"/>
  <c r="AL6" i="19" s="1"/>
  <c r="D7" i="4"/>
  <c r="D7" i="19" s="1"/>
  <c r="E7" i="4"/>
  <c r="E7" i="19" s="1"/>
  <c r="F7" i="4"/>
  <c r="F7" i="19" s="1"/>
  <c r="G7" i="4"/>
  <c r="G7" i="19" s="1"/>
  <c r="H7" i="4"/>
  <c r="H7" i="19" s="1"/>
  <c r="I7" i="4"/>
  <c r="I7" i="19" s="1"/>
  <c r="J7" i="4"/>
  <c r="J7" i="19" s="1"/>
  <c r="K7" i="4"/>
  <c r="K7" i="19" s="1"/>
  <c r="L7" i="4"/>
  <c r="L7" i="19" s="1"/>
  <c r="M7" i="4"/>
  <c r="M7" i="19" s="1"/>
  <c r="N7" i="4"/>
  <c r="N7" i="19" s="1"/>
  <c r="O7" i="4"/>
  <c r="O7" i="19" s="1"/>
  <c r="P7" i="4"/>
  <c r="P7" i="19" s="1"/>
  <c r="Q7" i="4"/>
  <c r="Q7" i="19" s="1"/>
  <c r="R7" i="4"/>
  <c r="R7" i="19" s="1"/>
  <c r="S7" i="4"/>
  <c r="S7" i="19" s="1"/>
  <c r="T7" i="4"/>
  <c r="T7" i="19" s="1"/>
  <c r="U7" i="4"/>
  <c r="U7" i="19" s="1"/>
  <c r="V7" i="4"/>
  <c r="V7" i="19" s="1"/>
  <c r="W7" i="4"/>
  <c r="W7" i="19" s="1"/>
  <c r="X7" i="4"/>
  <c r="X7" i="19" s="1"/>
  <c r="Y7" i="4"/>
  <c r="Y7" i="19" s="1"/>
  <c r="Z7" i="4"/>
  <c r="Z7" i="19" s="1"/>
  <c r="AA7" i="4"/>
  <c r="AA7" i="19" s="1"/>
  <c r="AB7" i="4"/>
  <c r="AB7" i="19" s="1"/>
  <c r="AC7" i="4"/>
  <c r="AC7" i="19" s="1"/>
  <c r="AD7" i="4"/>
  <c r="AD7" i="19" s="1"/>
  <c r="AE7" i="4"/>
  <c r="AE7" i="19" s="1"/>
  <c r="AF7" i="4"/>
  <c r="AF7" i="19" s="1"/>
  <c r="AG7" i="4"/>
  <c r="AG7" i="19" s="1"/>
  <c r="AH7" i="4"/>
  <c r="AH7" i="19" s="1"/>
  <c r="AI7" i="4"/>
  <c r="AI7" i="19" s="1"/>
  <c r="AJ7" i="4"/>
  <c r="AJ7" i="19" s="1"/>
  <c r="AK7" i="4"/>
  <c r="AK7" i="19" s="1"/>
  <c r="AL7" i="4"/>
  <c r="AL7" i="19" s="1"/>
  <c r="D9" i="4"/>
  <c r="D9" i="19" s="1"/>
  <c r="E9" i="4"/>
  <c r="E9" i="19" s="1"/>
  <c r="F9" i="4"/>
  <c r="F9" i="19" s="1"/>
  <c r="G9" i="4"/>
  <c r="G9" i="19" s="1"/>
  <c r="H9" i="4"/>
  <c r="H9" i="19" s="1"/>
  <c r="I9" i="4"/>
  <c r="I9" i="19" s="1"/>
  <c r="J9" i="4"/>
  <c r="J9" i="19" s="1"/>
  <c r="K9" i="4"/>
  <c r="K9" i="19" s="1"/>
  <c r="L9" i="4"/>
  <c r="L9" i="19" s="1"/>
  <c r="M9" i="4"/>
  <c r="M9" i="19" s="1"/>
  <c r="N9" i="4"/>
  <c r="N9" i="19" s="1"/>
  <c r="O9" i="4"/>
  <c r="O9" i="19" s="1"/>
  <c r="P9" i="4"/>
  <c r="P9" i="19" s="1"/>
  <c r="Q9" i="4"/>
  <c r="Q9" i="19" s="1"/>
  <c r="R9" i="4"/>
  <c r="R9" i="19" s="1"/>
  <c r="S9" i="4"/>
  <c r="S9" i="19" s="1"/>
  <c r="T9" i="4"/>
  <c r="T9" i="19" s="1"/>
  <c r="U9" i="4"/>
  <c r="U9" i="19" s="1"/>
  <c r="V9" i="4"/>
  <c r="V9" i="19" s="1"/>
  <c r="W9" i="4"/>
  <c r="X9" i="4"/>
  <c r="X9" i="19" s="1"/>
  <c r="Y9" i="4"/>
  <c r="Y9" i="19" s="1"/>
  <c r="Z9" i="4"/>
  <c r="Z9" i="19" s="1"/>
  <c r="AA9" i="4"/>
  <c r="AA9" i="19" s="1"/>
  <c r="AB9" i="4"/>
  <c r="AB9" i="19" s="1"/>
  <c r="AC9" i="4"/>
  <c r="AC9" i="19" s="1"/>
  <c r="AD9" i="4"/>
  <c r="AD9" i="19" s="1"/>
  <c r="AE9" i="4"/>
  <c r="AE9" i="19" s="1"/>
  <c r="AF9" i="4"/>
  <c r="AF9" i="19" s="1"/>
  <c r="AG9" i="4"/>
  <c r="AG9" i="19" s="1"/>
  <c r="AH9" i="4"/>
  <c r="AH9" i="19" s="1"/>
  <c r="AI9" i="4"/>
  <c r="AI9" i="19" s="1"/>
  <c r="AJ9" i="4"/>
  <c r="AJ9" i="19" s="1"/>
  <c r="AK9" i="4"/>
  <c r="AK9" i="19" s="1"/>
  <c r="AL9" i="4"/>
  <c r="AL9" i="19" s="1"/>
  <c r="D10" i="4"/>
  <c r="D10" i="19" s="1"/>
  <c r="E10" i="4"/>
  <c r="E10" i="19" s="1"/>
  <c r="F10" i="4"/>
  <c r="F10" i="19" s="1"/>
  <c r="G10" i="4"/>
  <c r="G10" i="19" s="1"/>
  <c r="H10" i="4"/>
  <c r="H10" i="19" s="1"/>
  <c r="I10" i="4"/>
  <c r="I10" i="19" s="1"/>
  <c r="J10" i="4"/>
  <c r="J10" i="19" s="1"/>
  <c r="K10" i="4"/>
  <c r="K10" i="19" s="1"/>
  <c r="L10" i="4"/>
  <c r="L10" i="19" s="1"/>
  <c r="M10" i="4"/>
  <c r="M10" i="19" s="1"/>
  <c r="N10" i="4"/>
  <c r="N10" i="19" s="1"/>
  <c r="O10" i="4"/>
  <c r="O10" i="19" s="1"/>
  <c r="P10" i="4"/>
  <c r="P10" i="19" s="1"/>
  <c r="Q10" i="4"/>
  <c r="Q10" i="19" s="1"/>
  <c r="R10" i="4"/>
  <c r="R10" i="19" s="1"/>
  <c r="S10" i="4"/>
  <c r="S10" i="19" s="1"/>
  <c r="T10" i="4"/>
  <c r="T10" i="19" s="1"/>
  <c r="U10" i="4"/>
  <c r="U10" i="19" s="1"/>
  <c r="V10" i="4"/>
  <c r="V10" i="19" s="1"/>
  <c r="W10" i="4"/>
  <c r="W10" i="19" s="1"/>
  <c r="X10" i="4"/>
  <c r="X10" i="19" s="1"/>
  <c r="Y10" i="4"/>
  <c r="Y10" i="19" s="1"/>
  <c r="Z10" i="4"/>
  <c r="Z10" i="19" s="1"/>
  <c r="AA10" i="4"/>
  <c r="AA10" i="19" s="1"/>
  <c r="AB10" i="4"/>
  <c r="AB10" i="19" s="1"/>
  <c r="AC10" i="4"/>
  <c r="AC10" i="19" s="1"/>
  <c r="AD10" i="4"/>
  <c r="AD10" i="19" s="1"/>
  <c r="AE10" i="4"/>
  <c r="AE10" i="19" s="1"/>
  <c r="AF10" i="4"/>
  <c r="AF10" i="19" s="1"/>
  <c r="AG10" i="4"/>
  <c r="AG10" i="19" s="1"/>
  <c r="AH10" i="4"/>
  <c r="AH10" i="19" s="1"/>
  <c r="AI10" i="4"/>
  <c r="AI10" i="19" s="1"/>
  <c r="AJ10" i="4"/>
  <c r="AJ10" i="19" s="1"/>
  <c r="AK10" i="4"/>
  <c r="AK10" i="19" s="1"/>
  <c r="AL10" i="4"/>
  <c r="AL10" i="19" s="1"/>
  <c r="D11" i="4"/>
  <c r="D11" i="19" s="1"/>
  <c r="E11" i="4"/>
  <c r="E11" i="19" s="1"/>
  <c r="F11" i="4"/>
  <c r="F11" i="19" s="1"/>
  <c r="G11" i="4"/>
  <c r="G11" i="19" s="1"/>
  <c r="H11" i="4"/>
  <c r="H11" i="19" s="1"/>
  <c r="I11" i="4"/>
  <c r="I11" i="19" s="1"/>
  <c r="J11" i="4"/>
  <c r="J11" i="19" s="1"/>
  <c r="K11" i="4"/>
  <c r="K11" i="19" s="1"/>
  <c r="L11" i="4"/>
  <c r="L11" i="19" s="1"/>
  <c r="M11" i="4"/>
  <c r="M11" i="19" s="1"/>
  <c r="N11" i="4"/>
  <c r="N11" i="19" s="1"/>
  <c r="O11" i="4"/>
  <c r="O11" i="19" s="1"/>
  <c r="P11" i="4"/>
  <c r="P11" i="19" s="1"/>
  <c r="Q11" i="4"/>
  <c r="Q11" i="19" s="1"/>
  <c r="R11" i="4"/>
  <c r="R11" i="19" s="1"/>
  <c r="S11" i="4"/>
  <c r="S11" i="19" s="1"/>
  <c r="T11" i="4"/>
  <c r="T11" i="19" s="1"/>
  <c r="U11" i="4"/>
  <c r="U11" i="19" s="1"/>
  <c r="V11" i="4"/>
  <c r="V11" i="19" s="1"/>
  <c r="W11" i="4"/>
  <c r="W11" i="19" s="1"/>
  <c r="X11" i="4"/>
  <c r="X11" i="19" s="1"/>
  <c r="Y11" i="4"/>
  <c r="Y11" i="19" s="1"/>
  <c r="Z11" i="4"/>
  <c r="Z11" i="19" s="1"/>
  <c r="AA11" i="4"/>
  <c r="AA11" i="19" s="1"/>
  <c r="AB11" i="4"/>
  <c r="AB11" i="19" s="1"/>
  <c r="AC11" i="4"/>
  <c r="AC11" i="19" s="1"/>
  <c r="AD11" i="4"/>
  <c r="AD11" i="19" s="1"/>
  <c r="AE11" i="4"/>
  <c r="AE11" i="19" s="1"/>
  <c r="AF11" i="4"/>
  <c r="AF11" i="19" s="1"/>
  <c r="AG11" i="4"/>
  <c r="AG11" i="19" s="1"/>
  <c r="AH11" i="4"/>
  <c r="AH11" i="19" s="1"/>
  <c r="AI11" i="4"/>
  <c r="AI11" i="19" s="1"/>
  <c r="AJ11" i="4"/>
  <c r="AJ11" i="19" s="1"/>
  <c r="AK11" i="4"/>
  <c r="AK11" i="19" s="1"/>
  <c r="AL11" i="4"/>
  <c r="AL11" i="19" s="1"/>
  <c r="D12" i="4"/>
  <c r="D12" i="19" s="1"/>
  <c r="E12" i="4"/>
  <c r="E12" i="19" s="1"/>
  <c r="F12" i="4"/>
  <c r="F12" i="19" s="1"/>
  <c r="G12" i="4"/>
  <c r="G12" i="19" s="1"/>
  <c r="H12" i="4"/>
  <c r="H12" i="19" s="1"/>
  <c r="I12" i="4"/>
  <c r="I12" i="19" s="1"/>
  <c r="J12" i="4"/>
  <c r="J12" i="19" s="1"/>
  <c r="K12" i="4"/>
  <c r="K12" i="19" s="1"/>
  <c r="M12" i="4"/>
  <c r="M12" i="19" s="1"/>
  <c r="N12" i="4"/>
  <c r="N12" i="19" s="1"/>
  <c r="O12" i="4"/>
  <c r="O12" i="19" s="1"/>
  <c r="P12" i="4"/>
  <c r="P12" i="19" s="1"/>
  <c r="Q12" i="4"/>
  <c r="Q12" i="19" s="1"/>
  <c r="R12" i="4"/>
  <c r="R12" i="19" s="1"/>
  <c r="S12" i="4"/>
  <c r="S12" i="19" s="1"/>
  <c r="T12" i="4"/>
  <c r="T12" i="19" s="1"/>
  <c r="U12" i="4"/>
  <c r="U12" i="19" s="1"/>
  <c r="V12" i="4"/>
  <c r="V12" i="19" s="1"/>
  <c r="W12" i="4"/>
  <c r="W12" i="19" s="1"/>
  <c r="X12" i="4"/>
  <c r="X12" i="19" s="1"/>
  <c r="Y12" i="4"/>
  <c r="Y12" i="19" s="1"/>
  <c r="Z12" i="4"/>
  <c r="Z12" i="19" s="1"/>
  <c r="AA12" i="4"/>
  <c r="AA12" i="19" s="1"/>
  <c r="AB12" i="4"/>
  <c r="AB12" i="19" s="1"/>
  <c r="AC12" i="4"/>
  <c r="AC12" i="19" s="1"/>
  <c r="AD12" i="4"/>
  <c r="AD12" i="19" s="1"/>
  <c r="AE12" i="4"/>
  <c r="AE12" i="19" s="1"/>
  <c r="AF12" i="4"/>
  <c r="AF12" i="19" s="1"/>
  <c r="AG12" i="4"/>
  <c r="AG12" i="19" s="1"/>
  <c r="AH12" i="4"/>
  <c r="AH12" i="19" s="1"/>
  <c r="AI12" i="4"/>
  <c r="AI12" i="19" s="1"/>
  <c r="AJ12" i="4"/>
  <c r="AJ12" i="19" s="1"/>
  <c r="AK12" i="4"/>
  <c r="AK12" i="19" s="1"/>
  <c r="AL12" i="4"/>
  <c r="AL12" i="19" s="1"/>
  <c r="D14" i="4"/>
  <c r="D14" i="19" s="1"/>
  <c r="E14" i="4"/>
  <c r="E14" i="19" s="1"/>
  <c r="F14" i="4"/>
  <c r="F14" i="19" s="1"/>
  <c r="G14" i="4"/>
  <c r="G14" i="19" s="1"/>
  <c r="H14" i="4"/>
  <c r="H14" i="19" s="1"/>
  <c r="J14" i="4"/>
  <c r="J14" i="19" s="1"/>
  <c r="K14" i="4"/>
  <c r="K14" i="19" s="1"/>
  <c r="D15" i="4"/>
  <c r="D15" i="19" s="1"/>
  <c r="E15" i="4"/>
  <c r="F15" i="4"/>
  <c r="F15" i="19" s="1"/>
  <c r="G15" i="4"/>
  <c r="G15" i="19" s="1"/>
  <c r="H15" i="4"/>
  <c r="H15" i="19" s="1"/>
  <c r="I15" i="4"/>
  <c r="I15" i="19" s="1"/>
  <c r="J15" i="4"/>
  <c r="J15" i="19" s="1"/>
  <c r="K15" i="4"/>
  <c r="K15" i="19" s="1"/>
  <c r="L15" i="4"/>
  <c r="L15" i="19" s="1"/>
  <c r="C15" i="4"/>
  <c r="C14" i="4"/>
  <c r="C14" i="19" s="1"/>
  <c r="C11" i="4"/>
  <c r="C11" i="19" s="1"/>
  <c r="C10" i="4"/>
  <c r="C9" i="4"/>
  <c r="C7" i="4"/>
  <c r="C7" i="19" s="1"/>
  <c r="C6" i="4"/>
  <c r="C6" i="19" s="1"/>
  <c r="C5" i="4"/>
  <c r="C5" i="19" s="1"/>
  <c r="W9" i="19"/>
  <c r="E15" i="19"/>
  <c r="Y16" i="19"/>
  <c r="Z16" i="19"/>
  <c r="AA16" i="19"/>
  <c r="AB16" i="19"/>
  <c r="AC16" i="19"/>
  <c r="AD16" i="19"/>
  <c r="AE16" i="19"/>
  <c r="AF16" i="19"/>
  <c r="AG16" i="19"/>
  <c r="AH16" i="19"/>
  <c r="AI16" i="19"/>
  <c r="AJ16" i="19"/>
  <c r="AK16" i="19"/>
  <c r="AL16" i="19"/>
  <c r="AJ16" i="4"/>
  <c r="AD16" i="4"/>
  <c r="AE16" i="4"/>
  <c r="AF16" i="4"/>
  <c r="AG16" i="4"/>
  <c r="AH16" i="4"/>
  <c r="AI16" i="4"/>
  <c r="AK16" i="4"/>
  <c r="AL16" i="4"/>
  <c r="C15" i="19"/>
  <c r="C10" i="19"/>
  <c r="C9" i="19"/>
  <c r="AN43" i="19"/>
  <c r="AN42" i="19"/>
  <c r="AN41" i="19"/>
  <c r="AN40" i="19"/>
  <c r="AN39" i="19"/>
  <c r="AN38" i="19"/>
  <c r="AN37" i="19"/>
  <c r="AN36" i="19"/>
  <c r="AN35" i="19"/>
  <c r="AN34" i="19"/>
  <c r="AN33" i="19"/>
  <c r="AN32" i="19"/>
  <c r="AN31" i="19"/>
  <c r="AN30" i="19"/>
  <c r="AN29" i="19"/>
  <c r="AN28" i="19"/>
  <c r="AN27" i="19"/>
  <c r="AN26" i="19"/>
  <c r="AN25" i="19"/>
  <c r="AN24" i="19"/>
  <c r="AN23" i="19"/>
  <c r="AN22" i="19"/>
  <c r="AN21" i="19"/>
  <c r="AN20" i="19"/>
  <c r="AN19" i="19"/>
  <c r="AN18" i="19"/>
  <c r="AN17" i="19"/>
  <c r="A17" i="19"/>
  <c r="AN16" i="19"/>
  <c r="A18" i="19" l="1"/>
  <c r="A19" i="19" l="1"/>
  <c r="A20" i="19" l="1"/>
  <c r="A21" i="19" l="1"/>
  <c r="A22" i="19" l="1"/>
  <c r="A23" i="19" l="1"/>
  <c r="A24" i="19" l="1"/>
  <c r="A25" i="19" l="1"/>
  <c r="A26" i="19" l="1"/>
  <c r="A27" i="19" l="1"/>
  <c r="A28" i="19" l="1"/>
  <c r="A29" i="19" l="1"/>
  <c r="A30" i="19" l="1"/>
  <c r="A31" i="19" l="1"/>
  <c r="A32" i="19" l="1"/>
  <c r="A33" i="19" l="1"/>
  <c r="A34" i="19" l="1"/>
  <c r="A35" i="19" l="1"/>
  <c r="A36" i="19" l="1"/>
  <c r="A37" i="19" l="1"/>
  <c r="A38" i="19" l="1"/>
  <c r="A39" i="19" l="1"/>
  <c r="A40" i="19" l="1"/>
  <c r="A41" i="19" l="1"/>
  <c r="A42" i="19" l="1"/>
  <c r="A43" i="19" l="1"/>
  <c r="BD2" i="1" l="1"/>
  <c r="AO15" i="1"/>
  <c r="Z14" i="4" s="1"/>
  <c r="Z14" i="19" s="1"/>
  <c r="AN15" i="1"/>
  <c r="Y16" i="4"/>
  <c r="Z16" i="4"/>
  <c r="AA16" i="4"/>
  <c r="AB16" i="4"/>
  <c r="AC16" i="4"/>
  <c r="AS42" i="4"/>
  <c r="AS43" i="4"/>
  <c r="AS44" i="4"/>
  <c r="AO16" i="1" l="1"/>
  <c r="Z15" i="4" s="1"/>
  <c r="Z15" i="19" s="1"/>
  <c r="AN16" i="1"/>
  <c r="Y15" i="4" s="1"/>
  <c r="Y15" i="19" s="1"/>
  <c r="Y14" i="4"/>
  <c r="Y14" i="19" s="1"/>
  <c r="A17" i="4"/>
  <c r="A273" i="1"/>
  <c r="A275" i="1" s="1"/>
  <c r="A277" i="1" s="1"/>
  <c r="A279" i="1" s="1"/>
  <c r="A281" i="1" s="1"/>
  <c r="A283" i="1" s="1"/>
  <c r="A285" i="1" s="1"/>
  <c r="A287" i="1" s="1"/>
  <c r="A289" i="1" s="1"/>
  <c r="A291" i="1" s="1"/>
  <c r="A293" i="1" s="1"/>
  <c r="A295" i="1" s="1"/>
  <c r="A297" i="1" s="1"/>
  <c r="A299" i="1" s="1"/>
  <c r="A301" i="1" s="1"/>
  <c r="A303" i="1" s="1"/>
  <c r="A305" i="1" s="1"/>
  <c r="A307" i="1" s="1"/>
  <c r="A309" i="1" s="1"/>
  <c r="A311" i="1" s="1"/>
  <c r="A313" i="1" s="1"/>
  <c r="A315" i="1" s="1"/>
  <c r="A317" i="1" s="1"/>
  <c r="A319" i="1" s="1"/>
  <c r="A321" i="1" s="1"/>
  <c r="A323" i="1" s="1"/>
  <c r="A325" i="1" s="1"/>
  <c r="A272" i="1"/>
  <c r="AM234" i="1"/>
  <c r="AK234" i="1"/>
  <c r="AM15" i="1"/>
  <c r="X14" i="4" s="1"/>
  <c r="X14" i="19" s="1"/>
  <c r="A274" i="1" l="1"/>
  <c r="AF17" i="4"/>
  <c r="AK17" i="4"/>
  <c r="AL17" i="19"/>
  <c r="AD17" i="4"/>
  <c r="AI17" i="4"/>
  <c r="AJ17" i="4"/>
  <c r="AG17" i="4"/>
  <c r="AH17" i="4"/>
  <c r="AE17" i="4"/>
  <c r="AL17" i="4"/>
  <c r="AF17" i="19"/>
  <c r="AH17" i="19"/>
  <c r="AJ17" i="19"/>
  <c r="Z17" i="19"/>
  <c r="Y17" i="19"/>
  <c r="AE17" i="19"/>
  <c r="AC17" i="19"/>
  <c r="AD17" i="19"/>
  <c r="AI17" i="19"/>
  <c r="AK17" i="19"/>
  <c r="AA17" i="19"/>
  <c r="AG17" i="19"/>
  <c r="AB17" i="19"/>
  <c r="AB18" i="19"/>
  <c r="A18" i="4"/>
  <c r="AA17" i="4"/>
  <c r="Z17" i="4"/>
  <c r="AC17" i="4"/>
  <c r="AB17" i="4"/>
  <c r="Y17" i="4"/>
  <c r="AM16" i="1"/>
  <c r="X15" i="4" s="1"/>
  <c r="X15" i="19" s="1"/>
  <c r="AM315" i="1"/>
  <c r="AL15" i="1"/>
  <c r="AL315" i="1" l="1"/>
  <c r="A276" i="1"/>
  <c r="Z19" i="19" s="1"/>
  <c r="AJ18" i="4"/>
  <c r="Y18" i="19"/>
  <c r="AA18" i="19"/>
  <c r="AE18" i="4"/>
  <c r="AI18" i="4"/>
  <c r="AK18" i="4"/>
  <c r="AG18" i="19"/>
  <c r="AK18" i="19"/>
  <c r="AJ18" i="19"/>
  <c r="AL18" i="4"/>
  <c r="Z18" i="19"/>
  <c r="AC18" i="19"/>
  <c r="AH18" i="19"/>
  <c r="AE18" i="19"/>
  <c r="AF18" i="19"/>
  <c r="AD18" i="19"/>
  <c r="AI18" i="19"/>
  <c r="AH18" i="4"/>
  <c r="AD18" i="4"/>
  <c r="AG18" i="4"/>
  <c r="AF18" i="4"/>
  <c r="AL18" i="19"/>
  <c r="AL16" i="1"/>
  <c r="W15" i="4" s="1"/>
  <c r="W15" i="19" s="1"/>
  <c r="W14" i="4"/>
  <c r="W14" i="19" s="1"/>
  <c r="A19" i="4"/>
  <c r="AB18" i="4"/>
  <c r="AA18" i="4"/>
  <c r="Z18" i="4"/>
  <c r="Y18" i="4"/>
  <c r="AC18" i="4"/>
  <c r="AK15" i="1"/>
  <c r="V14" i="4" s="1"/>
  <c r="V14" i="19" s="1"/>
  <c r="Y19" i="19" l="1"/>
  <c r="AI19" i="4"/>
  <c r="AI19" i="19"/>
  <c r="AC19" i="19"/>
  <c r="A278" i="1"/>
  <c r="AB20" i="19" s="1"/>
  <c r="AE19" i="4"/>
  <c r="AB19" i="19"/>
  <c r="AJ19" i="4"/>
  <c r="AL19" i="19"/>
  <c r="AF19" i="19"/>
  <c r="AG19" i="19"/>
  <c r="AJ19" i="19"/>
  <c r="AF19" i="4"/>
  <c r="AG19" i="4"/>
  <c r="AH19" i="19"/>
  <c r="AD19" i="4"/>
  <c r="AA19" i="19"/>
  <c r="AH19" i="4"/>
  <c r="AK19" i="19"/>
  <c r="AL19" i="4"/>
  <c r="AK19" i="4"/>
  <c r="A20" i="4"/>
  <c r="Y19" i="4"/>
  <c r="AC19" i="4"/>
  <c r="AB19" i="4"/>
  <c r="Z19" i="4"/>
  <c r="AA19" i="4"/>
  <c r="AK16" i="1"/>
  <c r="V15" i="4" s="1"/>
  <c r="V15" i="19" s="1"/>
  <c r="AK315" i="1"/>
  <c r="AJ234" i="1"/>
  <c r="AI234" i="1"/>
  <c r="AJ15" i="1"/>
  <c r="AI15" i="1"/>
  <c r="T14" i="4" s="1"/>
  <c r="T14" i="19" s="1"/>
  <c r="AH234" i="1"/>
  <c r="AH15" i="1"/>
  <c r="S14" i="4" s="1"/>
  <c r="S14" i="19" s="1"/>
  <c r="AG234" i="1"/>
  <c r="AG15" i="1"/>
  <c r="R14" i="4" s="1"/>
  <c r="R14" i="19" s="1"/>
  <c r="AF234" i="1"/>
  <c r="AF15" i="1"/>
  <c r="AE234" i="1"/>
  <c r="AE15" i="1"/>
  <c r="AD170" i="1"/>
  <c r="AD15" i="1"/>
  <c r="AD315" i="1" s="1"/>
  <c r="A6" i="14"/>
  <c r="F11" i="14"/>
  <c r="B13" i="14"/>
  <c r="B14" i="9"/>
  <c r="A9" i="14"/>
  <c r="A3" i="21"/>
  <c r="A8" i="14" l="1"/>
  <c r="A280" i="1"/>
  <c r="Z21" i="19" s="1"/>
  <c r="AK20" i="4"/>
  <c r="AF21" i="4"/>
  <c r="AJ20" i="4"/>
  <c r="Z20" i="19"/>
  <c r="Y20" i="19"/>
  <c r="AI20" i="4"/>
  <c r="AF21" i="19"/>
  <c r="AC21" i="19"/>
  <c r="AL20" i="4"/>
  <c r="AI21" i="4"/>
  <c r="AI20" i="19"/>
  <c r="AL21" i="19"/>
  <c r="AK21" i="19"/>
  <c r="AL21" i="4"/>
  <c r="AG21" i="19"/>
  <c r="AJ21" i="19"/>
  <c r="AH20" i="4"/>
  <c r="AG20" i="4"/>
  <c r="AH20" i="19"/>
  <c r="AK20" i="19"/>
  <c r="AA21" i="19"/>
  <c r="AJ20" i="19"/>
  <c r="AF20" i="19"/>
  <c r="AG21" i="4"/>
  <c r="AC20" i="19"/>
  <c r="AG20" i="19"/>
  <c r="AA20" i="19"/>
  <c r="AL20" i="19"/>
  <c r="AI21" i="19"/>
  <c r="AF20" i="4"/>
  <c r="C11" i="14"/>
  <c r="A4" i="14"/>
  <c r="AD16" i="1"/>
  <c r="O15" i="4" s="1"/>
  <c r="O15" i="19" s="1"/>
  <c r="O14" i="4"/>
  <c r="O14" i="19" s="1"/>
  <c r="AJ16" i="1"/>
  <c r="U15" i="4" s="1"/>
  <c r="U15" i="19" s="1"/>
  <c r="U14" i="4"/>
  <c r="U14" i="19" s="1"/>
  <c r="AE16" i="1"/>
  <c r="P15" i="4" s="1"/>
  <c r="P15" i="19" s="1"/>
  <c r="P14" i="4"/>
  <c r="P14" i="19" s="1"/>
  <c r="AF16" i="1"/>
  <c r="Q15" i="4" s="1"/>
  <c r="Q15" i="19" s="1"/>
  <c r="Q14" i="4"/>
  <c r="Q14" i="19" s="1"/>
  <c r="A21" i="4"/>
  <c r="Z20" i="4"/>
  <c r="Y20" i="4"/>
  <c r="AC20" i="4"/>
  <c r="AB20" i="4"/>
  <c r="AA20" i="4"/>
  <c r="AD215" i="1"/>
  <c r="AE315" i="1"/>
  <c r="AF315" i="1"/>
  <c r="AG315" i="1"/>
  <c r="AI16" i="1"/>
  <c r="T15" i="4" s="1"/>
  <c r="T15" i="19" s="1"/>
  <c r="AI315" i="1"/>
  <c r="AG16" i="1"/>
  <c r="R15" i="4" s="1"/>
  <c r="R15" i="19" s="1"/>
  <c r="AH16" i="1"/>
  <c r="S15" i="4" s="1"/>
  <c r="S15" i="19" s="1"/>
  <c r="AH315" i="1"/>
  <c r="AJ315" i="1"/>
  <c r="AS41" i="4"/>
  <c r="AS40" i="4"/>
  <c r="AH21" i="4" l="1"/>
  <c r="AH21" i="19"/>
  <c r="A282" i="1"/>
  <c r="AL22" i="4" s="1"/>
  <c r="Y21" i="19"/>
  <c r="AJ21" i="4"/>
  <c r="AL22" i="19"/>
  <c r="AK21" i="4"/>
  <c r="AB21" i="19"/>
  <c r="B4" i="4"/>
  <c r="B3" i="19"/>
  <c r="A22" i="4"/>
  <c r="AA21" i="4"/>
  <c r="Z21" i="4"/>
  <c r="Y21" i="4"/>
  <c r="AC21" i="4"/>
  <c r="AB21" i="4"/>
  <c r="AH22" i="4" l="1"/>
  <c r="Z22" i="19"/>
  <c r="AJ22" i="19"/>
  <c r="A284" i="1"/>
  <c r="Y23" i="19" s="1"/>
  <c r="AG22" i="19"/>
  <c r="AK23" i="19"/>
  <c r="AI22" i="4"/>
  <c r="AK22" i="19"/>
  <c r="AJ22" i="4"/>
  <c r="AI23" i="4"/>
  <c r="AC22" i="19"/>
  <c r="Y22" i="19"/>
  <c r="AH22" i="19"/>
  <c r="AF22" i="19"/>
  <c r="AF22" i="4"/>
  <c r="AG22" i="4"/>
  <c r="AA23" i="19"/>
  <c r="AI22" i="19"/>
  <c r="AK22" i="4"/>
  <c r="AA22" i="19"/>
  <c r="AB22" i="19"/>
  <c r="BA16" i="1"/>
  <c r="AL15" i="4" s="1"/>
  <c r="AL15" i="19" s="1"/>
  <c r="AL14" i="4"/>
  <c r="AL14" i="19" s="1"/>
  <c r="AZ16" i="1"/>
  <c r="AK15" i="4" s="1"/>
  <c r="AK15" i="19" s="1"/>
  <c r="AK14" i="4"/>
  <c r="AK14" i="19" s="1"/>
  <c r="AY16" i="1"/>
  <c r="AJ15" i="4" s="1"/>
  <c r="AJ15" i="19" s="1"/>
  <c r="AJ14" i="4"/>
  <c r="AJ14" i="19" s="1"/>
  <c r="AX16" i="1"/>
  <c r="AI15" i="4" s="1"/>
  <c r="AI15" i="19" s="1"/>
  <c r="AI14" i="4"/>
  <c r="AI14" i="19" s="1"/>
  <c r="AW16" i="1"/>
  <c r="AH15" i="4" s="1"/>
  <c r="AH15" i="19" s="1"/>
  <c r="AH14" i="4"/>
  <c r="AH14" i="19" s="1"/>
  <c r="AV16" i="1"/>
  <c r="AG15" i="4" s="1"/>
  <c r="AG15" i="19" s="1"/>
  <c r="AG14" i="4"/>
  <c r="AG14" i="19" s="1"/>
  <c r="A23" i="4"/>
  <c r="AB22" i="4"/>
  <c r="AA22" i="4"/>
  <c r="AC22" i="4"/>
  <c r="Y22" i="4"/>
  <c r="Z22" i="4"/>
  <c r="AS26" i="4"/>
  <c r="AS25" i="4"/>
  <c r="AS24" i="4"/>
  <c r="AS23" i="4"/>
  <c r="AS22" i="4"/>
  <c r="AS21" i="4"/>
  <c r="AS20" i="4"/>
  <c r="AS19" i="4"/>
  <c r="AS18" i="4"/>
  <c r="AS17" i="4"/>
  <c r="AS16" i="4"/>
  <c r="AG23" i="4" l="1"/>
  <c r="AK23" i="4"/>
  <c r="AF23" i="19"/>
  <c r="AC23" i="19"/>
  <c r="AG23" i="19"/>
  <c r="AF23" i="4"/>
  <c r="AB23" i="19"/>
  <c r="AL23" i="4"/>
  <c r="AI23" i="19"/>
  <c r="AH23" i="4"/>
  <c r="AH23" i="19"/>
  <c r="A286" i="1"/>
  <c r="AL24" i="4" s="1"/>
  <c r="Z23" i="19"/>
  <c r="AJ23" i="19"/>
  <c r="AL23" i="19"/>
  <c r="AJ23" i="4"/>
  <c r="AC24" i="19"/>
  <c r="A24" i="4"/>
  <c r="Y23" i="4"/>
  <c r="AC23" i="4"/>
  <c r="AB23" i="4"/>
  <c r="AA23" i="4"/>
  <c r="Z23" i="4"/>
  <c r="AS39" i="4"/>
  <c r="AS38" i="4"/>
  <c r="Z24" i="19" l="1"/>
  <c r="AB24" i="19"/>
  <c r="A288" i="1"/>
  <c r="AH24" i="4"/>
  <c r="AI24" i="19"/>
  <c r="AG24" i="4"/>
  <c r="AG25" i="4"/>
  <c r="AJ25" i="19"/>
  <c r="AK25" i="19"/>
  <c r="AG24" i="19"/>
  <c r="AJ24" i="19"/>
  <c r="AK25" i="4"/>
  <c r="AA24" i="19"/>
  <c r="AF25" i="19"/>
  <c r="AF24" i="4"/>
  <c r="AL24" i="19"/>
  <c r="AL25" i="4"/>
  <c r="Y24" i="19"/>
  <c r="AF24" i="19"/>
  <c r="Z25" i="19"/>
  <c r="AK24" i="4"/>
  <c r="AJ24" i="4"/>
  <c r="AH24" i="19"/>
  <c r="AB25" i="19"/>
  <c r="AI24" i="4"/>
  <c r="AG25" i="19"/>
  <c r="AK24" i="19"/>
  <c r="A25" i="4"/>
  <c r="Z24" i="4"/>
  <c r="Y24" i="4"/>
  <c r="AC24" i="4"/>
  <c r="AB24" i="4"/>
  <c r="AA24" i="4"/>
  <c r="BB82" i="1"/>
  <c r="BB79" i="1"/>
  <c r="BB76" i="1"/>
  <c r="BB73" i="1"/>
  <c r="BB70" i="1"/>
  <c r="BB67" i="1"/>
  <c r="BB64" i="1"/>
  <c r="BB61" i="1"/>
  <c r="BB58" i="1"/>
  <c r="BB55" i="1"/>
  <c r="BB52" i="1"/>
  <c r="BB49" i="1"/>
  <c r="BB46" i="1"/>
  <c r="BB43" i="1"/>
  <c r="BB40" i="1"/>
  <c r="BB37" i="1"/>
  <c r="BB34" i="1"/>
  <c r="BB31" i="1"/>
  <c r="BB25" i="1"/>
  <c r="BB22" i="1"/>
  <c r="BB19" i="1"/>
  <c r="A290" i="1" l="1"/>
  <c r="AH26" i="19"/>
  <c r="AI25" i="19"/>
  <c r="AH25" i="4"/>
  <c r="AL26" i="4"/>
  <c r="AJ26" i="19"/>
  <c r="AG26" i="4"/>
  <c r="AJ25" i="4"/>
  <c r="AC25" i="19"/>
  <c r="AF25" i="4"/>
  <c r="AJ26" i="4"/>
  <c r="AI25" i="4"/>
  <c r="AL25" i="19"/>
  <c r="Y25" i="19"/>
  <c r="AU16" i="1"/>
  <c r="AF15" i="4" s="1"/>
  <c r="AF15" i="19" s="1"/>
  <c r="AF14" i="4"/>
  <c r="AF14" i="19" s="1"/>
  <c r="AT16" i="1"/>
  <c r="AE15" i="4" s="1"/>
  <c r="AE15" i="19" s="1"/>
  <c r="AE14" i="4"/>
  <c r="AE14" i="19" s="1"/>
  <c r="AS16" i="1"/>
  <c r="AD15" i="4" s="1"/>
  <c r="AD15" i="19" s="1"/>
  <c r="AD14" i="4"/>
  <c r="AD14" i="19" s="1"/>
  <c r="AR16" i="1"/>
  <c r="AC15" i="4" s="1"/>
  <c r="AC15" i="19" s="1"/>
  <c r="AC14" i="4"/>
  <c r="AC14" i="19" s="1"/>
  <c r="A26" i="4"/>
  <c r="Z25" i="4"/>
  <c r="AA25" i="4"/>
  <c r="Y25" i="4"/>
  <c r="AB25" i="4"/>
  <c r="AC25" i="4"/>
  <c r="AB14" i="4"/>
  <c r="AB14" i="19" s="1"/>
  <c r="A292" i="1" l="1"/>
  <c r="AG27" i="4"/>
  <c r="Z26" i="19"/>
  <c r="AL26" i="19"/>
  <c r="AF26" i="4"/>
  <c r="AF27" i="4"/>
  <c r="A27" i="4"/>
  <c r="AB26" i="4"/>
  <c r="AA26" i="4"/>
  <c r="AC26" i="4"/>
  <c r="Z26" i="4"/>
  <c r="Y26" i="4"/>
  <c r="A294" i="1" l="1"/>
  <c r="AJ28" i="4"/>
  <c r="AJ46" i="4" s="1"/>
  <c r="AI28" i="4"/>
  <c r="AI46" i="4" s="1"/>
  <c r="A28" i="4"/>
  <c r="Y27" i="4"/>
  <c r="AC27" i="4"/>
  <c r="Z27" i="4"/>
  <c r="AA27" i="4"/>
  <c r="A296" i="1" l="1"/>
  <c r="A29" i="4"/>
  <c r="Z28" i="4"/>
  <c r="Z46" i="4" s="1"/>
  <c r="Y28" i="4"/>
  <c r="Y46" i="4" s="1"/>
  <c r="AC28" i="4"/>
  <c r="AC46" i="4" s="1"/>
  <c r="AA28" i="4"/>
  <c r="AA46" i="4" s="1"/>
  <c r="A298" i="1" l="1"/>
  <c r="A300" i="1" s="1"/>
  <c r="A302" i="1" s="1"/>
  <c r="A304" i="1" s="1"/>
  <c r="A306" i="1" s="1"/>
  <c r="A308" i="1" s="1"/>
  <c r="A310" i="1" s="1"/>
  <c r="A312" i="1" s="1"/>
  <c r="A314" i="1" s="1"/>
  <c r="A316" i="1" s="1"/>
  <c r="A318" i="1" s="1"/>
  <c r="A320" i="1" s="1"/>
  <c r="A322" i="1" s="1"/>
  <c r="A324" i="1" s="1"/>
  <c r="A326" i="1" s="1"/>
  <c r="R38" i="19"/>
  <c r="Q38" i="19"/>
  <c r="S38" i="19"/>
  <c r="A30" i="4"/>
  <c r="AA29" i="4"/>
  <c r="Z29" i="4"/>
  <c r="AC29" i="4"/>
  <c r="Y29" i="4"/>
  <c r="AK28" i="19" l="1"/>
  <c r="AL28" i="19"/>
  <c r="AJ38" i="19"/>
  <c r="AI27" i="19"/>
  <c r="AL41" i="4"/>
  <c r="AJ41" i="4"/>
  <c r="AK40" i="4"/>
  <c r="AK41" i="4"/>
  <c r="AJ27" i="4"/>
  <c r="AI29" i="19"/>
  <c r="Y26" i="19"/>
  <c r="AG42" i="19"/>
  <c r="AA28" i="19"/>
  <c r="AK37" i="19"/>
  <c r="AI41" i="19"/>
  <c r="AI26" i="19"/>
  <c r="AI32" i="19"/>
  <c r="Z30" i="19"/>
  <c r="AG32" i="4"/>
  <c r="AI44" i="4"/>
  <c r="AI49" i="4" s="1"/>
  <c r="Z34" i="19"/>
  <c r="AH31" i="19"/>
  <c r="AJ32" i="19"/>
  <c r="AK35" i="19"/>
  <c r="AL32" i="4"/>
  <c r="AI38" i="4"/>
  <c r="AK39" i="4"/>
  <c r="AH25" i="19"/>
  <c r="AH27" i="4"/>
  <c r="AL30" i="19"/>
  <c r="AJ30" i="4"/>
  <c r="Y29" i="19"/>
  <c r="AH29" i="4"/>
  <c r="AK29" i="19"/>
  <c r="Z38" i="19"/>
  <c r="Y41" i="19"/>
  <c r="AA35" i="19"/>
  <c r="AL27" i="4"/>
  <c r="AL37" i="4"/>
  <c r="AK31" i="19"/>
  <c r="AA38" i="19"/>
  <c r="AJ39" i="4"/>
  <c r="AI36" i="19"/>
  <c r="AF34" i="19"/>
  <c r="AG30" i="19"/>
  <c r="AK38" i="4"/>
  <c r="AA26" i="19"/>
  <c r="AH35" i="19"/>
  <c r="AK37" i="4"/>
  <c r="AH28" i="4"/>
  <c r="AH46" i="4" s="1"/>
  <c r="AK31" i="4"/>
  <c r="AI42" i="19"/>
  <c r="AF37" i="19"/>
  <c r="H42" i="19"/>
  <c r="AI40" i="19"/>
  <c r="AI26" i="4"/>
  <c r="AI34" i="19"/>
  <c r="AI35" i="4"/>
  <c r="AI37" i="4"/>
  <c r="AH42" i="4"/>
  <c r="AL29" i="19"/>
  <c r="Z43" i="19"/>
  <c r="Z41" i="19"/>
  <c r="AK26" i="19"/>
  <c r="AH37" i="4"/>
  <c r="AI39" i="19"/>
  <c r="AL33" i="4"/>
  <c r="Y30" i="19"/>
  <c r="AA37" i="19"/>
  <c r="AH42" i="19"/>
  <c r="Z32" i="19"/>
  <c r="AH26" i="4"/>
  <c r="AL28" i="4"/>
  <c r="AL46" i="4" s="1"/>
  <c r="AK30" i="4"/>
  <c r="AI35" i="19"/>
  <c r="AJ28" i="19"/>
  <c r="Y31" i="19"/>
  <c r="Z29" i="19"/>
  <c r="AH30" i="19"/>
  <c r="AJ34" i="19"/>
  <c r="AJ39" i="19"/>
  <c r="AA25" i="19"/>
  <c r="AL43" i="4"/>
  <c r="AE38" i="19"/>
  <c r="H39" i="19"/>
  <c r="AI39" i="4"/>
  <c r="AH32" i="19"/>
  <c r="AJ35" i="19"/>
  <c r="AJ37" i="19"/>
  <c r="AI30" i="19"/>
  <c r="Y37" i="19"/>
  <c r="Y36" i="19"/>
  <c r="AK44" i="4"/>
  <c r="AK49" i="4" s="1"/>
  <c r="AK26" i="4"/>
  <c r="AC38" i="19"/>
  <c r="AK41" i="19"/>
  <c r="AL37" i="19"/>
  <c r="Z39" i="19"/>
  <c r="Y43" i="19"/>
  <c r="AB38" i="19"/>
  <c r="AF28" i="19"/>
  <c r="AG28" i="19"/>
  <c r="AH39" i="4"/>
  <c r="AI33" i="4"/>
  <c r="AK34" i="4"/>
  <c r="AK39" i="19"/>
  <c r="Z33" i="19"/>
  <c r="AK33" i="4"/>
  <c r="AH33" i="19"/>
  <c r="Y33" i="19"/>
  <c r="AI43" i="4"/>
  <c r="AJ27" i="19"/>
  <c r="AJ46" i="19" s="1"/>
  <c r="Z27" i="19"/>
  <c r="Z46" i="19" s="1"/>
  <c r="H41" i="19"/>
  <c r="AI40" i="4"/>
  <c r="AK36" i="19"/>
  <c r="Z31" i="19"/>
  <c r="AH40" i="19"/>
  <c r="AH27" i="19"/>
  <c r="Y39" i="19"/>
  <c r="Y32" i="19"/>
  <c r="AA31" i="19"/>
  <c r="AF27" i="19"/>
  <c r="AK32" i="4"/>
  <c r="AH34" i="19"/>
  <c r="AH43" i="4"/>
  <c r="AK40" i="19"/>
  <c r="W38" i="19"/>
  <c r="Y35" i="19"/>
  <c r="AK28" i="4"/>
  <c r="AK46" i="4" s="1"/>
  <c r="AF32" i="19"/>
  <c r="AF33" i="19"/>
  <c r="AJ40" i="19"/>
  <c r="AK42" i="4"/>
  <c r="AI29" i="4"/>
  <c r="Z36" i="19"/>
  <c r="AI38" i="19"/>
  <c r="AA30" i="19"/>
  <c r="AH41" i="19"/>
  <c r="AK35" i="4"/>
  <c r="AK30" i="19"/>
  <c r="AK38" i="19"/>
  <c r="AK27" i="19"/>
  <c r="AK46" i="19" s="1"/>
  <c r="AH41" i="4"/>
  <c r="AK36" i="4"/>
  <c r="AL32" i="19"/>
  <c r="AA36" i="19"/>
  <c r="AG26" i="19"/>
  <c r="AH38" i="4"/>
  <c r="AI43" i="19"/>
  <c r="AI34" i="4"/>
  <c r="AJ44" i="4"/>
  <c r="AJ49" i="4" s="1"/>
  <c r="AJ36" i="4"/>
  <c r="AC26" i="19"/>
  <c r="AA34" i="19"/>
  <c r="AL38" i="19"/>
  <c r="AH44" i="4"/>
  <c r="AH49" i="4" s="1"/>
  <c r="Y27" i="19"/>
  <c r="Y46" i="19" s="1"/>
  <c r="AL27" i="19"/>
  <c r="AL46" i="19" s="1"/>
  <c r="AL36" i="4"/>
  <c r="AL43" i="19"/>
  <c r="AD38" i="19"/>
  <c r="AF39" i="19"/>
  <c r="AF35" i="19"/>
  <c r="AF26" i="19"/>
  <c r="AF40" i="19"/>
  <c r="AC27" i="19"/>
  <c r="AH36" i="4"/>
  <c r="AH34" i="4"/>
  <c r="AJ34" i="4"/>
  <c r="AK27" i="4"/>
  <c r="AJ37" i="4"/>
  <c r="AH40" i="4"/>
  <c r="AA32" i="19"/>
  <c r="AF31" i="19"/>
  <c r="AF36" i="19"/>
  <c r="AK34" i="19"/>
  <c r="AG29" i="4"/>
  <c r="AG27" i="19"/>
  <c r="AJ31" i="4"/>
  <c r="AJ31" i="19"/>
  <c r="AF41" i="4"/>
  <c r="AJ43" i="4"/>
  <c r="AG31" i="19"/>
  <c r="AH37" i="19"/>
  <c r="AJ43" i="19"/>
  <c r="AG31" i="4"/>
  <c r="AJ41" i="19"/>
  <c r="AK43" i="19"/>
  <c r="AA33" i="19"/>
  <c r="AF30" i="19"/>
  <c r="AH36" i="19"/>
  <c r="Z35" i="19"/>
  <c r="AJ29" i="19"/>
  <c r="H43" i="19"/>
  <c r="AG38" i="19"/>
  <c r="AL44" i="4"/>
  <c r="AL49" i="4" s="1"/>
  <c r="AL35" i="4"/>
  <c r="AF35" i="4"/>
  <c r="AL35" i="19"/>
  <c r="AG41" i="19"/>
  <c r="AF28" i="4"/>
  <c r="AF46" i="4" s="1"/>
  <c r="Z28" i="19"/>
  <c r="AF38" i="4"/>
  <c r="AL29" i="4"/>
  <c r="AI31" i="19"/>
  <c r="Z40" i="19"/>
  <c r="AA27" i="19"/>
  <c r="AI28" i="19"/>
  <c r="X38" i="19"/>
  <c r="AG29" i="19"/>
  <c r="AG28" i="4"/>
  <c r="AG46" i="4" s="1"/>
  <c r="AG43" i="19"/>
  <c r="AJ38" i="4"/>
  <c r="AI36" i="4"/>
  <c r="AI33" i="19"/>
  <c r="AJ30" i="19"/>
  <c r="AH31" i="4"/>
  <c r="AI41" i="4"/>
  <c r="AI31" i="4"/>
  <c r="AJ42" i="19"/>
  <c r="AL39" i="4"/>
  <c r="AJ29" i="4"/>
  <c r="AI42" i="4"/>
  <c r="AI27" i="4"/>
  <c r="AH33" i="4"/>
  <c r="H40" i="19"/>
  <c r="AK42" i="19"/>
  <c r="AL38" i="4"/>
  <c r="AK32" i="19"/>
  <c r="AI37" i="19"/>
  <c r="AH29" i="19"/>
  <c r="AH28" i="19"/>
  <c r="Z42" i="19"/>
  <c r="Y34" i="19"/>
  <c r="AH35" i="4"/>
  <c r="AF39" i="4"/>
  <c r="Z37" i="19"/>
  <c r="AH30" i="4"/>
  <c r="AL31" i="4"/>
  <c r="AF31" i="4"/>
  <c r="AG39" i="19"/>
  <c r="AF33" i="4"/>
  <c r="AH39" i="19"/>
  <c r="Y28" i="19"/>
  <c r="O38" i="19"/>
  <c r="Y42" i="19"/>
  <c r="AK43" i="4"/>
  <c r="AK29" i="4"/>
  <c r="AL30" i="4"/>
  <c r="AH43" i="19"/>
  <c r="AJ35" i="4"/>
  <c r="Y38" i="19"/>
  <c r="AL42" i="4"/>
  <c r="AG30" i="4"/>
  <c r="AA29" i="19"/>
  <c r="AF40" i="4"/>
  <c r="AF32" i="4"/>
  <c r="AF29" i="19"/>
  <c r="AJ32" i="4"/>
  <c r="AJ33" i="19"/>
  <c r="AL31" i="19"/>
  <c r="AF37" i="4"/>
  <c r="AH32" i="4"/>
  <c r="AI30" i="4"/>
  <c r="AF29" i="4"/>
  <c r="Y40" i="19"/>
  <c r="AJ40" i="4"/>
  <c r="AL39" i="19"/>
  <c r="AL42" i="19"/>
  <c r="AF34" i="4"/>
  <c r="AC28" i="19"/>
  <c r="AL34" i="19"/>
  <c r="AG40" i="19"/>
  <c r="AI32" i="4"/>
  <c r="AK33" i="19"/>
  <c r="AL40" i="4"/>
  <c r="AH38" i="19"/>
  <c r="AJ33" i="4"/>
  <c r="P38" i="19"/>
  <c r="AF38" i="19"/>
  <c r="AL33" i="19"/>
  <c r="U38" i="19"/>
  <c r="T38" i="19"/>
  <c r="AJ36" i="19"/>
  <c r="AF30" i="4"/>
  <c r="AL40" i="19"/>
  <c r="AL34" i="4"/>
  <c r="AJ42" i="4"/>
  <c r="AL41" i="19"/>
  <c r="AF36" i="4"/>
  <c r="V38" i="19"/>
  <c r="AL36" i="19"/>
  <c r="A31" i="4"/>
  <c r="AA30" i="4"/>
  <c r="Y30" i="4"/>
  <c r="Z30" i="4"/>
  <c r="AK49" i="19" l="1"/>
  <c r="AG46" i="19"/>
  <c r="AI46" i="19"/>
  <c r="AI49" i="19"/>
  <c r="AA46" i="19"/>
  <c r="AC46" i="19"/>
  <c r="AH49" i="19"/>
  <c r="AL52" i="4"/>
  <c r="AJ49" i="19"/>
  <c r="AJ52" i="4"/>
  <c r="AL49" i="19"/>
  <c r="AK52" i="4"/>
  <c r="Y49" i="19"/>
  <c r="AH46" i="19"/>
  <c r="AI52" i="4"/>
  <c r="AH52" i="4"/>
  <c r="AF46" i="19"/>
  <c r="Z49" i="19"/>
  <c r="A32" i="4"/>
  <c r="Y31" i="4"/>
  <c r="AA31" i="4"/>
  <c r="Z31" i="4"/>
  <c r="A33" i="4" l="1"/>
  <c r="Y32" i="4"/>
  <c r="Z32" i="4"/>
  <c r="AA32" i="4"/>
  <c r="A34" i="4" l="1"/>
  <c r="Z33" i="4"/>
  <c r="AA33" i="4"/>
  <c r="Y33" i="4"/>
  <c r="A35" i="4" l="1"/>
  <c r="AA34" i="4"/>
  <c r="Z34" i="4"/>
  <c r="Y34" i="4"/>
  <c r="A36" i="4" l="1"/>
  <c r="Y35" i="4"/>
  <c r="AA35" i="4"/>
  <c r="Z35" i="4"/>
  <c r="A37" i="4" l="1"/>
  <c r="Y36" i="4"/>
  <c r="Z36" i="4"/>
  <c r="AA36" i="4"/>
  <c r="A38" i="4" l="1"/>
  <c r="Z37" i="4"/>
  <c r="AA37" i="4"/>
  <c r="Y37" i="4"/>
  <c r="A39" i="4" l="1"/>
  <c r="AA38" i="4"/>
  <c r="Z38" i="4"/>
  <c r="Y38" i="4"/>
  <c r="A40" i="4" l="1"/>
  <c r="Y39" i="4"/>
  <c r="Z39" i="4"/>
  <c r="A41" i="4" l="1"/>
  <c r="Y40" i="4"/>
  <c r="Z40" i="4"/>
  <c r="A42" i="4" l="1"/>
  <c r="Z41" i="4"/>
  <c r="Y41" i="4"/>
  <c r="A43" i="4" l="1"/>
  <c r="Y42" i="4"/>
  <c r="Z42" i="4"/>
  <c r="AA13" i="1"/>
  <c r="AA15" i="1" l="1"/>
  <c r="L12" i="4"/>
  <c r="L12" i="19" s="1"/>
  <c r="A44" i="4"/>
  <c r="Y43" i="4"/>
  <c r="Z43" i="4"/>
  <c r="L14" i="4" l="1"/>
  <c r="L14" i="19" s="1"/>
  <c r="AA215" i="1"/>
  <c r="AA159" i="1"/>
  <c r="AA141" i="1"/>
  <c r="AA315" i="1"/>
  <c r="AA139" i="1"/>
  <c r="AA121" i="1"/>
  <c r="Y44" i="4"/>
  <c r="Z44" i="4"/>
  <c r="Y49" i="4" l="1"/>
  <c r="Y52" i="4"/>
  <c r="Z49" i="4"/>
  <c r="Z52" i="4"/>
  <c r="AC160" i="1"/>
  <c r="AC15" i="1"/>
  <c r="AC16" i="1" l="1"/>
  <c r="N15" i="4" s="1"/>
  <c r="N15" i="19" s="1"/>
  <c r="N14" i="4"/>
  <c r="N14" i="19" s="1"/>
  <c r="AC215" i="1"/>
  <c r="AC315" i="1"/>
  <c r="N38" i="19" s="1"/>
  <c r="AQ16" i="1" l="1"/>
  <c r="AB15" i="4" s="1"/>
  <c r="AB15" i="19" s="1"/>
  <c r="L38" i="19" l="1"/>
  <c r="Z315" i="1"/>
  <c r="K38" i="19" s="1"/>
  <c r="Z215" i="1"/>
  <c r="AB160" i="1"/>
  <c r="AA14" i="4"/>
  <c r="AA14" i="19" s="1"/>
  <c r="AB15" i="1"/>
  <c r="M14" i="4" s="1"/>
  <c r="M14" i="19" s="1"/>
  <c r="Z159" i="1"/>
  <c r="Z141" i="1"/>
  <c r="Z139" i="1"/>
  <c r="Q315" i="1"/>
  <c r="Q215" i="1"/>
  <c r="Q159" i="1"/>
  <c r="Q141" i="1"/>
  <c r="Q139" i="1"/>
  <c r="J18" i="1"/>
  <c r="X15" i="1"/>
  <c r="Q16" i="1"/>
  <c r="D17" i="1"/>
  <c r="E17" i="1"/>
  <c r="F17" i="1"/>
  <c r="G17" i="1"/>
  <c r="H17" i="1"/>
  <c r="I17" i="1"/>
  <c r="J17" i="1"/>
  <c r="K17" i="1"/>
  <c r="L17" i="1"/>
  <c r="M17" i="1"/>
  <c r="N17" i="1"/>
  <c r="O17" i="1"/>
  <c r="P17" i="1"/>
  <c r="R17" i="1"/>
  <c r="S17" i="1"/>
  <c r="T17" i="1"/>
  <c r="U17" i="1"/>
  <c r="V17" i="1"/>
  <c r="Q17" i="1"/>
  <c r="W17" i="1"/>
  <c r="Y17" i="1"/>
  <c r="B20" i="1"/>
  <c r="E20" i="1" s="1"/>
  <c r="D53" i="1"/>
  <c r="E53" i="1"/>
  <c r="F53" i="1"/>
  <c r="G53" i="1"/>
  <c r="H53" i="1"/>
  <c r="I53" i="1"/>
  <c r="J53" i="1"/>
  <c r="K53" i="1"/>
  <c r="L53" i="1"/>
  <c r="M53" i="1"/>
  <c r="N53" i="1"/>
  <c r="O53" i="1"/>
  <c r="P53" i="1"/>
  <c r="R53" i="1"/>
  <c r="S53" i="1"/>
  <c r="T53" i="1"/>
  <c r="U53" i="1"/>
  <c r="V53" i="1"/>
  <c r="Q53" i="1"/>
  <c r="W53" i="1"/>
  <c r="Y53" i="1"/>
  <c r="H56" i="1"/>
  <c r="I56" i="1"/>
  <c r="J56" i="1"/>
  <c r="K56" i="1"/>
  <c r="L56" i="1"/>
  <c r="M56" i="1"/>
  <c r="N56" i="1"/>
  <c r="O56" i="1"/>
  <c r="P56" i="1"/>
  <c r="R56" i="1"/>
  <c r="S56" i="1"/>
  <c r="T56" i="1"/>
  <c r="U56" i="1"/>
  <c r="V56" i="1"/>
  <c r="Q56" i="1"/>
  <c r="W56" i="1"/>
  <c r="Y56" i="1"/>
  <c r="B57" i="1"/>
  <c r="B59" i="1" s="1"/>
  <c r="M59" i="1" s="1"/>
  <c r="D80" i="1"/>
  <c r="E80" i="1"/>
  <c r="F80" i="1"/>
  <c r="G80" i="1"/>
  <c r="I80" i="1"/>
  <c r="J80" i="1"/>
  <c r="K80" i="1"/>
  <c r="L80" i="1"/>
  <c r="M80" i="1"/>
  <c r="N80" i="1"/>
  <c r="O80" i="1"/>
  <c r="P80" i="1"/>
  <c r="R80" i="1"/>
  <c r="S80" i="1"/>
  <c r="T80" i="1"/>
  <c r="U80" i="1"/>
  <c r="V80" i="1"/>
  <c r="Q80" i="1"/>
  <c r="W80" i="1"/>
  <c r="Y80" i="1"/>
  <c r="B81" i="1"/>
  <c r="B83" i="1" s="1"/>
  <c r="L83" i="1" s="1"/>
  <c r="K18" i="1"/>
  <c r="L18" i="1"/>
  <c r="M18" i="1"/>
  <c r="N18" i="1"/>
  <c r="O18" i="1"/>
  <c r="P18" i="1"/>
  <c r="R18" i="1"/>
  <c r="S18" i="1"/>
  <c r="T18" i="1"/>
  <c r="Q18" i="1"/>
  <c r="W18" i="1"/>
  <c r="X18" i="1"/>
  <c r="Y18" i="1"/>
  <c r="U18" i="1"/>
  <c r="U21" i="1" s="1"/>
  <c r="U24" i="1" s="1"/>
  <c r="U28" i="1"/>
  <c r="BB28" i="1" s="1"/>
  <c r="BC28" i="1" s="1"/>
  <c r="R13" i="1"/>
  <c r="C12" i="4" s="1"/>
  <c r="C12" i="19" s="1"/>
  <c r="BC22" i="1"/>
  <c r="BC25" i="1"/>
  <c r="BD25" i="1" s="1"/>
  <c r="BC34" i="1"/>
  <c r="BC37" i="1"/>
  <c r="BD37" i="1" s="1"/>
  <c r="BC40" i="1"/>
  <c r="BD40" i="1" s="1"/>
  <c r="BC43" i="1"/>
  <c r="BD43" i="1" s="1"/>
  <c r="BC46" i="1"/>
  <c r="BD46" i="1" s="1"/>
  <c r="BC49" i="1"/>
  <c r="BD49" i="1" s="1"/>
  <c r="BC52" i="1"/>
  <c r="BD52" i="1" s="1"/>
  <c r="B54" i="1"/>
  <c r="BC55" i="1"/>
  <c r="BD55" i="1" s="1"/>
  <c r="BC58" i="1"/>
  <c r="BC61" i="1"/>
  <c r="BD61" i="1" s="1"/>
  <c r="BC64" i="1"/>
  <c r="BC67" i="1"/>
  <c r="BD67" i="1" s="1"/>
  <c r="BC70" i="1"/>
  <c r="BC73" i="1"/>
  <c r="BD73" i="1" s="1"/>
  <c r="BC76" i="1"/>
  <c r="BC79" i="1"/>
  <c r="BD79" i="1" s="1"/>
  <c r="BC82" i="1"/>
  <c r="H97" i="1"/>
  <c r="I97" i="1"/>
  <c r="J97" i="1"/>
  <c r="K97" i="1"/>
  <c r="L97" i="1"/>
  <c r="M97" i="1"/>
  <c r="N97" i="1"/>
  <c r="O97" i="1"/>
  <c r="P97" i="1"/>
  <c r="R97" i="1"/>
  <c r="S97" i="1"/>
  <c r="T97" i="1"/>
  <c r="U97" i="1"/>
  <c r="V97" i="1"/>
  <c r="W97" i="1"/>
  <c r="Y97" i="1"/>
  <c r="B98" i="1"/>
  <c r="B99" i="1" s="1"/>
  <c r="U99" i="1" s="1"/>
  <c r="D113" i="1"/>
  <c r="E113" i="1"/>
  <c r="F113" i="1"/>
  <c r="G113" i="1"/>
  <c r="I113" i="1"/>
  <c r="J113" i="1"/>
  <c r="K113" i="1"/>
  <c r="L113" i="1"/>
  <c r="M113" i="1"/>
  <c r="N113" i="1"/>
  <c r="O113" i="1"/>
  <c r="R113" i="1"/>
  <c r="S113" i="1"/>
  <c r="T113" i="1"/>
  <c r="U113" i="1"/>
  <c r="V113" i="1"/>
  <c r="W113" i="1"/>
  <c r="Y113" i="1"/>
  <c r="B114" i="1"/>
  <c r="D115" i="1"/>
  <c r="E115" i="1"/>
  <c r="F115" i="1"/>
  <c r="G115" i="1"/>
  <c r="H115" i="1"/>
  <c r="I115" i="1"/>
  <c r="J115" i="1"/>
  <c r="K115" i="1"/>
  <c r="L115" i="1"/>
  <c r="M115" i="1"/>
  <c r="N115" i="1"/>
  <c r="O115" i="1"/>
  <c r="P115" i="1"/>
  <c r="R115" i="1"/>
  <c r="S115" i="1"/>
  <c r="T115" i="1"/>
  <c r="U115" i="1"/>
  <c r="V115" i="1"/>
  <c r="W115" i="1"/>
  <c r="Y115" i="1"/>
  <c r="B116" i="1"/>
  <c r="B117" i="1" s="1"/>
  <c r="T117" i="1" s="1"/>
  <c r="D121" i="1"/>
  <c r="E121" i="1"/>
  <c r="F121" i="1"/>
  <c r="G121" i="1"/>
  <c r="H121" i="1"/>
  <c r="J121" i="1"/>
  <c r="K121" i="1"/>
  <c r="L121" i="1"/>
  <c r="M121" i="1"/>
  <c r="N121" i="1"/>
  <c r="O121" i="1"/>
  <c r="P121" i="1"/>
  <c r="R121" i="1"/>
  <c r="S121" i="1"/>
  <c r="T121" i="1"/>
  <c r="U121" i="1"/>
  <c r="V121" i="1"/>
  <c r="W121" i="1"/>
  <c r="Y121" i="1"/>
  <c r="B122" i="1"/>
  <c r="B123" i="1" s="1"/>
  <c r="D139" i="1"/>
  <c r="E139" i="1"/>
  <c r="F139" i="1"/>
  <c r="G139" i="1"/>
  <c r="H139" i="1"/>
  <c r="I139" i="1"/>
  <c r="K139" i="1"/>
  <c r="L139" i="1"/>
  <c r="M139" i="1"/>
  <c r="N139" i="1"/>
  <c r="O139" i="1"/>
  <c r="P139" i="1"/>
  <c r="R139" i="1"/>
  <c r="S139" i="1"/>
  <c r="T139" i="1"/>
  <c r="U139" i="1"/>
  <c r="V139" i="1"/>
  <c r="W139" i="1"/>
  <c r="Y139" i="1"/>
  <c r="B140" i="1"/>
  <c r="D141" i="1"/>
  <c r="E141" i="1"/>
  <c r="F141" i="1"/>
  <c r="G141" i="1"/>
  <c r="H141" i="1"/>
  <c r="I141" i="1"/>
  <c r="J141" i="1"/>
  <c r="L141" i="1"/>
  <c r="M141" i="1"/>
  <c r="N141" i="1"/>
  <c r="O141" i="1"/>
  <c r="P141" i="1"/>
  <c r="R141" i="1"/>
  <c r="S141" i="1"/>
  <c r="T141" i="1"/>
  <c r="U141" i="1"/>
  <c r="V141" i="1"/>
  <c r="W141" i="1"/>
  <c r="Y141" i="1"/>
  <c r="B142" i="1"/>
  <c r="B143" i="1" s="1"/>
  <c r="D159" i="1"/>
  <c r="E159" i="1"/>
  <c r="F159" i="1"/>
  <c r="G159" i="1"/>
  <c r="H159" i="1"/>
  <c r="I159" i="1"/>
  <c r="J159" i="1"/>
  <c r="K159" i="1"/>
  <c r="M159" i="1"/>
  <c r="N159" i="1"/>
  <c r="O159" i="1"/>
  <c r="P159" i="1"/>
  <c r="R159" i="1"/>
  <c r="S159" i="1"/>
  <c r="T159" i="1"/>
  <c r="U159" i="1"/>
  <c r="V159" i="1"/>
  <c r="W159" i="1"/>
  <c r="Y159" i="1"/>
  <c r="B160" i="1"/>
  <c r="B161" i="1" s="1"/>
  <c r="D215" i="1"/>
  <c r="E215" i="1"/>
  <c r="F215" i="1"/>
  <c r="G215" i="1"/>
  <c r="H215" i="1"/>
  <c r="I215" i="1"/>
  <c r="J215" i="1"/>
  <c r="K215" i="1"/>
  <c r="L215" i="1"/>
  <c r="R215" i="1"/>
  <c r="S215" i="1"/>
  <c r="T215" i="1"/>
  <c r="U215" i="1"/>
  <c r="V215" i="1"/>
  <c r="W215" i="1"/>
  <c r="Y215" i="1"/>
  <c r="B216" i="1"/>
  <c r="B217" i="1" s="1"/>
  <c r="AA217" i="1" s="1"/>
  <c r="D315" i="1"/>
  <c r="E315" i="1"/>
  <c r="F315" i="1"/>
  <c r="G315" i="1"/>
  <c r="H315" i="1"/>
  <c r="I315" i="1"/>
  <c r="J315" i="1"/>
  <c r="K315" i="1"/>
  <c r="L315" i="1"/>
  <c r="M315" i="1"/>
  <c r="N315" i="1"/>
  <c r="O315" i="1"/>
  <c r="P315" i="1"/>
  <c r="R315" i="1"/>
  <c r="C38" i="19" s="1"/>
  <c r="S315" i="1"/>
  <c r="D38" i="19" s="1"/>
  <c r="T315" i="1"/>
  <c r="E38" i="19" s="1"/>
  <c r="U315" i="1"/>
  <c r="F38" i="19" s="1"/>
  <c r="V315" i="1"/>
  <c r="G38" i="19" s="1"/>
  <c r="Y315" i="1"/>
  <c r="J38" i="19" s="1"/>
  <c r="B316" i="1"/>
  <c r="B317" i="1" s="1"/>
  <c r="BC31" i="1"/>
  <c r="BD31" i="1" s="1"/>
  <c r="BC19" i="1"/>
  <c r="BD19" i="1" s="1"/>
  <c r="B162" i="1" l="1"/>
  <c r="B163" i="1" s="1"/>
  <c r="AA163" i="1" s="1"/>
  <c r="AA161" i="1"/>
  <c r="F143" i="1"/>
  <c r="AA143" i="1"/>
  <c r="AA317" i="1"/>
  <c r="AL317" i="1"/>
  <c r="W39" i="19" s="1"/>
  <c r="H123" i="1"/>
  <c r="AA123" i="1"/>
  <c r="AS317" i="1"/>
  <c r="AD39" i="19" s="1"/>
  <c r="AT317" i="1"/>
  <c r="AE39" i="19" s="1"/>
  <c r="AR317" i="1"/>
  <c r="AC39" i="19" s="1"/>
  <c r="AP317" i="1"/>
  <c r="AQ317" i="1"/>
  <c r="AB39" i="19" s="1"/>
  <c r="AP316" i="1"/>
  <c r="AA39" i="4" s="1"/>
  <c r="X53" i="1"/>
  <c r="BB53" i="1" s="1"/>
  <c r="I14" i="4"/>
  <c r="I14" i="19" s="1"/>
  <c r="N317" i="1"/>
  <c r="AM317" i="1"/>
  <c r="X39" i="19" s="1"/>
  <c r="AK317" i="1"/>
  <c r="V39" i="19" s="1"/>
  <c r="AJ317" i="1"/>
  <c r="U39" i="19" s="1"/>
  <c r="AE317" i="1"/>
  <c r="P39" i="19" s="1"/>
  <c r="AD317" i="1"/>
  <c r="O39" i="19" s="1"/>
  <c r="AF317" i="1"/>
  <c r="Q39" i="19" s="1"/>
  <c r="AH317" i="1"/>
  <c r="S39" i="19" s="1"/>
  <c r="AG317" i="1"/>
  <c r="R39" i="19" s="1"/>
  <c r="AI317" i="1"/>
  <c r="T39" i="19" s="1"/>
  <c r="AD217" i="1"/>
  <c r="I143" i="1"/>
  <c r="M117" i="1"/>
  <c r="Q20" i="1"/>
  <c r="Q21" i="1" s="1"/>
  <c r="L143" i="1"/>
  <c r="E317" i="1"/>
  <c r="H317" i="1"/>
  <c r="BB18" i="1"/>
  <c r="R143" i="1"/>
  <c r="D143" i="1"/>
  <c r="M317" i="1"/>
  <c r="D83" i="1"/>
  <c r="B144" i="1"/>
  <c r="B145" i="1" s="1"/>
  <c r="G20" i="1"/>
  <c r="S143" i="1"/>
  <c r="G143" i="1"/>
  <c r="J143" i="1"/>
  <c r="O143" i="1"/>
  <c r="M143" i="1"/>
  <c r="S59" i="1"/>
  <c r="J83" i="1"/>
  <c r="I59" i="1"/>
  <c r="D20" i="1"/>
  <c r="I99" i="1"/>
  <c r="L123" i="1"/>
  <c r="N20" i="1"/>
  <c r="N21" i="1" s="1"/>
  <c r="Q59" i="1"/>
  <c r="L59" i="1"/>
  <c r="Y123" i="1"/>
  <c r="B318" i="1"/>
  <c r="B319" i="1" s="1"/>
  <c r="H59" i="1"/>
  <c r="N59" i="1"/>
  <c r="G59" i="1"/>
  <c r="J99" i="1"/>
  <c r="U20" i="1"/>
  <c r="U83" i="1"/>
  <c r="V59" i="1"/>
  <c r="K317" i="1"/>
  <c r="H83" i="1"/>
  <c r="U317" i="1"/>
  <c r="F39" i="19" s="1"/>
  <c r="J317" i="1"/>
  <c r="J59" i="1"/>
  <c r="W59" i="1"/>
  <c r="L20" i="1"/>
  <c r="E83" i="1"/>
  <c r="R83" i="1"/>
  <c r="P59" i="1"/>
  <c r="T317" i="1"/>
  <c r="E39" i="19" s="1"/>
  <c r="L317" i="1"/>
  <c r="I20" i="1"/>
  <c r="W99" i="1"/>
  <c r="B60" i="1"/>
  <c r="B62" i="1" s="1"/>
  <c r="F62" i="1" s="1"/>
  <c r="K59" i="1"/>
  <c r="D59" i="1"/>
  <c r="U59" i="1"/>
  <c r="I83" i="1"/>
  <c r="V83" i="1"/>
  <c r="O59" i="1"/>
  <c r="E59" i="1"/>
  <c r="T59" i="1"/>
  <c r="Y59" i="1"/>
  <c r="F59" i="1"/>
  <c r="R59" i="1"/>
  <c r="Y83" i="1"/>
  <c r="G83" i="1"/>
  <c r="V143" i="1"/>
  <c r="Y143" i="1"/>
  <c r="E143" i="1"/>
  <c r="P143" i="1"/>
  <c r="T143" i="1"/>
  <c r="U143" i="1"/>
  <c r="H143" i="1"/>
  <c r="K143" i="1"/>
  <c r="N143" i="1"/>
  <c r="W143" i="1"/>
  <c r="AB317" i="1"/>
  <c r="M39" i="19" s="1"/>
  <c r="X80" i="1"/>
  <c r="X143" i="1"/>
  <c r="X315" i="1"/>
  <c r="I38" i="19" s="1"/>
  <c r="X56" i="1"/>
  <c r="X99" i="1"/>
  <c r="X159" i="1"/>
  <c r="X141" i="1"/>
  <c r="X139" i="1"/>
  <c r="X121" i="1"/>
  <c r="X115" i="1"/>
  <c r="X97" i="1"/>
  <c r="X83" i="1"/>
  <c r="X215" i="1"/>
  <c r="X20" i="1"/>
  <c r="X21" i="1" s="1"/>
  <c r="X59" i="1"/>
  <c r="X113" i="1"/>
  <c r="X17" i="1"/>
  <c r="BB17" i="1" s="1"/>
  <c r="B124" i="1"/>
  <c r="B125" i="1" s="1"/>
  <c r="F123" i="1"/>
  <c r="V123" i="1"/>
  <c r="R99" i="1"/>
  <c r="S99" i="1"/>
  <c r="S117" i="1"/>
  <c r="X123" i="1"/>
  <c r="W123" i="1"/>
  <c r="O99" i="1"/>
  <c r="D99" i="1"/>
  <c r="P99" i="1"/>
  <c r="E123" i="1"/>
  <c r="R123" i="1"/>
  <c r="D123" i="1"/>
  <c r="H99" i="1"/>
  <c r="B100" i="1"/>
  <c r="B101" i="1" s="1"/>
  <c r="X101" i="1" s="1"/>
  <c r="P117" i="1"/>
  <c r="U163" i="1"/>
  <c r="Y163" i="1"/>
  <c r="AB217" i="1"/>
  <c r="Y217" i="1"/>
  <c r="S217" i="1"/>
  <c r="F217" i="1"/>
  <c r="I217" i="1"/>
  <c r="W217" i="1"/>
  <c r="B218" i="1"/>
  <c r="B219" i="1" s="1"/>
  <c r="AA219" i="1" s="1"/>
  <c r="P217" i="1"/>
  <c r="O20" i="1"/>
  <c r="O21" i="1" s="1"/>
  <c r="AB16" i="1"/>
  <c r="M15" i="4" s="1"/>
  <c r="M15" i="19" s="1"/>
  <c r="AA15" i="4"/>
  <c r="AA15" i="19" s="1"/>
  <c r="AB215" i="1"/>
  <c r="Z217" i="1"/>
  <c r="AB315" i="1"/>
  <c r="M38" i="19" s="1"/>
  <c r="Z317" i="1"/>
  <c r="K39" i="19" s="1"/>
  <c r="E163" i="1"/>
  <c r="AC163" i="1"/>
  <c r="AC317" i="1"/>
  <c r="N39" i="19" s="1"/>
  <c r="O217" i="1"/>
  <c r="AC217" i="1"/>
  <c r="I161" i="1"/>
  <c r="AC161" i="1"/>
  <c r="AC162" i="1" s="1"/>
  <c r="L39" i="19"/>
  <c r="N123" i="1"/>
  <c r="G123" i="1"/>
  <c r="S123" i="1"/>
  <c r="K123" i="1"/>
  <c r="U123" i="1"/>
  <c r="O123" i="1"/>
  <c r="I123" i="1"/>
  <c r="M123" i="1"/>
  <c r="J123" i="1"/>
  <c r="T123" i="1"/>
  <c r="P123" i="1"/>
  <c r="M99" i="1"/>
  <c r="F99" i="1"/>
  <c r="G99" i="1"/>
  <c r="L99" i="1"/>
  <c r="N99" i="1"/>
  <c r="T99" i="1"/>
  <c r="V99" i="1"/>
  <c r="K99" i="1"/>
  <c r="E99" i="1"/>
  <c r="B21" i="1"/>
  <c r="B23" i="1" s="1"/>
  <c r="P20" i="1"/>
  <c r="P21" i="1" s="1"/>
  <c r="H20" i="1"/>
  <c r="M20" i="1"/>
  <c r="M21" i="1" s="1"/>
  <c r="R20" i="1"/>
  <c r="R21" i="1" s="1"/>
  <c r="W20" i="1"/>
  <c r="W21" i="1" s="1"/>
  <c r="J20" i="1"/>
  <c r="S20" i="1"/>
  <c r="S21" i="1" s="1"/>
  <c r="N83" i="1"/>
  <c r="P83" i="1"/>
  <c r="Q83" i="1"/>
  <c r="S83" i="1"/>
  <c r="T83" i="1"/>
  <c r="M83" i="1"/>
  <c r="F83" i="1"/>
  <c r="B84" i="1"/>
  <c r="B85" i="1" s="1"/>
  <c r="F85" i="1" s="1"/>
  <c r="K83" i="1"/>
  <c r="W83" i="1"/>
  <c r="O83" i="1"/>
  <c r="Y99" i="1"/>
  <c r="U217" i="1"/>
  <c r="N217" i="1"/>
  <c r="T163" i="1"/>
  <c r="L163" i="1"/>
  <c r="E117" i="1"/>
  <c r="J117" i="1"/>
  <c r="V217" i="1"/>
  <c r="H217" i="1"/>
  <c r="R217" i="1"/>
  <c r="K217" i="1"/>
  <c r="B19" i="1"/>
  <c r="V20" i="1"/>
  <c r="F20" i="1"/>
  <c r="Z163" i="1"/>
  <c r="Q163" i="1"/>
  <c r="AB163" i="1"/>
  <c r="D163" i="1"/>
  <c r="O163" i="1"/>
  <c r="N163" i="1"/>
  <c r="K163" i="1"/>
  <c r="J163" i="1"/>
  <c r="R163" i="1"/>
  <c r="G163" i="1"/>
  <c r="F163" i="1"/>
  <c r="M163" i="1"/>
  <c r="V163" i="1"/>
  <c r="S163" i="1"/>
  <c r="W163" i="1"/>
  <c r="Z161" i="1"/>
  <c r="AB161" i="1"/>
  <c r="AB162" i="1" s="1"/>
  <c r="Q161" i="1"/>
  <c r="H161" i="1"/>
  <c r="M161" i="1"/>
  <c r="E161" i="1"/>
  <c r="U161" i="1"/>
  <c r="N161" i="1"/>
  <c r="F161" i="1"/>
  <c r="O161" i="1"/>
  <c r="G161" i="1"/>
  <c r="P161" i="1"/>
  <c r="R161" i="1"/>
  <c r="X161" i="1"/>
  <c r="J161" i="1"/>
  <c r="Y161" i="1"/>
  <c r="K161" i="1"/>
  <c r="L161" i="1"/>
  <c r="D161" i="1"/>
  <c r="V161" i="1"/>
  <c r="V117" i="1"/>
  <c r="R117" i="1"/>
  <c r="W117" i="1"/>
  <c r="N117" i="1"/>
  <c r="D117" i="1"/>
  <c r="O117" i="1"/>
  <c r="Y117" i="1"/>
  <c r="X117" i="1"/>
  <c r="K117" i="1"/>
  <c r="U117" i="1"/>
  <c r="BD82" i="1"/>
  <c r="BD76" i="1"/>
  <c r="BD70" i="1"/>
  <c r="BD64" i="1"/>
  <c r="BD58" i="1"/>
  <c r="Q317" i="1"/>
  <c r="D317" i="1"/>
  <c r="O317" i="1"/>
  <c r="I317" i="1"/>
  <c r="P317" i="1"/>
  <c r="Y317" i="1"/>
  <c r="J39" i="19" s="1"/>
  <c r="X317" i="1"/>
  <c r="I39" i="19" s="1"/>
  <c r="G317" i="1"/>
  <c r="F317" i="1"/>
  <c r="R317" i="1"/>
  <c r="C39" i="19" s="1"/>
  <c r="V317" i="1"/>
  <c r="G39" i="19" s="1"/>
  <c r="S317" i="1"/>
  <c r="D39" i="19" s="1"/>
  <c r="I163" i="1"/>
  <c r="H163" i="1"/>
  <c r="X163" i="1"/>
  <c r="P163" i="1"/>
  <c r="B164" i="1"/>
  <c r="B165" i="1" s="1"/>
  <c r="AA165" i="1" s="1"/>
  <c r="L117" i="1"/>
  <c r="F117" i="1"/>
  <c r="I117" i="1"/>
  <c r="B118" i="1"/>
  <c r="B119" i="1" s="1"/>
  <c r="AA119" i="1" s="1"/>
  <c r="AA120" i="1" s="1"/>
  <c r="AA122" i="1" s="1"/>
  <c r="H117" i="1"/>
  <c r="G117" i="1"/>
  <c r="T161" i="1"/>
  <c r="S161" i="1"/>
  <c r="W161" i="1"/>
  <c r="Q217" i="1"/>
  <c r="G217" i="1"/>
  <c r="T217" i="1"/>
  <c r="E217" i="1"/>
  <c r="M217" i="1"/>
  <c r="D217" i="1"/>
  <c r="L217" i="1"/>
  <c r="X217" i="1"/>
  <c r="J217" i="1"/>
  <c r="Z143" i="1"/>
  <c r="Q143" i="1"/>
  <c r="BD34" i="1"/>
  <c r="BD28" i="1"/>
  <c r="BD22" i="1"/>
  <c r="Y20" i="1"/>
  <c r="Y21" i="1" s="1"/>
  <c r="T20" i="1"/>
  <c r="T21" i="1" s="1"/>
  <c r="K20" i="1"/>
  <c r="AA124" i="1" l="1"/>
  <c r="M125" i="1"/>
  <c r="AA125" i="1"/>
  <c r="AA319" i="1"/>
  <c r="AL319" i="1"/>
  <c r="W40" i="19" s="1"/>
  <c r="L145" i="1"/>
  <c r="AA145" i="1"/>
  <c r="AS319" i="1"/>
  <c r="AD40" i="19" s="1"/>
  <c r="AQ319" i="1"/>
  <c r="AB40" i="19" s="1"/>
  <c r="AT319" i="1"/>
  <c r="AE40" i="19" s="1"/>
  <c r="AR319" i="1"/>
  <c r="AC40" i="19" s="1"/>
  <c r="AP319" i="1"/>
  <c r="AA40" i="19" s="1"/>
  <c r="AP318" i="1"/>
  <c r="AA39" i="19"/>
  <c r="AM39" i="19" s="1"/>
  <c r="AC319" i="1"/>
  <c r="N40" i="19" s="1"/>
  <c r="AM319" i="1"/>
  <c r="X40" i="19" s="1"/>
  <c r="AK319" i="1"/>
  <c r="V40" i="19" s="1"/>
  <c r="AE319" i="1"/>
  <c r="P40" i="19" s="1"/>
  <c r="AF319" i="1"/>
  <c r="Q40" i="19" s="1"/>
  <c r="AD319" i="1"/>
  <c r="O40" i="19" s="1"/>
  <c r="AI319" i="1"/>
  <c r="T40" i="19" s="1"/>
  <c r="AG319" i="1"/>
  <c r="R40" i="19" s="1"/>
  <c r="AH319" i="1"/>
  <c r="S40" i="19" s="1"/>
  <c r="AJ319" i="1"/>
  <c r="U40" i="19" s="1"/>
  <c r="AD219" i="1"/>
  <c r="W145" i="1"/>
  <c r="U145" i="1"/>
  <c r="B146" i="1"/>
  <c r="B147" i="1" s="1"/>
  <c r="BB217" i="1"/>
  <c r="Y145" i="1"/>
  <c r="P145" i="1"/>
  <c r="J145" i="1"/>
  <c r="H145" i="1"/>
  <c r="I145" i="1"/>
  <c r="K145" i="1"/>
  <c r="E145" i="1"/>
  <c r="D145" i="1"/>
  <c r="R145" i="1"/>
  <c r="N145" i="1"/>
  <c r="Z145" i="1"/>
  <c r="G145" i="1"/>
  <c r="X145" i="1"/>
  <c r="S145" i="1"/>
  <c r="O145" i="1"/>
  <c r="F145" i="1"/>
  <c r="T145" i="1"/>
  <c r="V145" i="1"/>
  <c r="Q145" i="1"/>
  <c r="M145" i="1"/>
  <c r="H125" i="1"/>
  <c r="L319" i="1"/>
  <c r="V319" i="1"/>
  <c r="G40" i="19" s="1"/>
  <c r="G125" i="1"/>
  <c r="Q319" i="1"/>
  <c r="J319" i="1"/>
  <c r="X319" i="1"/>
  <c r="I40" i="19" s="1"/>
  <c r="BC18" i="1"/>
  <c r="BD18" i="1" s="1"/>
  <c r="U219" i="1"/>
  <c r="O62" i="1"/>
  <c r="G21" i="1"/>
  <c r="M62" i="1"/>
  <c r="O85" i="1"/>
  <c r="Y62" i="1"/>
  <c r="P62" i="1"/>
  <c r="B24" i="1"/>
  <c r="B26" i="1" s="1"/>
  <c r="H26" i="1" s="1"/>
  <c r="K62" i="1"/>
  <c r="S319" i="1"/>
  <c r="D40" i="19" s="1"/>
  <c r="BB163" i="1"/>
  <c r="N319" i="1"/>
  <c r="Q62" i="1"/>
  <c r="S125" i="1"/>
  <c r="P101" i="1"/>
  <c r="BC17" i="1"/>
  <c r="BD17" i="1" s="1"/>
  <c r="L21" i="1"/>
  <c r="P319" i="1"/>
  <c r="H85" i="1"/>
  <c r="X62" i="1"/>
  <c r="T62" i="1"/>
  <c r="N125" i="1"/>
  <c r="W62" i="1"/>
  <c r="U62" i="1"/>
  <c r="BB143" i="1"/>
  <c r="BB83" i="1"/>
  <c r="BC83" i="1" s="1"/>
  <c r="BD83" i="1" s="1"/>
  <c r="BB117" i="1"/>
  <c r="BB99" i="1"/>
  <c r="BC99" i="1" s="1"/>
  <c r="BD99" i="1" s="1"/>
  <c r="BB123" i="1"/>
  <c r="BC123" i="1" s="1"/>
  <c r="BD123" i="1" s="1"/>
  <c r="BB59" i="1"/>
  <c r="BC59" i="1" s="1"/>
  <c r="BD59" i="1" s="1"/>
  <c r="BB20" i="1"/>
  <c r="BB115" i="1"/>
  <c r="BC115" i="1" s="1"/>
  <c r="BD115" i="1" s="1"/>
  <c r="BB317" i="1"/>
  <c r="BC317" i="1" s="1"/>
  <c r="BB161" i="1"/>
  <c r="I21" i="1"/>
  <c r="T219" i="1"/>
  <c r="W85" i="1"/>
  <c r="B86" i="1"/>
  <c r="B87" i="1" s="1"/>
  <c r="J87" i="1" s="1"/>
  <c r="V21" i="1"/>
  <c r="K21" i="1"/>
  <c r="F219" i="1"/>
  <c r="V219" i="1"/>
  <c r="E85" i="1"/>
  <c r="S85" i="1"/>
  <c r="U85" i="1"/>
  <c r="L85" i="1"/>
  <c r="J23" i="1"/>
  <c r="K23" i="1"/>
  <c r="E21" i="1"/>
  <c r="M23" i="1"/>
  <c r="M24" i="1" s="1"/>
  <c r="D23" i="1"/>
  <c r="F21" i="1"/>
  <c r="J21" i="1"/>
  <c r="G219" i="1"/>
  <c r="M85" i="1"/>
  <c r="W23" i="1"/>
  <c r="W24" i="1" s="1"/>
  <c r="T23" i="1"/>
  <c r="T24" i="1" s="1"/>
  <c r="Y23" i="1"/>
  <c r="Y24" i="1" s="1"/>
  <c r="P23" i="1"/>
  <c r="P24" i="1" s="1"/>
  <c r="AC219" i="1"/>
  <c r="H219" i="1"/>
  <c r="E219" i="1"/>
  <c r="K85" i="1"/>
  <c r="V23" i="1"/>
  <c r="S23" i="1"/>
  <c r="S24" i="1" s="1"/>
  <c r="I319" i="1"/>
  <c r="E319" i="1"/>
  <c r="H319" i="1"/>
  <c r="Y319" i="1"/>
  <c r="J40" i="19" s="1"/>
  <c r="M319" i="1"/>
  <c r="B320" i="1"/>
  <c r="B321" i="1" s="1"/>
  <c r="T319" i="1"/>
  <c r="E40" i="19" s="1"/>
  <c r="U319" i="1"/>
  <c r="F40" i="19" s="1"/>
  <c r="F319" i="1"/>
  <c r="O319" i="1"/>
  <c r="R319" i="1"/>
  <c r="C40" i="19" s="1"/>
  <c r="H101" i="1"/>
  <c r="P125" i="1"/>
  <c r="I101" i="1"/>
  <c r="AB319" i="1"/>
  <c r="M40" i="19" s="1"/>
  <c r="K319" i="1"/>
  <c r="D319" i="1"/>
  <c r="G319" i="1"/>
  <c r="G101" i="1"/>
  <c r="J125" i="1"/>
  <c r="J101" i="1"/>
  <c r="L40" i="19"/>
  <c r="Z319" i="1"/>
  <c r="K40" i="19" s="1"/>
  <c r="W101" i="1"/>
  <c r="R101" i="1"/>
  <c r="E101" i="1"/>
  <c r="O101" i="1"/>
  <c r="F101" i="1"/>
  <c r="R62" i="1"/>
  <c r="I62" i="1"/>
  <c r="J62" i="1"/>
  <c r="V101" i="1"/>
  <c r="B102" i="1"/>
  <c r="B103" i="1" s="1"/>
  <c r="L103" i="1" s="1"/>
  <c r="D101" i="1"/>
  <c r="N101" i="1"/>
  <c r="E62" i="1"/>
  <c r="N62" i="1"/>
  <c r="V62" i="1"/>
  <c r="S62" i="1"/>
  <c r="M101" i="1"/>
  <c r="L101" i="1"/>
  <c r="U101" i="1"/>
  <c r="H62" i="1"/>
  <c r="D62" i="1"/>
  <c r="L62" i="1"/>
  <c r="K101" i="1"/>
  <c r="S101" i="1"/>
  <c r="G62" i="1"/>
  <c r="B63" i="1"/>
  <c r="B65" i="1" s="1"/>
  <c r="G65" i="1" s="1"/>
  <c r="V125" i="1"/>
  <c r="I125" i="1"/>
  <c r="U125" i="1"/>
  <c r="Y101" i="1"/>
  <c r="T101" i="1"/>
  <c r="R125" i="1"/>
  <c r="X125" i="1"/>
  <c r="O125" i="1"/>
  <c r="E125" i="1"/>
  <c r="L125" i="1"/>
  <c r="T125" i="1"/>
  <c r="F125" i="1"/>
  <c r="Y125" i="1"/>
  <c r="D125" i="1"/>
  <c r="B126" i="1"/>
  <c r="B127" i="1" s="1"/>
  <c r="K125" i="1"/>
  <c r="W125" i="1"/>
  <c r="R219" i="1"/>
  <c r="O219" i="1"/>
  <c r="Q219" i="1"/>
  <c r="M219" i="1"/>
  <c r="N219" i="1"/>
  <c r="L219" i="1"/>
  <c r="I219" i="1"/>
  <c r="K219" i="1"/>
  <c r="X219" i="1"/>
  <c r="Z219" i="1"/>
  <c r="W219" i="1"/>
  <c r="S219" i="1"/>
  <c r="Y219" i="1"/>
  <c r="B220" i="1"/>
  <c r="B221" i="1" s="1"/>
  <c r="AA221" i="1" s="1"/>
  <c r="P219" i="1"/>
  <c r="D219" i="1"/>
  <c r="J219" i="1"/>
  <c r="AB219" i="1"/>
  <c r="AC164" i="1"/>
  <c r="AC165" i="1"/>
  <c r="BC53" i="1"/>
  <c r="BD53" i="1" s="1"/>
  <c r="P85" i="1"/>
  <c r="J85" i="1"/>
  <c r="R85" i="1"/>
  <c r="Y85" i="1"/>
  <c r="D85" i="1"/>
  <c r="N85" i="1"/>
  <c r="T85" i="1"/>
  <c r="I85" i="1"/>
  <c r="G85" i="1"/>
  <c r="X85" i="1"/>
  <c r="V85" i="1"/>
  <c r="O23" i="1"/>
  <c r="O24" i="1" s="1"/>
  <c r="I23" i="1"/>
  <c r="Q23" i="1"/>
  <c r="Q24" i="1" s="1"/>
  <c r="E23" i="1"/>
  <c r="H23" i="1"/>
  <c r="N23" i="1"/>
  <c r="N24" i="1" s="1"/>
  <c r="G23" i="1"/>
  <c r="H21" i="1"/>
  <c r="X23" i="1"/>
  <c r="X24" i="1" s="1"/>
  <c r="D21" i="1"/>
  <c r="F23" i="1"/>
  <c r="L23" i="1"/>
  <c r="R23" i="1"/>
  <c r="R24" i="1" s="1"/>
  <c r="P119" i="1"/>
  <c r="U119" i="1"/>
  <c r="W119" i="1"/>
  <c r="G119" i="1"/>
  <c r="F119" i="1"/>
  <c r="I119" i="1"/>
  <c r="L119" i="1"/>
  <c r="T119" i="1"/>
  <c r="S119" i="1"/>
  <c r="M119" i="1"/>
  <c r="B120" i="1"/>
  <c r="H119" i="1"/>
  <c r="N119" i="1"/>
  <c r="X119" i="1"/>
  <c r="K119" i="1"/>
  <c r="V119" i="1"/>
  <c r="E119" i="1"/>
  <c r="O119" i="1"/>
  <c r="R119" i="1"/>
  <c r="Y119" i="1"/>
  <c r="D119" i="1"/>
  <c r="J119" i="1"/>
  <c r="AB164" i="1"/>
  <c r="AB165" i="1"/>
  <c r="Z165" i="1"/>
  <c r="Q165" i="1"/>
  <c r="P165" i="1"/>
  <c r="Y165" i="1"/>
  <c r="X165" i="1"/>
  <c r="L165" i="1"/>
  <c r="U165" i="1"/>
  <c r="H165" i="1"/>
  <c r="T165" i="1"/>
  <c r="I165" i="1"/>
  <c r="D165" i="1"/>
  <c r="O165" i="1"/>
  <c r="E165" i="1"/>
  <c r="K165" i="1"/>
  <c r="R165" i="1"/>
  <c r="F165" i="1"/>
  <c r="V165" i="1"/>
  <c r="W165" i="1"/>
  <c r="B166" i="1"/>
  <c r="B167" i="1" s="1"/>
  <c r="AA167" i="1" s="1"/>
  <c r="J165" i="1"/>
  <c r="G165" i="1"/>
  <c r="M165" i="1"/>
  <c r="S165" i="1"/>
  <c r="N165" i="1"/>
  <c r="AP40" i="4" l="1"/>
  <c r="AQ40" i="4" s="1"/>
  <c r="AA321" i="1"/>
  <c r="AL321" i="1"/>
  <c r="W41" i="19" s="1"/>
  <c r="E127" i="1"/>
  <c r="AA127" i="1"/>
  <c r="AA126" i="1"/>
  <c r="N147" i="1"/>
  <c r="AA147" i="1"/>
  <c r="BD317" i="1"/>
  <c r="AS321" i="1"/>
  <c r="AD41" i="19" s="1"/>
  <c r="AR321" i="1"/>
  <c r="AC41" i="19" s="1"/>
  <c r="AU321" i="1"/>
  <c r="AT321" i="1"/>
  <c r="AE41" i="19" s="1"/>
  <c r="AQ321" i="1"/>
  <c r="AB41" i="19" s="1"/>
  <c r="AP321" i="1"/>
  <c r="AA41" i="19" s="1"/>
  <c r="AP320" i="1"/>
  <c r="AA40" i="4"/>
  <c r="AM40" i="19"/>
  <c r="X127" i="1"/>
  <c r="E147" i="1"/>
  <c r="AM321" i="1"/>
  <c r="X41" i="19" s="1"/>
  <c r="AK321" i="1"/>
  <c r="V41" i="19" s="1"/>
  <c r="AF321" i="1"/>
  <c r="Q41" i="19" s="1"/>
  <c r="AG321" i="1"/>
  <c r="R41" i="19" s="1"/>
  <c r="AE321" i="1"/>
  <c r="P41" i="19" s="1"/>
  <c r="AD321" i="1"/>
  <c r="O41" i="19" s="1"/>
  <c r="AH321" i="1"/>
  <c r="S41" i="19" s="1"/>
  <c r="AJ321" i="1"/>
  <c r="U41" i="19" s="1"/>
  <c r="AI321" i="1"/>
  <c r="T41" i="19" s="1"/>
  <c r="Q147" i="1"/>
  <c r="AD221" i="1"/>
  <c r="G147" i="1"/>
  <c r="K147" i="1"/>
  <c r="I147" i="1"/>
  <c r="O103" i="1"/>
  <c r="F221" i="1"/>
  <c r="S147" i="1"/>
  <c r="L147" i="1"/>
  <c r="R147" i="1"/>
  <c r="Z147" i="1"/>
  <c r="W147" i="1"/>
  <c r="Y147" i="1"/>
  <c r="M147" i="1"/>
  <c r="P147" i="1"/>
  <c r="U147" i="1"/>
  <c r="J147" i="1"/>
  <c r="B148" i="1"/>
  <c r="B149" i="1" s="1"/>
  <c r="S149" i="1" s="1"/>
  <c r="F147" i="1"/>
  <c r="O147" i="1"/>
  <c r="X147" i="1"/>
  <c r="T147" i="1"/>
  <c r="V147" i="1"/>
  <c r="H147" i="1"/>
  <c r="D147" i="1"/>
  <c r="BB219" i="1"/>
  <c r="BB145" i="1"/>
  <c r="BC145" i="1" s="1"/>
  <c r="BD145" i="1" s="1"/>
  <c r="Y87" i="1"/>
  <c r="P26" i="1"/>
  <c r="P27" i="1" s="1"/>
  <c r="E87" i="1"/>
  <c r="V26" i="1"/>
  <c r="V27" i="1" s="1"/>
  <c r="M87" i="1"/>
  <c r="J26" i="1"/>
  <c r="B88" i="1"/>
  <c r="B89" i="1" s="1"/>
  <c r="H89" i="1" s="1"/>
  <c r="Q26" i="1"/>
  <c r="Q27" i="1" s="1"/>
  <c r="B27" i="1"/>
  <c r="B29" i="1" s="1"/>
  <c r="L29" i="1" s="1"/>
  <c r="R87" i="1"/>
  <c r="K87" i="1"/>
  <c r="N87" i="1"/>
  <c r="T87" i="1"/>
  <c r="T221" i="1"/>
  <c r="U87" i="1"/>
  <c r="W87" i="1"/>
  <c r="L87" i="1"/>
  <c r="H87" i="1"/>
  <c r="P87" i="1"/>
  <c r="I87" i="1"/>
  <c r="O87" i="1"/>
  <c r="V87" i="1"/>
  <c r="F87" i="1"/>
  <c r="H221" i="1"/>
  <c r="Y26" i="1"/>
  <c r="Y27" i="1" s="1"/>
  <c r="S26" i="1"/>
  <c r="S27" i="1" s="1"/>
  <c r="T26" i="1"/>
  <c r="T27" i="1" s="1"/>
  <c r="R26" i="1"/>
  <c r="R27" i="1" s="1"/>
  <c r="O26" i="1"/>
  <c r="O27" i="1" s="1"/>
  <c r="V24" i="1"/>
  <c r="L24" i="1"/>
  <c r="L26" i="1"/>
  <c r="F26" i="1"/>
  <c r="K26" i="1"/>
  <c r="X26" i="1"/>
  <c r="X27" i="1" s="1"/>
  <c r="G26" i="1"/>
  <c r="U26" i="1"/>
  <c r="U27" i="1" s="1"/>
  <c r="U30" i="1" s="1"/>
  <c r="U33" i="1" s="1"/>
  <c r="U36" i="1" s="1"/>
  <c r="U39" i="1" s="1"/>
  <c r="U42" i="1" s="1"/>
  <c r="U45" i="1" s="1"/>
  <c r="G24" i="1"/>
  <c r="N26" i="1"/>
  <c r="N27" i="1" s="1"/>
  <c r="I26" i="1"/>
  <c r="W26" i="1"/>
  <c r="W27" i="1" s="1"/>
  <c r="M26" i="1"/>
  <c r="M27" i="1" s="1"/>
  <c r="D26" i="1"/>
  <c r="E26" i="1"/>
  <c r="I24" i="1"/>
  <c r="N221" i="1"/>
  <c r="R103" i="1"/>
  <c r="K24" i="1"/>
  <c r="BB165" i="1"/>
  <c r="BB21" i="1"/>
  <c r="BC21" i="1" s="1"/>
  <c r="BD21" i="1" s="1"/>
  <c r="U221" i="1"/>
  <c r="Q221" i="1"/>
  <c r="T103" i="1"/>
  <c r="T127" i="1"/>
  <c r="BB101" i="1"/>
  <c r="BC101" i="1" s="1"/>
  <c r="BD101" i="1" s="1"/>
  <c r="BB119" i="1"/>
  <c r="BB62" i="1"/>
  <c r="BC62" i="1" s="1"/>
  <c r="BD62" i="1" s="1"/>
  <c r="BB23" i="1"/>
  <c r="BC23" i="1" s="1"/>
  <c r="BD23" i="1" s="1"/>
  <c r="BB125" i="1"/>
  <c r="BC125" i="1" s="1"/>
  <c r="BD125" i="1" s="1"/>
  <c r="BB319" i="1"/>
  <c r="BC319" i="1" s="1"/>
  <c r="E24" i="1"/>
  <c r="E221" i="1"/>
  <c r="V221" i="1"/>
  <c r="D221" i="1"/>
  <c r="K221" i="1"/>
  <c r="O221" i="1"/>
  <c r="AC221" i="1"/>
  <c r="I221" i="1"/>
  <c r="L221" i="1"/>
  <c r="G221" i="1"/>
  <c r="B222" i="1"/>
  <c r="B223" i="1" s="1"/>
  <c r="AA223" i="1" s="1"/>
  <c r="W221" i="1"/>
  <c r="M221" i="1"/>
  <c r="H103" i="1"/>
  <c r="M103" i="1"/>
  <c r="F24" i="1"/>
  <c r="Z221" i="1"/>
  <c r="R65" i="1"/>
  <c r="J24" i="1"/>
  <c r="R221" i="1"/>
  <c r="X221" i="1"/>
  <c r="P221" i="1"/>
  <c r="S221" i="1"/>
  <c r="J221" i="1"/>
  <c r="Y221" i="1"/>
  <c r="F103" i="1"/>
  <c r="U127" i="1"/>
  <c r="AB221" i="1"/>
  <c r="I65" i="1"/>
  <c r="X87" i="1"/>
  <c r="D87" i="1"/>
  <c r="G87" i="1"/>
  <c r="S87" i="1"/>
  <c r="V103" i="1"/>
  <c r="D103" i="1"/>
  <c r="N103" i="1"/>
  <c r="N127" i="1"/>
  <c r="D127" i="1"/>
  <c r="U65" i="1"/>
  <c r="W103" i="1"/>
  <c r="G321" i="1"/>
  <c r="X321" i="1"/>
  <c r="I41" i="19" s="1"/>
  <c r="N321" i="1"/>
  <c r="U321" i="1"/>
  <c r="F41" i="19" s="1"/>
  <c r="R321" i="1"/>
  <c r="C41" i="19" s="1"/>
  <c r="P321" i="1"/>
  <c r="O321" i="1"/>
  <c r="AC321" i="1"/>
  <c r="N41" i="19" s="1"/>
  <c r="Q321" i="1"/>
  <c r="E321" i="1"/>
  <c r="H321" i="1"/>
  <c r="B322" i="1"/>
  <c r="B323" i="1" s="1"/>
  <c r="K321" i="1"/>
  <c r="M321" i="1"/>
  <c r="D321" i="1"/>
  <c r="V321" i="1"/>
  <c r="G41" i="19" s="1"/>
  <c r="Z321" i="1"/>
  <c r="K41" i="19" s="1"/>
  <c r="L321" i="1"/>
  <c r="T321" i="1"/>
  <c r="E41" i="19" s="1"/>
  <c r="J321" i="1"/>
  <c r="Y321" i="1"/>
  <c r="J41" i="19" s="1"/>
  <c r="AB321" i="1"/>
  <c r="M41" i="19" s="1"/>
  <c r="L41" i="19"/>
  <c r="I321" i="1"/>
  <c r="F321" i="1"/>
  <c r="S321" i="1"/>
  <c r="D41" i="19" s="1"/>
  <c r="E65" i="1"/>
  <c r="O65" i="1"/>
  <c r="L65" i="1"/>
  <c r="H24" i="1"/>
  <c r="N65" i="1"/>
  <c r="B66" i="1"/>
  <c r="B68" i="1" s="1"/>
  <c r="M68" i="1" s="1"/>
  <c r="Y65" i="1"/>
  <c r="K65" i="1"/>
  <c r="D65" i="1"/>
  <c r="H65" i="1"/>
  <c r="S65" i="1"/>
  <c r="M65" i="1"/>
  <c r="Q65" i="1"/>
  <c r="X65" i="1"/>
  <c r="J65" i="1"/>
  <c r="P65" i="1"/>
  <c r="V65" i="1"/>
  <c r="D24" i="1"/>
  <c r="F65" i="1"/>
  <c r="W65" i="1"/>
  <c r="T65" i="1"/>
  <c r="S103" i="1"/>
  <c r="I103" i="1"/>
  <c r="G103" i="1"/>
  <c r="K103" i="1"/>
  <c r="J103" i="1"/>
  <c r="Y103" i="1"/>
  <c r="E103" i="1"/>
  <c r="X103" i="1"/>
  <c r="U103" i="1"/>
  <c r="P103" i="1"/>
  <c r="B104" i="1"/>
  <c r="B105" i="1" s="1"/>
  <c r="BC143" i="1"/>
  <c r="BD143" i="1" s="1"/>
  <c r="G127" i="1"/>
  <c r="W127" i="1"/>
  <c r="V127" i="1"/>
  <c r="B128" i="1"/>
  <c r="B129" i="1" s="1"/>
  <c r="F127" i="1"/>
  <c r="J127" i="1"/>
  <c r="M127" i="1"/>
  <c r="S127" i="1"/>
  <c r="I127" i="1"/>
  <c r="O127" i="1"/>
  <c r="H127" i="1"/>
  <c r="Y127" i="1"/>
  <c r="K127" i="1"/>
  <c r="P127" i="1"/>
  <c r="L127" i="1"/>
  <c r="R127" i="1"/>
  <c r="AC167" i="1"/>
  <c r="AC166" i="1"/>
  <c r="AB167" i="1"/>
  <c r="V167" i="1"/>
  <c r="B168" i="1"/>
  <c r="B169" i="1" s="1"/>
  <c r="AA169" i="1" s="1"/>
  <c r="G167" i="1"/>
  <c r="I167" i="1"/>
  <c r="E167" i="1"/>
  <c r="L167" i="1"/>
  <c r="Q167" i="1"/>
  <c r="K167" i="1"/>
  <c r="F167" i="1"/>
  <c r="D167" i="1"/>
  <c r="X167" i="1"/>
  <c r="AB166" i="1"/>
  <c r="W167" i="1"/>
  <c r="J167" i="1"/>
  <c r="H167" i="1"/>
  <c r="Y167" i="1"/>
  <c r="S167" i="1"/>
  <c r="R167" i="1"/>
  <c r="P167" i="1"/>
  <c r="Z167" i="1"/>
  <c r="M167" i="1"/>
  <c r="O167" i="1"/>
  <c r="U167" i="1"/>
  <c r="N167" i="1"/>
  <c r="T167" i="1"/>
  <c r="BC117" i="1"/>
  <c r="BD117" i="1" s="1"/>
  <c r="BC163" i="1"/>
  <c r="BD163" i="1" s="1"/>
  <c r="BC20" i="1"/>
  <c r="BD20" i="1" s="1"/>
  <c r="BC161" i="1"/>
  <c r="BD161" i="1" s="1"/>
  <c r="BC217" i="1"/>
  <c r="BD217" i="1" s="1"/>
  <c r="AP41" i="4" l="1"/>
  <c r="AQ41" i="4" s="1"/>
  <c r="AA128" i="1"/>
  <c r="AA323" i="1"/>
  <c r="L42" i="19" s="1"/>
  <c r="AL323" i="1"/>
  <c r="W42" i="19" s="1"/>
  <c r="L129" i="1"/>
  <c r="Z129" i="1"/>
  <c r="AA129" i="1"/>
  <c r="Q149" i="1"/>
  <c r="AA149" i="1"/>
  <c r="BD319" i="1"/>
  <c r="AP322" i="1"/>
  <c r="AA41" i="4"/>
  <c r="AU322" i="1"/>
  <c r="AF41" i="19"/>
  <c r="AM41" i="19" s="1"/>
  <c r="AQ323" i="1"/>
  <c r="AB42" i="19" s="1"/>
  <c r="AR323" i="1"/>
  <c r="AC42" i="19" s="1"/>
  <c r="AU323" i="1"/>
  <c r="AF42" i="19" s="1"/>
  <c r="AT323" i="1"/>
  <c r="AE42" i="19" s="1"/>
  <c r="AP323" i="1"/>
  <c r="AA42" i="19" s="1"/>
  <c r="AS323" i="1"/>
  <c r="AD42" i="19" s="1"/>
  <c r="N149" i="1"/>
  <c r="J149" i="1"/>
  <c r="V149" i="1"/>
  <c r="H149" i="1"/>
  <c r="X149" i="1"/>
  <c r="G149" i="1"/>
  <c r="L149" i="1"/>
  <c r="E149" i="1"/>
  <c r="O149" i="1"/>
  <c r="U149" i="1"/>
  <c r="AD223" i="1"/>
  <c r="F149" i="1"/>
  <c r="R149" i="1"/>
  <c r="Y149" i="1"/>
  <c r="W149" i="1"/>
  <c r="I149" i="1"/>
  <c r="Z149" i="1"/>
  <c r="B150" i="1"/>
  <c r="B151" i="1" s="1"/>
  <c r="D149" i="1"/>
  <c r="P149" i="1"/>
  <c r="M149" i="1"/>
  <c r="K149" i="1"/>
  <c r="T149" i="1"/>
  <c r="AM323" i="1"/>
  <c r="X42" i="19" s="1"/>
  <c r="AK323" i="1"/>
  <c r="V42" i="19" s="1"/>
  <c r="AF323" i="1"/>
  <c r="Q42" i="19" s="1"/>
  <c r="AG323" i="1"/>
  <c r="R42" i="19" s="1"/>
  <c r="AD323" i="1"/>
  <c r="O42" i="19" s="1"/>
  <c r="AE323" i="1"/>
  <c r="P42" i="19" s="1"/>
  <c r="AJ323" i="1"/>
  <c r="U42" i="19" s="1"/>
  <c r="AI323" i="1"/>
  <c r="T42" i="19" s="1"/>
  <c r="AH323" i="1"/>
  <c r="S42" i="19" s="1"/>
  <c r="Y89" i="1"/>
  <c r="BB147" i="1"/>
  <c r="BC147" i="1" s="1"/>
  <c r="BD147" i="1" s="1"/>
  <c r="BB221" i="1"/>
  <c r="B30" i="1"/>
  <c r="B32" i="1" s="1"/>
  <c r="B33" i="1" s="1"/>
  <c r="B35" i="1" s="1"/>
  <c r="N29" i="1"/>
  <c r="N30" i="1" s="1"/>
  <c r="BC219" i="1"/>
  <c r="BD219" i="1" s="1"/>
  <c r="M29" i="1"/>
  <c r="M30" i="1" s="1"/>
  <c r="D29" i="1"/>
  <c r="O29" i="1"/>
  <c r="O30" i="1" s="1"/>
  <c r="G29" i="1"/>
  <c r="H27" i="1"/>
  <c r="S29" i="1"/>
  <c r="S30" i="1" s="1"/>
  <c r="O89" i="1"/>
  <c r="P223" i="1"/>
  <c r="K29" i="1"/>
  <c r="R29" i="1"/>
  <c r="R30" i="1" s="1"/>
  <c r="X29" i="1"/>
  <c r="X30" i="1" s="1"/>
  <c r="Q29" i="1"/>
  <c r="Q30" i="1" s="1"/>
  <c r="F29" i="1"/>
  <c r="E29" i="1"/>
  <c r="J29" i="1"/>
  <c r="P29" i="1"/>
  <c r="P30" i="1" s="1"/>
  <c r="B28" i="1"/>
  <c r="I29" i="1"/>
  <c r="F27" i="1"/>
  <c r="W29" i="1"/>
  <c r="W30" i="1" s="1"/>
  <c r="T29" i="1"/>
  <c r="T30" i="1" s="1"/>
  <c r="H29" i="1"/>
  <c r="V29" i="1"/>
  <c r="V30" i="1" s="1"/>
  <c r="Y29" i="1"/>
  <c r="Y30" i="1" s="1"/>
  <c r="P89" i="1"/>
  <c r="J89" i="1"/>
  <c r="G27" i="1"/>
  <c r="N89" i="1"/>
  <c r="B90" i="1"/>
  <c r="B91" i="1" s="1"/>
  <c r="O91" i="1" s="1"/>
  <c r="J27" i="1"/>
  <c r="L27" i="1"/>
  <c r="W89" i="1"/>
  <c r="I89" i="1"/>
  <c r="X89" i="1"/>
  <c r="N223" i="1"/>
  <c r="U89" i="1"/>
  <c r="D89" i="1"/>
  <c r="G89" i="1"/>
  <c r="K89" i="1"/>
  <c r="T89" i="1"/>
  <c r="BB26" i="1"/>
  <c r="BC26" i="1" s="1"/>
  <c r="BD26" i="1" s="1"/>
  <c r="I27" i="1"/>
  <c r="S89" i="1"/>
  <c r="E89" i="1"/>
  <c r="M89" i="1"/>
  <c r="R89" i="1"/>
  <c r="L89" i="1"/>
  <c r="V89" i="1"/>
  <c r="F89" i="1"/>
  <c r="K27" i="1"/>
  <c r="E27" i="1"/>
  <c r="K223" i="1"/>
  <c r="E223" i="1"/>
  <c r="Q223" i="1"/>
  <c r="J223" i="1"/>
  <c r="H223" i="1"/>
  <c r="G223" i="1"/>
  <c r="R223" i="1"/>
  <c r="O223" i="1"/>
  <c r="Y223" i="1"/>
  <c r="AB223" i="1"/>
  <c r="V223" i="1"/>
  <c r="T223" i="1"/>
  <c r="S223" i="1"/>
  <c r="X223" i="1"/>
  <c r="L223" i="1"/>
  <c r="I223" i="1"/>
  <c r="B224" i="1"/>
  <c r="B225" i="1" s="1"/>
  <c r="AA225" i="1" s="1"/>
  <c r="Z223" i="1"/>
  <c r="AC223" i="1"/>
  <c r="BB167" i="1"/>
  <c r="M223" i="1"/>
  <c r="W223" i="1"/>
  <c r="F223" i="1"/>
  <c r="U223" i="1"/>
  <c r="D223" i="1"/>
  <c r="BB87" i="1"/>
  <c r="BC87" i="1" s="1"/>
  <c r="BD87" i="1" s="1"/>
  <c r="BB65" i="1"/>
  <c r="BC65" i="1" s="1"/>
  <c r="BD65" i="1" s="1"/>
  <c r="BB127" i="1"/>
  <c r="BC127" i="1" s="1"/>
  <c r="BD127" i="1" s="1"/>
  <c r="BB24" i="1"/>
  <c r="BC24" i="1" s="1"/>
  <c r="BD24" i="1" s="1"/>
  <c r="BB103" i="1"/>
  <c r="BC103" i="1" s="1"/>
  <c r="BD103" i="1" s="1"/>
  <c r="BB321" i="1"/>
  <c r="BC321" i="1" s="1"/>
  <c r="U68" i="1"/>
  <c r="P129" i="1"/>
  <c r="Y68" i="1"/>
  <c r="T68" i="1"/>
  <c r="M129" i="1"/>
  <c r="O68" i="1"/>
  <c r="I68" i="1"/>
  <c r="Z323" i="1"/>
  <c r="K42" i="19" s="1"/>
  <c r="M323" i="1"/>
  <c r="I323" i="1"/>
  <c r="N323" i="1"/>
  <c r="E323" i="1"/>
  <c r="L323" i="1"/>
  <c r="AC323" i="1"/>
  <c r="N42" i="19" s="1"/>
  <c r="Q323" i="1"/>
  <c r="P323" i="1"/>
  <c r="G323" i="1"/>
  <c r="O323" i="1"/>
  <c r="V323" i="1"/>
  <c r="G42" i="19" s="1"/>
  <c r="H323" i="1"/>
  <c r="B324" i="1"/>
  <c r="B325" i="1" s="1"/>
  <c r="Y323" i="1"/>
  <c r="J42" i="19" s="1"/>
  <c r="X323" i="1"/>
  <c r="I42" i="19" s="1"/>
  <c r="D323" i="1"/>
  <c r="F323" i="1"/>
  <c r="AB323" i="1"/>
  <c r="M42" i="19" s="1"/>
  <c r="T323" i="1"/>
  <c r="E42" i="19" s="1"/>
  <c r="J323" i="1"/>
  <c r="U323" i="1"/>
  <c r="F42" i="19" s="1"/>
  <c r="R323" i="1"/>
  <c r="C42" i="19" s="1"/>
  <c r="K323" i="1"/>
  <c r="S323" i="1"/>
  <c r="D42" i="19" s="1"/>
  <c r="X129" i="1"/>
  <c r="N68" i="1"/>
  <c r="D27" i="1"/>
  <c r="U129" i="1"/>
  <c r="O129" i="1"/>
  <c r="P68" i="1"/>
  <c r="G129" i="1"/>
  <c r="E129" i="1"/>
  <c r="N129" i="1"/>
  <c r="Q68" i="1"/>
  <c r="D68" i="1"/>
  <c r="W68" i="1"/>
  <c r="S68" i="1"/>
  <c r="F68" i="1"/>
  <c r="T129" i="1"/>
  <c r="V68" i="1"/>
  <c r="E68" i="1"/>
  <c r="R68" i="1"/>
  <c r="K68" i="1"/>
  <c r="G68" i="1"/>
  <c r="Y129" i="1"/>
  <c r="F129" i="1"/>
  <c r="B69" i="1"/>
  <c r="B71" i="1" s="1"/>
  <c r="O71" i="1" s="1"/>
  <c r="X68" i="1"/>
  <c r="L68" i="1"/>
  <c r="H68" i="1"/>
  <c r="J68" i="1"/>
  <c r="O105" i="1"/>
  <c r="P105" i="1"/>
  <c r="J105" i="1"/>
  <c r="B106" i="1"/>
  <c r="B107" i="1" s="1"/>
  <c r="L105" i="1"/>
  <c r="M105" i="1"/>
  <c r="T105" i="1"/>
  <c r="X105" i="1"/>
  <c r="G105" i="1"/>
  <c r="E105" i="1"/>
  <c r="V105" i="1"/>
  <c r="D105" i="1"/>
  <c r="R105" i="1"/>
  <c r="U105" i="1"/>
  <c r="N105" i="1"/>
  <c r="Y105" i="1"/>
  <c r="H105" i="1"/>
  <c r="F105" i="1"/>
  <c r="K105" i="1"/>
  <c r="S105" i="1"/>
  <c r="I105" i="1"/>
  <c r="W105" i="1"/>
  <c r="H129" i="1"/>
  <c r="K129" i="1"/>
  <c r="V129" i="1"/>
  <c r="B130" i="1"/>
  <c r="B131" i="1" s="1"/>
  <c r="J129" i="1"/>
  <c r="S129" i="1"/>
  <c r="R129" i="1"/>
  <c r="W129" i="1"/>
  <c r="D129" i="1"/>
  <c r="I129" i="1"/>
  <c r="AC169" i="1"/>
  <c r="AC168" i="1"/>
  <c r="AS27" i="4"/>
  <c r="BC119" i="1"/>
  <c r="BD119" i="1" s="1"/>
  <c r="N32" i="1"/>
  <c r="L32" i="1"/>
  <c r="AB169" i="1"/>
  <c r="D169" i="1"/>
  <c r="X169" i="1"/>
  <c r="V169" i="1"/>
  <c r="B170" i="1"/>
  <c r="B171" i="1" s="1"/>
  <c r="AA171" i="1" s="1"/>
  <c r="G169" i="1"/>
  <c r="H169" i="1"/>
  <c r="O169" i="1"/>
  <c r="Y169" i="1"/>
  <c r="U169" i="1"/>
  <c r="Q169" i="1"/>
  <c r="K169" i="1"/>
  <c r="F169" i="1"/>
  <c r="AB168" i="1"/>
  <c r="T169" i="1"/>
  <c r="M169" i="1"/>
  <c r="I169" i="1"/>
  <c r="L169" i="1"/>
  <c r="S169" i="1"/>
  <c r="R169" i="1"/>
  <c r="P169" i="1"/>
  <c r="W169" i="1"/>
  <c r="J169" i="1"/>
  <c r="Z169" i="1"/>
  <c r="E169" i="1"/>
  <c r="N169" i="1"/>
  <c r="BC165" i="1"/>
  <c r="BD165" i="1" s="1"/>
  <c r="AP42" i="4" l="1"/>
  <c r="AQ42" i="4" s="1"/>
  <c r="U131" i="1"/>
  <c r="AA131" i="1"/>
  <c r="Z131" i="1"/>
  <c r="AA325" i="1"/>
  <c r="L43" i="19" s="1"/>
  <c r="AL325" i="1"/>
  <c r="W43" i="19" s="1"/>
  <c r="U151" i="1"/>
  <c r="AA151" i="1"/>
  <c r="AA130" i="1"/>
  <c r="Z130" i="1"/>
  <c r="BD321" i="1"/>
  <c r="AU324" i="1"/>
  <c r="AF42" i="4"/>
  <c r="AS325" i="1"/>
  <c r="AD43" i="19" s="1"/>
  <c r="AT325" i="1"/>
  <c r="AE43" i="19" s="1"/>
  <c r="AU325" i="1"/>
  <c r="AF43" i="19" s="1"/>
  <c r="AF49" i="19" s="1"/>
  <c r="AP325" i="1"/>
  <c r="AA43" i="19" s="1"/>
  <c r="AA49" i="19" s="1"/>
  <c r="AR325" i="1"/>
  <c r="AC43" i="19" s="1"/>
  <c r="AQ325" i="1"/>
  <c r="AB43" i="19" s="1"/>
  <c r="AP324" i="1"/>
  <c r="AA42" i="4"/>
  <c r="E151" i="1"/>
  <c r="Q151" i="1"/>
  <c r="G151" i="1"/>
  <c r="N151" i="1"/>
  <c r="L151" i="1"/>
  <c r="F151" i="1"/>
  <c r="M151" i="1"/>
  <c r="I151" i="1"/>
  <c r="J151" i="1"/>
  <c r="T151" i="1"/>
  <c r="O151" i="1"/>
  <c r="F32" i="1"/>
  <c r="K151" i="1"/>
  <c r="V151" i="1"/>
  <c r="W151" i="1"/>
  <c r="H151" i="1"/>
  <c r="Y151" i="1"/>
  <c r="D151" i="1"/>
  <c r="Z151" i="1"/>
  <c r="S151" i="1"/>
  <c r="R151" i="1"/>
  <c r="B152" i="1"/>
  <c r="B153" i="1" s="1"/>
  <c r="AA153" i="1" s="1"/>
  <c r="X151" i="1"/>
  <c r="P151" i="1"/>
  <c r="R32" i="1"/>
  <c r="R33" i="1" s="1"/>
  <c r="Q32" i="1"/>
  <c r="Q33" i="1" s="1"/>
  <c r="O32" i="1"/>
  <c r="O33" i="1" s="1"/>
  <c r="AM42" i="19"/>
  <c r="Y32" i="1"/>
  <c r="Y33" i="1" s="1"/>
  <c r="J32" i="1"/>
  <c r="T32" i="1"/>
  <c r="T33" i="1" s="1"/>
  <c r="P32" i="1"/>
  <c r="P33" i="1" s="1"/>
  <c r="V32" i="1"/>
  <c r="V33" i="1" s="1"/>
  <c r="H32" i="1"/>
  <c r="BB149" i="1"/>
  <c r="BC149" i="1" s="1"/>
  <c r="BD149" i="1" s="1"/>
  <c r="H91" i="1"/>
  <c r="S32" i="1"/>
  <c r="S33" i="1" s="1"/>
  <c r="G32" i="1"/>
  <c r="M32" i="1"/>
  <c r="M33" i="1" s="1"/>
  <c r="I32" i="1"/>
  <c r="E32" i="1"/>
  <c r="AM325" i="1"/>
  <c r="X43" i="19" s="1"/>
  <c r="AK325" i="1"/>
  <c r="V43" i="19" s="1"/>
  <c r="AE325" i="1"/>
  <c r="P43" i="19" s="1"/>
  <c r="AD325" i="1"/>
  <c r="O43" i="19" s="1"/>
  <c r="AF325" i="1"/>
  <c r="Q43" i="19" s="1"/>
  <c r="AH325" i="1"/>
  <c r="S43" i="19" s="1"/>
  <c r="AI325" i="1"/>
  <c r="T43" i="19" s="1"/>
  <c r="AG325" i="1"/>
  <c r="R43" i="19" s="1"/>
  <c r="AJ325" i="1"/>
  <c r="U43" i="19" s="1"/>
  <c r="AD171" i="1"/>
  <c r="D32" i="1"/>
  <c r="K32" i="1"/>
  <c r="W32" i="1"/>
  <c r="W33" i="1" s="1"/>
  <c r="X32" i="1"/>
  <c r="X33" i="1" s="1"/>
  <c r="Y225" i="1"/>
  <c r="AD225" i="1"/>
  <c r="L30" i="1"/>
  <c r="L33" i="1" s="1"/>
  <c r="K30" i="1"/>
  <c r="BB223" i="1"/>
  <c r="H30" i="1"/>
  <c r="G30" i="1"/>
  <c r="BC221" i="1"/>
  <c r="BD221" i="1" s="1"/>
  <c r="D91" i="1"/>
  <c r="J91" i="1"/>
  <c r="L91" i="1"/>
  <c r="E30" i="1"/>
  <c r="F91" i="1"/>
  <c r="T91" i="1"/>
  <c r="S91" i="1"/>
  <c r="K225" i="1"/>
  <c r="J30" i="1"/>
  <c r="F30" i="1"/>
  <c r="B92" i="1"/>
  <c r="B93" i="1" s="1"/>
  <c r="F93" i="1" s="1"/>
  <c r="V91" i="1"/>
  <c r="N91" i="1"/>
  <c r="Y131" i="1"/>
  <c r="K91" i="1"/>
  <c r="Y91" i="1"/>
  <c r="X91" i="1"/>
  <c r="R91" i="1"/>
  <c r="W91" i="1"/>
  <c r="R131" i="1"/>
  <c r="G91" i="1"/>
  <c r="I91" i="1"/>
  <c r="E91" i="1"/>
  <c r="M91" i="1"/>
  <c r="U91" i="1"/>
  <c r="P91" i="1"/>
  <c r="B132" i="1"/>
  <c r="B133" i="1" s="1"/>
  <c r="BB29" i="1"/>
  <c r="BC29" i="1" s="1"/>
  <c r="BD29" i="1" s="1"/>
  <c r="S225" i="1"/>
  <c r="O131" i="1"/>
  <c r="I30" i="1"/>
  <c r="I131" i="1"/>
  <c r="BB89" i="1"/>
  <c r="BC89" i="1" s="1"/>
  <c r="BD89" i="1" s="1"/>
  <c r="J225" i="1"/>
  <c r="N131" i="1"/>
  <c r="E131" i="1"/>
  <c r="D225" i="1"/>
  <c r="O225" i="1"/>
  <c r="H131" i="1"/>
  <c r="S131" i="1"/>
  <c r="W131" i="1"/>
  <c r="V131" i="1"/>
  <c r="F131" i="1"/>
  <c r="AB225" i="1"/>
  <c r="V225" i="1"/>
  <c r="B226" i="1"/>
  <c r="B227" i="1" s="1"/>
  <c r="AA227" i="1" s="1"/>
  <c r="P225" i="1"/>
  <c r="I225" i="1"/>
  <c r="T225" i="1"/>
  <c r="Q225" i="1"/>
  <c r="BB169" i="1"/>
  <c r="R225" i="1"/>
  <c r="F225" i="1"/>
  <c r="L225" i="1"/>
  <c r="W225" i="1"/>
  <c r="M225" i="1"/>
  <c r="AC225" i="1"/>
  <c r="X225" i="1"/>
  <c r="U225" i="1"/>
  <c r="G225" i="1"/>
  <c r="H225" i="1"/>
  <c r="E225" i="1"/>
  <c r="N225" i="1"/>
  <c r="Z225" i="1"/>
  <c r="BB129" i="1"/>
  <c r="BC129" i="1" s="1"/>
  <c r="BD129" i="1" s="1"/>
  <c r="D30" i="1"/>
  <c r="BB27" i="1"/>
  <c r="BC27" i="1" s="1"/>
  <c r="BD27" i="1" s="1"/>
  <c r="BB105" i="1"/>
  <c r="BC105" i="1" s="1"/>
  <c r="BD105" i="1" s="1"/>
  <c r="BB68" i="1"/>
  <c r="BC68" i="1" s="1"/>
  <c r="BD68" i="1" s="1"/>
  <c r="BB323" i="1"/>
  <c r="BC323" i="1" s="1"/>
  <c r="S71" i="1"/>
  <c r="X131" i="1"/>
  <c r="K131" i="1"/>
  <c r="D131" i="1"/>
  <c r="J131" i="1"/>
  <c r="W71" i="1"/>
  <c r="V71" i="1"/>
  <c r="F71" i="1"/>
  <c r="T71" i="1"/>
  <c r="N33" i="1"/>
  <c r="T131" i="1"/>
  <c r="L131" i="1"/>
  <c r="G131" i="1"/>
  <c r="M131" i="1"/>
  <c r="P131" i="1"/>
  <c r="X71" i="1"/>
  <c r="D71" i="1"/>
  <c r="J71" i="1"/>
  <c r="U71" i="1"/>
  <c r="I71" i="1"/>
  <c r="E71" i="1"/>
  <c r="D325" i="1"/>
  <c r="R325" i="1"/>
  <c r="C43" i="19" s="1"/>
  <c r="N325" i="1"/>
  <c r="F325" i="1"/>
  <c r="H325" i="1"/>
  <c r="S325" i="1"/>
  <c r="D43" i="19" s="1"/>
  <c r="Z325" i="1"/>
  <c r="K43" i="19" s="1"/>
  <c r="P325" i="1"/>
  <c r="J325" i="1"/>
  <c r="Y325" i="1"/>
  <c r="J43" i="19" s="1"/>
  <c r="Q325" i="1"/>
  <c r="V325" i="1"/>
  <c r="G43" i="19" s="1"/>
  <c r="L325" i="1"/>
  <c r="E325" i="1"/>
  <c r="AB325" i="1"/>
  <c r="M43" i="19" s="1"/>
  <c r="I325" i="1"/>
  <c r="G325" i="1"/>
  <c r="B326" i="1"/>
  <c r="B327" i="1" s="1"/>
  <c r="M325" i="1"/>
  <c r="T325" i="1"/>
  <c r="E43" i="19" s="1"/>
  <c r="O325" i="1"/>
  <c r="X325" i="1"/>
  <c r="I43" i="19" s="1"/>
  <c r="U325" i="1"/>
  <c r="F43" i="19" s="1"/>
  <c r="AC325" i="1"/>
  <c r="N43" i="19" s="1"/>
  <c r="K325" i="1"/>
  <c r="S107" i="1"/>
  <c r="U107" i="1"/>
  <c r="N107" i="1"/>
  <c r="X107" i="1"/>
  <c r="L107" i="1"/>
  <c r="J107" i="1"/>
  <c r="E107" i="1"/>
  <c r="I107" i="1"/>
  <c r="H107" i="1"/>
  <c r="K107" i="1"/>
  <c r="F107" i="1"/>
  <c r="R107" i="1"/>
  <c r="D107" i="1"/>
  <c r="O107" i="1"/>
  <c r="P107" i="1"/>
  <c r="W107" i="1"/>
  <c r="T107" i="1"/>
  <c r="B108" i="1"/>
  <c r="B109" i="1" s="1"/>
  <c r="Y107" i="1"/>
  <c r="G107" i="1"/>
  <c r="V107" i="1"/>
  <c r="M107" i="1"/>
  <c r="Q71" i="1"/>
  <c r="M71" i="1"/>
  <c r="R71" i="1"/>
  <c r="B72" i="1"/>
  <c r="B74" i="1" s="1"/>
  <c r="L74" i="1" s="1"/>
  <c r="K71" i="1"/>
  <c r="Y71" i="1"/>
  <c r="N71" i="1"/>
  <c r="G71" i="1"/>
  <c r="L71" i="1"/>
  <c r="P71" i="1"/>
  <c r="H71" i="1"/>
  <c r="AC170" i="1"/>
  <c r="AC171" i="1"/>
  <c r="AS28" i="4"/>
  <c r="AB171" i="1"/>
  <c r="Z171" i="1"/>
  <c r="O171" i="1"/>
  <c r="Y171" i="1"/>
  <c r="U171" i="1"/>
  <c r="N171" i="1"/>
  <c r="R171" i="1"/>
  <c r="V171" i="1"/>
  <c r="D171" i="1"/>
  <c r="X171" i="1"/>
  <c r="H171" i="1"/>
  <c r="B172" i="1"/>
  <c r="B173" i="1" s="1"/>
  <c r="AA173" i="1" s="1"/>
  <c r="G171" i="1"/>
  <c r="S171" i="1"/>
  <c r="AB170" i="1"/>
  <c r="Q171" i="1"/>
  <c r="L171" i="1"/>
  <c r="F171" i="1"/>
  <c r="P171" i="1"/>
  <c r="I171" i="1"/>
  <c r="J171" i="1"/>
  <c r="T171" i="1"/>
  <c r="W171" i="1"/>
  <c r="E171" i="1"/>
  <c r="K171" i="1"/>
  <c r="M171" i="1"/>
  <c r="U35" i="1"/>
  <c r="Y35" i="1"/>
  <c r="S35" i="1"/>
  <c r="L35" i="1"/>
  <c r="G35" i="1"/>
  <c r="D35" i="1"/>
  <c r="P35" i="1"/>
  <c r="R35" i="1"/>
  <c r="B36" i="1"/>
  <c r="B38" i="1" s="1"/>
  <c r="N35" i="1"/>
  <c r="H35" i="1"/>
  <c r="K35" i="1"/>
  <c r="T35" i="1"/>
  <c r="W35" i="1"/>
  <c r="J35" i="1"/>
  <c r="F35" i="1"/>
  <c r="Q35" i="1"/>
  <c r="X35" i="1"/>
  <c r="I35" i="1"/>
  <c r="E35" i="1"/>
  <c r="V35" i="1"/>
  <c r="M35" i="1"/>
  <c r="O35" i="1"/>
  <c r="BC167" i="1"/>
  <c r="BD167" i="1" s="1"/>
  <c r="Q153" i="1"/>
  <c r="P153" i="1"/>
  <c r="L153" i="1"/>
  <c r="T153" i="1"/>
  <c r="D153" i="1"/>
  <c r="K153" i="1"/>
  <c r="M153" i="1"/>
  <c r="W153" i="1"/>
  <c r="N153" i="1"/>
  <c r="AP43" i="4" l="1"/>
  <c r="AQ43" i="4" s="1"/>
  <c r="R153" i="1"/>
  <c r="B154" i="1"/>
  <c r="B155" i="1" s="1"/>
  <c r="AA155" i="1" s="1"/>
  <c r="S153" i="1"/>
  <c r="X153" i="1"/>
  <c r="I153" i="1"/>
  <c r="F153" i="1"/>
  <c r="J153" i="1"/>
  <c r="U153" i="1"/>
  <c r="E153" i="1"/>
  <c r="G153" i="1"/>
  <c r="V153" i="1"/>
  <c r="O153" i="1"/>
  <c r="H153" i="1"/>
  <c r="Y153" i="1"/>
  <c r="Z153" i="1"/>
  <c r="J33" i="1"/>
  <c r="Z132" i="1"/>
  <c r="AA327" i="1"/>
  <c r="AL327" i="1"/>
  <c r="S133" i="1"/>
  <c r="AA133" i="1"/>
  <c r="Z133" i="1"/>
  <c r="AA132" i="1"/>
  <c r="BD323" i="1"/>
  <c r="AU327" i="1"/>
  <c r="AS327" i="1"/>
  <c r="AR327" i="1"/>
  <c r="AQ327" i="1"/>
  <c r="AP327" i="1"/>
  <c r="AT327" i="1"/>
  <c r="AP326" i="1"/>
  <c r="AA43" i="4"/>
  <c r="AU326" i="1"/>
  <c r="AF43" i="4"/>
  <c r="F33" i="1"/>
  <c r="J133" i="1"/>
  <c r="BB151" i="1"/>
  <c r="BC151" i="1" s="1"/>
  <c r="BD151" i="1" s="1"/>
  <c r="Y93" i="1"/>
  <c r="H33" i="1"/>
  <c r="H36" i="1" s="1"/>
  <c r="AM43" i="19"/>
  <c r="E33" i="1"/>
  <c r="E36" i="1" s="1"/>
  <c r="L93" i="1"/>
  <c r="N93" i="1"/>
  <c r="I33" i="1"/>
  <c r="I36" i="1" s="1"/>
  <c r="G33" i="1"/>
  <c r="G36" i="1" s="1"/>
  <c r="D227" i="1"/>
  <c r="K33" i="1"/>
  <c r="K36" i="1" s="1"/>
  <c r="BB32" i="1"/>
  <c r="BC32" i="1" s="1"/>
  <c r="BD32" i="1" s="1"/>
  <c r="AM327" i="1"/>
  <c r="AK327" i="1"/>
  <c r="AF327" i="1"/>
  <c r="AE327" i="1"/>
  <c r="AD327" i="1"/>
  <c r="AG327" i="1"/>
  <c r="AJ327" i="1"/>
  <c r="AH327" i="1"/>
  <c r="AI327" i="1"/>
  <c r="I227" i="1"/>
  <c r="AD227" i="1"/>
  <c r="AD173" i="1"/>
  <c r="AD172" i="1"/>
  <c r="U93" i="1"/>
  <c r="X227" i="1"/>
  <c r="AC227" i="1"/>
  <c r="O227" i="1"/>
  <c r="H227" i="1"/>
  <c r="BB225" i="1"/>
  <c r="T36" i="1"/>
  <c r="P93" i="1"/>
  <c r="I93" i="1"/>
  <c r="B94" i="1"/>
  <c r="B95" i="1" s="1"/>
  <c r="T95" i="1" s="1"/>
  <c r="O93" i="1"/>
  <c r="W133" i="1"/>
  <c r="T133" i="1"/>
  <c r="N133" i="1"/>
  <c r="G93" i="1"/>
  <c r="H93" i="1"/>
  <c r="X93" i="1"/>
  <c r="R133" i="1"/>
  <c r="O133" i="1"/>
  <c r="L133" i="1"/>
  <c r="K133" i="1"/>
  <c r="P133" i="1"/>
  <c r="F133" i="1"/>
  <c r="H133" i="1"/>
  <c r="R93" i="1"/>
  <c r="W93" i="1"/>
  <c r="E93" i="1"/>
  <c r="D93" i="1"/>
  <c r="K93" i="1"/>
  <c r="T93" i="1"/>
  <c r="V133" i="1"/>
  <c r="D133" i="1"/>
  <c r="G133" i="1"/>
  <c r="Y133" i="1"/>
  <c r="I133" i="1"/>
  <c r="E133" i="1"/>
  <c r="Y36" i="1"/>
  <c r="BB91" i="1"/>
  <c r="BC91" i="1" s="1"/>
  <c r="BD91" i="1" s="1"/>
  <c r="V93" i="1"/>
  <c r="S93" i="1"/>
  <c r="J93" i="1"/>
  <c r="M93" i="1"/>
  <c r="U133" i="1"/>
  <c r="M133" i="1"/>
  <c r="X133" i="1"/>
  <c r="B134" i="1"/>
  <c r="B135" i="1" s="1"/>
  <c r="BB30" i="1"/>
  <c r="BC30" i="1" s="1"/>
  <c r="BD30" i="1" s="1"/>
  <c r="V36" i="1"/>
  <c r="G74" i="1"/>
  <c r="M36" i="1"/>
  <c r="P227" i="1"/>
  <c r="B228" i="1"/>
  <c r="B229" i="1" s="1"/>
  <c r="AA229" i="1" s="1"/>
  <c r="E227" i="1"/>
  <c r="Q227" i="1"/>
  <c r="V74" i="1"/>
  <c r="W36" i="1"/>
  <c r="T227" i="1"/>
  <c r="J227" i="1"/>
  <c r="G227" i="1"/>
  <c r="BC223" i="1"/>
  <c r="BD223" i="1" s="1"/>
  <c r="V227" i="1"/>
  <c r="R227" i="1"/>
  <c r="S227" i="1"/>
  <c r="F227" i="1"/>
  <c r="W227" i="1"/>
  <c r="M227" i="1"/>
  <c r="Z227" i="1"/>
  <c r="S36" i="1"/>
  <c r="Y227" i="1"/>
  <c r="N227" i="1"/>
  <c r="L227" i="1"/>
  <c r="U227" i="1"/>
  <c r="K227" i="1"/>
  <c r="AB227" i="1"/>
  <c r="O36" i="1"/>
  <c r="P36" i="1"/>
  <c r="N74" i="1"/>
  <c r="D33" i="1"/>
  <c r="R74" i="1"/>
  <c r="H74" i="1"/>
  <c r="BB131" i="1"/>
  <c r="BC131" i="1" s="1"/>
  <c r="BD131" i="1" s="1"/>
  <c r="Q36" i="1"/>
  <c r="BB325" i="1"/>
  <c r="BC325" i="1" s="1"/>
  <c r="BB71" i="1"/>
  <c r="BC71" i="1" s="1"/>
  <c r="BD71" i="1" s="1"/>
  <c r="BB35" i="1"/>
  <c r="BB107" i="1"/>
  <c r="BC107" i="1" s="1"/>
  <c r="BD107" i="1" s="1"/>
  <c r="BB171" i="1"/>
  <c r="X36" i="1"/>
  <c r="R36" i="1"/>
  <c r="N36" i="1"/>
  <c r="AC327" i="1"/>
  <c r="J327" i="1"/>
  <c r="U327" i="1"/>
  <c r="I327" i="1"/>
  <c r="T327" i="1"/>
  <c r="O327" i="1"/>
  <c r="R327" i="1"/>
  <c r="Q327" i="1"/>
  <c r="L327" i="1"/>
  <c r="E327" i="1"/>
  <c r="H327" i="1"/>
  <c r="F327" i="1"/>
  <c r="X327" i="1"/>
  <c r="K327" i="1"/>
  <c r="AB327" i="1"/>
  <c r="D327" i="1"/>
  <c r="G327" i="1"/>
  <c r="N327" i="1"/>
  <c r="P327" i="1"/>
  <c r="Z327" i="1"/>
  <c r="B328" i="1"/>
  <c r="B329" i="1" s="1"/>
  <c r="Y327" i="1"/>
  <c r="M327" i="1"/>
  <c r="S327" i="1"/>
  <c r="V327" i="1"/>
  <c r="K74" i="1"/>
  <c r="Y74" i="1"/>
  <c r="P74" i="1"/>
  <c r="W74" i="1"/>
  <c r="F74" i="1"/>
  <c r="O74" i="1"/>
  <c r="J74" i="1"/>
  <c r="M74" i="1"/>
  <c r="S74" i="1"/>
  <c r="U74" i="1"/>
  <c r="X74" i="1"/>
  <c r="Q74" i="1"/>
  <c r="I74" i="1"/>
  <c r="D74" i="1"/>
  <c r="T74" i="1"/>
  <c r="B75" i="1"/>
  <c r="B77" i="1" s="1"/>
  <c r="P77" i="1" s="1"/>
  <c r="E74" i="1"/>
  <c r="B110" i="1"/>
  <c r="B111" i="1" s="1"/>
  <c r="Y109" i="1"/>
  <c r="H109" i="1"/>
  <c r="D109" i="1"/>
  <c r="N109" i="1"/>
  <c r="G109" i="1"/>
  <c r="F109" i="1"/>
  <c r="R109" i="1"/>
  <c r="U109" i="1"/>
  <c r="T109" i="1"/>
  <c r="E109" i="1"/>
  <c r="O109" i="1"/>
  <c r="J109" i="1"/>
  <c r="L109" i="1"/>
  <c r="W109" i="1"/>
  <c r="S109" i="1"/>
  <c r="M109" i="1"/>
  <c r="K109" i="1"/>
  <c r="V109" i="1"/>
  <c r="I109" i="1"/>
  <c r="X109" i="1"/>
  <c r="P109" i="1"/>
  <c r="AC173" i="1"/>
  <c r="AC172" i="1"/>
  <c r="AS29" i="4"/>
  <c r="AB173" i="1"/>
  <c r="H173" i="1"/>
  <c r="O173" i="1"/>
  <c r="Y173" i="1"/>
  <c r="G173" i="1"/>
  <c r="S173" i="1"/>
  <c r="N173" i="1"/>
  <c r="R173" i="1"/>
  <c r="L173" i="1"/>
  <c r="T173" i="1"/>
  <c r="P173" i="1"/>
  <c r="V173" i="1"/>
  <c r="B174" i="1"/>
  <c r="B175" i="1" s="1"/>
  <c r="AA175" i="1" s="1"/>
  <c r="I173" i="1"/>
  <c r="Q173" i="1"/>
  <c r="Z173" i="1"/>
  <c r="D173" i="1"/>
  <c r="F173" i="1"/>
  <c r="AB172" i="1"/>
  <c r="M173" i="1"/>
  <c r="U173" i="1"/>
  <c r="W173" i="1"/>
  <c r="E173" i="1"/>
  <c r="K173" i="1"/>
  <c r="X173" i="1"/>
  <c r="J173" i="1"/>
  <c r="Q155" i="1"/>
  <c r="P155" i="1"/>
  <c r="E155" i="1"/>
  <c r="X155" i="1"/>
  <c r="T155" i="1"/>
  <c r="D155" i="1"/>
  <c r="S155" i="1"/>
  <c r="J155" i="1"/>
  <c r="M155" i="1"/>
  <c r="N155" i="1"/>
  <c r="W155" i="1"/>
  <c r="F155" i="1"/>
  <c r="BC169" i="1"/>
  <c r="BD169" i="1" s="1"/>
  <c r="I38" i="1"/>
  <c r="L36" i="1"/>
  <c r="O38" i="1"/>
  <c r="F38" i="1"/>
  <c r="E38" i="1"/>
  <c r="M38" i="1"/>
  <c r="R38" i="1"/>
  <c r="D38" i="1"/>
  <c r="U38" i="1"/>
  <c r="Y38" i="1"/>
  <c r="T38" i="1"/>
  <c r="V38" i="1"/>
  <c r="J36" i="1"/>
  <c r="G38" i="1"/>
  <c r="L38" i="1"/>
  <c r="P38" i="1"/>
  <c r="J38" i="1"/>
  <c r="B39" i="1"/>
  <c r="B41" i="1" s="1"/>
  <c r="K38" i="1"/>
  <c r="Q38" i="1"/>
  <c r="W38" i="1"/>
  <c r="X38" i="1"/>
  <c r="F36" i="1"/>
  <c r="N38" i="1"/>
  <c r="S38" i="1"/>
  <c r="H38" i="1"/>
  <c r="AP44" i="4" l="1"/>
  <c r="AQ44" i="4" s="1"/>
  <c r="G155" i="1"/>
  <c r="B156" i="1"/>
  <c r="B157" i="1" s="1"/>
  <c r="AA157" i="1" s="1"/>
  <c r="K155" i="1"/>
  <c r="U155" i="1"/>
  <c r="L155" i="1"/>
  <c r="I155" i="1"/>
  <c r="R155" i="1"/>
  <c r="V155" i="1"/>
  <c r="O155" i="1"/>
  <c r="H155" i="1"/>
  <c r="Y155" i="1"/>
  <c r="Z155" i="1"/>
  <c r="BB153" i="1"/>
  <c r="BC153" i="1" s="1"/>
  <c r="BD153" i="1" s="1"/>
  <c r="Z134" i="1"/>
  <c r="E135" i="1"/>
  <c r="AA135" i="1"/>
  <c r="Z135" i="1"/>
  <c r="AA134" i="1"/>
  <c r="AA329" i="1"/>
  <c r="AL329" i="1"/>
  <c r="BD325" i="1"/>
  <c r="AU328" i="1"/>
  <c r="AF44" i="4"/>
  <c r="AF49" i="4" s="1"/>
  <c r="AS329" i="1"/>
  <c r="AR329" i="1"/>
  <c r="AU329" i="1"/>
  <c r="AT329" i="1"/>
  <c r="AQ329" i="1"/>
  <c r="AP329" i="1"/>
  <c r="AP328" i="1"/>
  <c r="AA44" i="4"/>
  <c r="BB33" i="1"/>
  <c r="BC33" i="1" s="1"/>
  <c r="BD33" i="1" s="1"/>
  <c r="O229" i="1"/>
  <c r="AD175" i="1"/>
  <c r="AM329" i="1"/>
  <c r="AK329" i="1"/>
  <c r="AF329" i="1"/>
  <c r="AE329" i="1"/>
  <c r="AD329" i="1"/>
  <c r="AH329" i="1"/>
  <c r="AJ329" i="1"/>
  <c r="AI329" i="1"/>
  <c r="AG329" i="1"/>
  <c r="G229" i="1"/>
  <c r="AD229" i="1"/>
  <c r="AD174" i="1"/>
  <c r="T39" i="1"/>
  <c r="H95" i="1"/>
  <c r="E95" i="1"/>
  <c r="D95" i="1"/>
  <c r="N135" i="1"/>
  <c r="L95" i="1"/>
  <c r="BB227" i="1"/>
  <c r="S95" i="1"/>
  <c r="M95" i="1"/>
  <c r="R95" i="1"/>
  <c r="U135" i="1"/>
  <c r="R135" i="1"/>
  <c r="O95" i="1"/>
  <c r="X95" i="1"/>
  <c r="H135" i="1"/>
  <c r="I135" i="1"/>
  <c r="K95" i="1"/>
  <c r="J95" i="1"/>
  <c r="G95" i="1"/>
  <c r="M135" i="1"/>
  <c r="V135" i="1"/>
  <c r="M39" i="1"/>
  <c r="Y39" i="1"/>
  <c r="B136" i="1"/>
  <c r="B137" i="1" s="1"/>
  <c r="K135" i="1"/>
  <c r="O135" i="1"/>
  <c r="T135" i="1"/>
  <c r="X135" i="1"/>
  <c r="W39" i="1"/>
  <c r="F95" i="1"/>
  <c r="I95" i="1"/>
  <c r="Y95" i="1"/>
  <c r="N95" i="1"/>
  <c r="P95" i="1"/>
  <c r="F135" i="1"/>
  <c r="W135" i="1"/>
  <c r="G135" i="1"/>
  <c r="J135" i="1"/>
  <c r="Y135" i="1"/>
  <c r="BB133" i="1"/>
  <c r="BC133" i="1" s="1"/>
  <c r="BD133" i="1" s="1"/>
  <c r="BB93" i="1"/>
  <c r="BC93" i="1" s="1"/>
  <c r="BD93" i="1" s="1"/>
  <c r="D135" i="1"/>
  <c r="U95" i="1"/>
  <c r="V95" i="1"/>
  <c r="W95" i="1"/>
  <c r="B96" i="1"/>
  <c r="S135" i="1"/>
  <c r="P135" i="1"/>
  <c r="L135" i="1"/>
  <c r="V39" i="1"/>
  <c r="N229" i="1"/>
  <c r="L229" i="1"/>
  <c r="I229" i="1"/>
  <c r="S39" i="1"/>
  <c r="M229" i="1"/>
  <c r="J229" i="1"/>
  <c r="AB229" i="1"/>
  <c r="O39" i="1"/>
  <c r="Y229" i="1"/>
  <c r="V229" i="1"/>
  <c r="X229" i="1"/>
  <c r="Q229" i="1"/>
  <c r="T229" i="1"/>
  <c r="W229" i="1"/>
  <c r="R229" i="1"/>
  <c r="F229" i="1"/>
  <c r="D229" i="1"/>
  <c r="AC229" i="1"/>
  <c r="E229" i="1"/>
  <c r="S229" i="1"/>
  <c r="H229" i="1"/>
  <c r="B230" i="1"/>
  <c r="B231" i="1" s="1"/>
  <c r="K229" i="1"/>
  <c r="P229" i="1"/>
  <c r="U229" i="1"/>
  <c r="Z229" i="1"/>
  <c r="R77" i="1"/>
  <c r="D36" i="1"/>
  <c r="BB36" i="1" s="1"/>
  <c r="P39" i="1"/>
  <c r="Q39" i="1"/>
  <c r="BC225" i="1"/>
  <c r="BD225" i="1" s="1"/>
  <c r="BB74" i="1"/>
  <c r="BC74" i="1" s="1"/>
  <c r="BD74" i="1" s="1"/>
  <c r="X39" i="1"/>
  <c r="BB173" i="1"/>
  <c r="BB38" i="1"/>
  <c r="BB109" i="1"/>
  <c r="BC109" i="1" s="1"/>
  <c r="BD109" i="1" s="1"/>
  <c r="BB327" i="1"/>
  <c r="BC327" i="1" s="1"/>
  <c r="N39" i="1"/>
  <c r="L77" i="1"/>
  <c r="R39" i="1"/>
  <c r="S77" i="1"/>
  <c r="I77" i="1"/>
  <c r="G77" i="1"/>
  <c r="E77" i="1"/>
  <c r="J77" i="1"/>
  <c r="AC329" i="1"/>
  <c r="D329" i="1"/>
  <c r="V329" i="1"/>
  <c r="G329" i="1"/>
  <c r="E329" i="1"/>
  <c r="I329" i="1"/>
  <c r="Q329" i="1"/>
  <c r="K329" i="1"/>
  <c r="R329" i="1"/>
  <c r="P329" i="1"/>
  <c r="O329" i="1"/>
  <c r="AB329" i="1"/>
  <c r="B330" i="1"/>
  <c r="B331" i="1" s="1"/>
  <c r="F329" i="1"/>
  <c r="L329" i="1"/>
  <c r="U329" i="1"/>
  <c r="X329" i="1"/>
  <c r="Y329" i="1"/>
  <c r="Z329" i="1"/>
  <c r="N329" i="1"/>
  <c r="J329" i="1"/>
  <c r="H329" i="1"/>
  <c r="T329" i="1"/>
  <c r="M329" i="1"/>
  <c r="S329" i="1"/>
  <c r="Y77" i="1"/>
  <c r="N77" i="1"/>
  <c r="O77" i="1"/>
  <c r="D77" i="1"/>
  <c r="X77" i="1"/>
  <c r="K77" i="1"/>
  <c r="W77" i="1"/>
  <c r="F77" i="1"/>
  <c r="U77" i="1"/>
  <c r="Q77" i="1"/>
  <c r="T77" i="1"/>
  <c r="N111" i="1"/>
  <c r="K111" i="1"/>
  <c r="V111" i="1"/>
  <c r="I111" i="1"/>
  <c r="Y111" i="1"/>
  <c r="S111" i="1"/>
  <c r="F111" i="1"/>
  <c r="D111" i="1"/>
  <c r="E111" i="1"/>
  <c r="J111" i="1"/>
  <c r="P111" i="1"/>
  <c r="G111" i="1"/>
  <c r="H111" i="1"/>
  <c r="T111" i="1"/>
  <c r="U111" i="1"/>
  <c r="L111" i="1"/>
  <c r="R111" i="1"/>
  <c r="X111" i="1"/>
  <c r="W111" i="1"/>
  <c r="M111" i="1"/>
  <c r="B112" i="1"/>
  <c r="O111" i="1"/>
  <c r="H77" i="1"/>
  <c r="B78" i="1"/>
  <c r="M77" i="1"/>
  <c r="V77" i="1"/>
  <c r="AC175" i="1"/>
  <c r="AC174" i="1"/>
  <c r="AS30" i="4"/>
  <c r="E39" i="1"/>
  <c r="L39" i="1"/>
  <c r="F39" i="1"/>
  <c r="I41" i="1"/>
  <c r="R41" i="1"/>
  <c r="T41" i="1"/>
  <c r="Q41" i="1"/>
  <c r="W41" i="1"/>
  <c r="V41" i="1"/>
  <c r="G41" i="1"/>
  <c r="N41" i="1"/>
  <c r="H41" i="1"/>
  <c r="P41" i="1"/>
  <c r="X41" i="1"/>
  <c r="Y41" i="1"/>
  <c r="J39" i="1"/>
  <c r="D41" i="1"/>
  <c r="L41" i="1"/>
  <c r="M41" i="1"/>
  <c r="K39" i="1"/>
  <c r="E41" i="1"/>
  <c r="H39" i="1"/>
  <c r="I39" i="1"/>
  <c r="G39" i="1"/>
  <c r="K41" i="1"/>
  <c r="B42" i="1"/>
  <c r="B44" i="1" s="1"/>
  <c r="U41" i="1"/>
  <c r="O41" i="1"/>
  <c r="J41" i="1"/>
  <c r="F41" i="1"/>
  <c r="S41" i="1"/>
  <c r="BC171" i="1"/>
  <c r="BD171" i="1" s="1"/>
  <c r="BC35" i="1"/>
  <c r="BD35" i="1" s="1"/>
  <c r="Z157" i="1"/>
  <c r="Q157" i="1"/>
  <c r="G157" i="1"/>
  <c r="R157" i="1"/>
  <c r="J157" i="1"/>
  <c r="F157" i="1"/>
  <c r="P157" i="1"/>
  <c r="B158" i="1"/>
  <c r="D157" i="1"/>
  <c r="E157" i="1"/>
  <c r="H157" i="1"/>
  <c r="O157" i="1"/>
  <c r="AB175" i="1"/>
  <c r="Z175" i="1"/>
  <c r="V175" i="1"/>
  <c r="B176" i="1"/>
  <c r="B177" i="1" s="1"/>
  <c r="AA177" i="1" s="1"/>
  <c r="H175" i="1"/>
  <c r="O175" i="1"/>
  <c r="Y175" i="1"/>
  <c r="G175" i="1"/>
  <c r="S175" i="1"/>
  <c r="N175" i="1"/>
  <c r="R175" i="1"/>
  <c r="U175" i="1"/>
  <c r="D175" i="1"/>
  <c r="X175" i="1"/>
  <c r="W175" i="1"/>
  <c r="J175" i="1"/>
  <c r="I175" i="1"/>
  <c r="Q175" i="1"/>
  <c r="L175" i="1"/>
  <c r="P175" i="1"/>
  <c r="E175" i="1"/>
  <c r="K175" i="1"/>
  <c r="T175" i="1"/>
  <c r="F175" i="1"/>
  <c r="M175" i="1"/>
  <c r="AB174" i="1"/>
  <c r="BB155" i="1" l="1"/>
  <c r="Y157" i="1"/>
  <c r="K157" i="1"/>
  <c r="L157" i="1"/>
  <c r="M157" i="1"/>
  <c r="N157" i="1"/>
  <c r="U157" i="1"/>
  <c r="X157" i="1"/>
  <c r="V157" i="1"/>
  <c r="T157" i="1"/>
  <c r="I157" i="1"/>
  <c r="W157" i="1"/>
  <c r="S157" i="1"/>
  <c r="AA331" i="1"/>
  <c r="AL331" i="1"/>
  <c r="Q231" i="1"/>
  <c r="AA231" i="1"/>
  <c r="D137" i="1"/>
  <c r="Z137" i="1"/>
  <c r="AA137" i="1"/>
  <c r="AA136" i="1"/>
  <c r="Z136" i="1"/>
  <c r="BD327" i="1"/>
  <c r="AF52" i="4"/>
  <c r="AQ331" i="1"/>
  <c r="AR331" i="1"/>
  <c r="AT331" i="1"/>
  <c r="AP331" i="1"/>
  <c r="AS331" i="1"/>
  <c r="AU331" i="1"/>
  <c r="AA49" i="4"/>
  <c r="AA52" i="4"/>
  <c r="AP330" i="1"/>
  <c r="AU330" i="1"/>
  <c r="M42" i="1"/>
  <c r="V42" i="1"/>
  <c r="V45" i="1" s="1"/>
  <c r="AD177" i="1"/>
  <c r="AM331" i="1"/>
  <c r="AK331" i="1"/>
  <c r="AG331" i="1"/>
  <c r="AF331" i="1"/>
  <c r="AD331" i="1"/>
  <c r="AE331" i="1"/>
  <c r="AJ331" i="1"/>
  <c r="AI331" i="1"/>
  <c r="AH331" i="1"/>
  <c r="AD176" i="1"/>
  <c r="Y42" i="1"/>
  <c r="G231" i="1"/>
  <c r="AD231" i="1"/>
  <c r="T42" i="1"/>
  <c r="O231" i="1"/>
  <c r="R231" i="1"/>
  <c r="AB231" i="1"/>
  <c r="R42" i="1"/>
  <c r="Q137" i="1"/>
  <c r="Q138" i="1" s="1"/>
  <c r="Q140" i="1" s="1"/>
  <c r="Q142" i="1" s="1"/>
  <c r="W137" i="1"/>
  <c r="W138" i="1" s="1"/>
  <c r="W140" i="1" s="1"/>
  <c r="W142" i="1" s="1"/>
  <c r="Y137" i="1"/>
  <c r="Y138" i="1" s="1"/>
  <c r="Y140" i="1" s="1"/>
  <c r="Y142" i="1" s="1"/>
  <c r="J137" i="1"/>
  <c r="J138" i="1" s="1"/>
  <c r="T137" i="1"/>
  <c r="T138" i="1" s="1"/>
  <c r="T140" i="1" s="1"/>
  <c r="T142" i="1" s="1"/>
  <c r="H137" i="1"/>
  <c r="S137" i="1"/>
  <c r="S138" i="1" s="1"/>
  <c r="S140" i="1" s="1"/>
  <c r="S142" i="1" s="1"/>
  <c r="G137" i="1"/>
  <c r="O137" i="1"/>
  <c r="O138" i="1" s="1"/>
  <c r="O140" i="1" s="1"/>
  <c r="O142" i="1" s="1"/>
  <c r="L137" i="1"/>
  <c r="L138" i="1" s="1"/>
  <c r="L140" i="1" s="1"/>
  <c r="L142" i="1" s="1"/>
  <c r="M137" i="1"/>
  <c r="M138" i="1" s="1"/>
  <c r="M140" i="1" s="1"/>
  <c r="M142" i="1" s="1"/>
  <c r="BB229" i="1"/>
  <c r="BB95" i="1"/>
  <c r="BC95" i="1" s="1"/>
  <c r="BD95" i="1" s="1"/>
  <c r="D39" i="1"/>
  <c r="D42" i="1" s="1"/>
  <c r="BB135" i="1"/>
  <c r="BC135" i="1" s="1"/>
  <c r="BD135" i="1" s="1"/>
  <c r="W42" i="1"/>
  <c r="K137" i="1"/>
  <c r="K138" i="1" s="1"/>
  <c r="K140" i="1" s="1"/>
  <c r="K141" i="1" s="1"/>
  <c r="BB141" i="1" s="1"/>
  <c r="I137" i="1"/>
  <c r="V137" i="1"/>
  <c r="V138" i="1" s="1"/>
  <c r="V140" i="1" s="1"/>
  <c r="V142" i="1" s="1"/>
  <c r="E137" i="1"/>
  <c r="X137" i="1"/>
  <c r="X138" i="1" s="1"/>
  <c r="X140" i="1" s="1"/>
  <c r="X142" i="1" s="1"/>
  <c r="F137" i="1"/>
  <c r="U137" i="1"/>
  <c r="U138" i="1" s="1"/>
  <c r="U140" i="1" s="1"/>
  <c r="U142" i="1" s="1"/>
  <c r="B138" i="1"/>
  <c r="P137" i="1"/>
  <c r="P138" i="1" s="1"/>
  <c r="P140" i="1" s="1"/>
  <c r="P142" i="1" s="1"/>
  <c r="R137" i="1"/>
  <c r="R138" i="1" s="1"/>
  <c r="R140" i="1" s="1"/>
  <c r="R142" i="1" s="1"/>
  <c r="N137" i="1"/>
  <c r="N138" i="1" s="1"/>
  <c r="N140" i="1" s="1"/>
  <c r="N142" i="1" s="1"/>
  <c r="M231" i="1"/>
  <c r="Z231" i="1"/>
  <c r="S42" i="1"/>
  <c r="S231" i="1"/>
  <c r="L231" i="1"/>
  <c r="B232" i="1"/>
  <c r="B233" i="1" s="1"/>
  <c r="J231" i="1"/>
  <c r="O42" i="1"/>
  <c r="Y231" i="1"/>
  <c r="X231" i="1"/>
  <c r="W231" i="1"/>
  <c r="P231" i="1"/>
  <c r="T231" i="1"/>
  <c r="D231" i="1"/>
  <c r="U231" i="1"/>
  <c r="K231" i="1"/>
  <c r="AC231" i="1"/>
  <c r="N231" i="1"/>
  <c r="V231" i="1"/>
  <c r="I231" i="1"/>
  <c r="H231" i="1"/>
  <c r="E231" i="1"/>
  <c r="F231" i="1"/>
  <c r="BC227" i="1"/>
  <c r="BD227" i="1" s="1"/>
  <c r="P42" i="1"/>
  <c r="N42" i="1"/>
  <c r="Q42" i="1"/>
  <c r="X42" i="1"/>
  <c r="BB111" i="1"/>
  <c r="BC111" i="1" s="1"/>
  <c r="BD111" i="1" s="1"/>
  <c r="BB41" i="1"/>
  <c r="BB77" i="1"/>
  <c r="BC77" i="1" s="1"/>
  <c r="BD77" i="1" s="1"/>
  <c r="BB329" i="1"/>
  <c r="BC329" i="1" s="1"/>
  <c r="BB175" i="1"/>
  <c r="AB331" i="1"/>
  <c r="N331" i="1"/>
  <c r="J331" i="1"/>
  <c r="D331" i="1"/>
  <c r="T331" i="1"/>
  <c r="O331" i="1"/>
  <c r="S331" i="1"/>
  <c r="Z331" i="1"/>
  <c r="P331" i="1"/>
  <c r="G331" i="1"/>
  <c r="E331" i="1"/>
  <c r="L331" i="1"/>
  <c r="X331" i="1"/>
  <c r="AC331" i="1"/>
  <c r="Q331" i="1"/>
  <c r="K331" i="1"/>
  <c r="R331" i="1"/>
  <c r="I331" i="1"/>
  <c r="Y331" i="1"/>
  <c r="B332" i="1"/>
  <c r="B333" i="1" s="1"/>
  <c r="F331" i="1"/>
  <c r="V331" i="1"/>
  <c r="U331" i="1"/>
  <c r="H331" i="1"/>
  <c r="M331" i="1"/>
  <c r="AC177" i="1"/>
  <c r="AC176" i="1"/>
  <c r="AS31" i="4"/>
  <c r="BC173" i="1"/>
  <c r="BD173" i="1" s="1"/>
  <c r="AB177" i="1"/>
  <c r="I177" i="1"/>
  <c r="E177" i="1"/>
  <c r="L177" i="1"/>
  <c r="S177" i="1"/>
  <c r="N177" i="1"/>
  <c r="R177" i="1"/>
  <c r="T177" i="1"/>
  <c r="P177" i="1"/>
  <c r="Q177" i="1"/>
  <c r="W177" i="1"/>
  <c r="J177" i="1"/>
  <c r="M177" i="1"/>
  <c r="H177" i="1"/>
  <c r="Y177" i="1"/>
  <c r="F177" i="1"/>
  <c r="D177" i="1"/>
  <c r="B178" i="1"/>
  <c r="B179" i="1" s="1"/>
  <c r="AA179" i="1" s="1"/>
  <c r="G177" i="1"/>
  <c r="O177" i="1"/>
  <c r="K177" i="1"/>
  <c r="X177" i="1"/>
  <c r="U177" i="1"/>
  <c r="Z177" i="1"/>
  <c r="V177" i="1"/>
  <c r="AB176" i="1"/>
  <c r="BC38" i="1"/>
  <c r="BD38" i="1" s="1"/>
  <c r="BC36" i="1"/>
  <c r="BD36" i="1" s="1"/>
  <c r="BC155" i="1"/>
  <c r="BD155" i="1" s="1"/>
  <c r="H42" i="1"/>
  <c r="M44" i="1"/>
  <c r="J44" i="1"/>
  <c r="O44" i="1"/>
  <c r="E44" i="1"/>
  <c r="S44" i="1"/>
  <c r="I42" i="1"/>
  <c r="J42" i="1"/>
  <c r="B43" i="1"/>
  <c r="Y44" i="1"/>
  <c r="V44" i="1"/>
  <c r="E42" i="1"/>
  <c r="N44" i="1"/>
  <c r="P44" i="1"/>
  <c r="L42" i="1"/>
  <c r="U44" i="1"/>
  <c r="F42" i="1"/>
  <c r="W44" i="1"/>
  <c r="Q44" i="1"/>
  <c r="B45" i="1"/>
  <c r="B47" i="1" s="1"/>
  <c r="F44" i="1"/>
  <c r="R44" i="1"/>
  <c r="K44" i="1"/>
  <c r="I44" i="1"/>
  <c r="K42" i="1"/>
  <c r="D44" i="1"/>
  <c r="L44" i="1"/>
  <c r="T44" i="1"/>
  <c r="G44" i="1"/>
  <c r="G42" i="1"/>
  <c r="X44" i="1"/>
  <c r="H44" i="1"/>
  <c r="BB157" i="1" l="1"/>
  <c r="Z138" i="1"/>
  <c r="Z140" i="1" s="1"/>
  <c r="Z142" i="1" s="1"/>
  <c r="AA138" i="1"/>
  <c r="AA140" i="1" s="1"/>
  <c r="AA142" i="1" s="1"/>
  <c r="AA144" i="1" s="1"/>
  <c r="AA146" i="1" s="1"/>
  <c r="AA148" i="1" s="1"/>
  <c r="AA150" i="1" s="1"/>
  <c r="AA152" i="1" s="1"/>
  <c r="AA154" i="1" s="1"/>
  <c r="AA156" i="1" s="1"/>
  <c r="AA158" i="1" s="1"/>
  <c r="AA160" i="1" s="1"/>
  <c r="AA162" i="1" s="1"/>
  <c r="AA164" i="1" s="1"/>
  <c r="AA166" i="1" s="1"/>
  <c r="AA168" i="1" s="1"/>
  <c r="AA170" i="1" s="1"/>
  <c r="AA172" i="1" s="1"/>
  <c r="AA174" i="1" s="1"/>
  <c r="AA176" i="1" s="1"/>
  <c r="AA178" i="1" s="1"/>
  <c r="I233" i="1"/>
  <c r="AA233" i="1"/>
  <c r="BB39" i="1"/>
  <c r="BC39" i="1" s="1"/>
  <c r="BD39" i="1" s="1"/>
  <c r="AA333" i="1"/>
  <c r="AL333" i="1"/>
  <c r="AU332" i="1"/>
  <c r="BD329" i="1"/>
  <c r="M45" i="1"/>
  <c r="AP332" i="1"/>
  <c r="AS333" i="1"/>
  <c r="AT333" i="1"/>
  <c r="AR333" i="1"/>
  <c r="AP333" i="1"/>
  <c r="AU333" i="1"/>
  <c r="AQ333" i="1"/>
  <c r="Y45" i="1"/>
  <c r="T45" i="1"/>
  <c r="W45" i="1"/>
  <c r="AM333" i="1"/>
  <c r="AK333" i="1"/>
  <c r="AE333" i="1"/>
  <c r="AD333" i="1"/>
  <c r="AF333" i="1"/>
  <c r="AG333" i="1"/>
  <c r="AJ333" i="1"/>
  <c r="AI333" i="1"/>
  <c r="AH333" i="1"/>
  <c r="AD178" i="1"/>
  <c r="AD179" i="1"/>
  <c r="AB233" i="1"/>
  <c r="AD233" i="1"/>
  <c r="B234" i="1"/>
  <c r="B235" i="1" s="1"/>
  <c r="AA235" i="1" s="1"/>
  <c r="R45" i="1"/>
  <c r="E233" i="1"/>
  <c r="X233" i="1"/>
  <c r="W233" i="1"/>
  <c r="F233" i="1"/>
  <c r="BB231" i="1"/>
  <c r="S45" i="1"/>
  <c r="BC229" i="1"/>
  <c r="BD229" i="1" s="1"/>
  <c r="BB137" i="1"/>
  <c r="BC137" i="1" s="1"/>
  <c r="BD137" i="1" s="1"/>
  <c r="X45" i="1"/>
  <c r="N45" i="1"/>
  <c r="N233" i="1"/>
  <c r="K233" i="1"/>
  <c r="AC233" i="1"/>
  <c r="H233" i="1"/>
  <c r="M233" i="1"/>
  <c r="U233" i="1"/>
  <c r="O45" i="1"/>
  <c r="O233" i="1"/>
  <c r="T233" i="1"/>
  <c r="Y233" i="1"/>
  <c r="V233" i="1"/>
  <c r="P233" i="1"/>
  <c r="D233" i="1"/>
  <c r="L233" i="1"/>
  <c r="S233" i="1"/>
  <c r="R233" i="1"/>
  <c r="G233" i="1"/>
  <c r="J233" i="1"/>
  <c r="Q233" i="1"/>
  <c r="P45" i="1"/>
  <c r="Z233" i="1"/>
  <c r="Q45" i="1"/>
  <c r="BB42" i="1"/>
  <c r="BB44" i="1"/>
  <c r="BB331" i="1"/>
  <c r="BC331" i="1" s="1"/>
  <c r="BB177" i="1"/>
  <c r="AB333" i="1"/>
  <c r="G333" i="1"/>
  <c r="T333" i="1"/>
  <c r="X333" i="1"/>
  <c r="M333" i="1"/>
  <c r="B334" i="1"/>
  <c r="B335" i="1" s="1"/>
  <c r="AU334" i="1" s="1"/>
  <c r="K333" i="1"/>
  <c r="Z333" i="1"/>
  <c r="P333" i="1"/>
  <c r="R333" i="1"/>
  <c r="S333" i="1"/>
  <c r="V333" i="1"/>
  <c r="N333" i="1"/>
  <c r="H333" i="1"/>
  <c r="AC333" i="1"/>
  <c r="L333" i="1"/>
  <c r="E333" i="1"/>
  <c r="Y333" i="1"/>
  <c r="F333" i="1"/>
  <c r="Q333" i="1"/>
  <c r="I333" i="1"/>
  <c r="O333" i="1"/>
  <c r="U333" i="1"/>
  <c r="D333" i="1"/>
  <c r="J333" i="1"/>
  <c r="K142" i="1"/>
  <c r="AC178" i="1"/>
  <c r="AC179" i="1"/>
  <c r="N144" i="1"/>
  <c r="R144" i="1"/>
  <c r="P144" i="1"/>
  <c r="L144" i="1"/>
  <c r="U144" i="1"/>
  <c r="O144" i="1"/>
  <c r="X144" i="1"/>
  <c r="Z144" i="1"/>
  <c r="S144" i="1"/>
  <c r="J139" i="1"/>
  <c r="BB139" i="1" s="1"/>
  <c r="BC141" i="1"/>
  <c r="BD141" i="1" s="1"/>
  <c r="Q144" i="1"/>
  <c r="M144" i="1"/>
  <c r="Y144" i="1"/>
  <c r="W144" i="1"/>
  <c r="AS32" i="4"/>
  <c r="T144" i="1"/>
  <c r="V144" i="1"/>
  <c r="BC157" i="1"/>
  <c r="BD157" i="1" s="1"/>
  <c r="AB179" i="1"/>
  <c r="Q179" i="1"/>
  <c r="J179" i="1"/>
  <c r="M179" i="1"/>
  <c r="E179" i="1"/>
  <c r="L179" i="1"/>
  <c r="T179" i="1"/>
  <c r="N179" i="1"/>
  <c r="R179" i="1"/>
  <c r="V179" i="1"/>
  <c r="D179" i="1"/>
  <c r="X179" i="1"/>
  <c r="H179" i="1"/>
  <c r="B180" i="1"/>
  <c r="B181" i="1" s="1"/>
  <c r="AA181" i="1" s="1"/>
  <c r="G179" i="1"/>
  <c r="O179" i="1"/>
  <c r="U179" i="1"/>
  <c r="K179" i="1"/>
  <c r="W179" i="1"/>
  <c r="AB178" i="1"/>
  <c r="Y179" i="1"/>
  <c r="P179" i="1"/>
  <c r="Z179" i="1"/>
  <c r="S179" i="1"/>
  <c r="F179" i="1"/>
  <c r="I179" i="1"/>
  <c r="BC41" i="1"/>
  <c r="BD41" i="1" s="1"/>
  <c r="BC175" i="1"/>
  <c r="BD175" i="1" s="1"/>
  <c r="D47" i="1"/>
  <c r="G47" i="1"/>
  <c r="H45" i="1"/>
  <c r="E47" i="1"/>
  <c r="K45" i="1"/>
  <c r="X47" i="1"/>
  <c r="Q47" i="1"/>
  <c r="S47" i="1"/>
  <c r="L45" i="1"/>
  <c r="K47" i="1"/>
  <c r="T47" i="1"/>
  <c r="G45" i="1"/>
  <c r="R47" i="1"/>
  <c r="W47" i="1"/>
  <c r="F47" i="1"/>
  <c r="B48" i="1"/>
  <c r="B50" i="1" s="1"/>
  <c r="V47" i="1"/>
  <c r="I45" i="1"/>
  <c r="D45" i="1"/>
  <c r="I47" i="1"/>
  <c r="M47" i="1"/>
  <c r="J45" i="1"/>
  <c r="J47" i="1"/>
  <c r="N47" i="1"/>
  <c r="P47" i="1"/>
  <c r="O47" i="1"/>
  <c r="H47" i="1"/>
  <c r="E45" i="1"/>
  <c r="Y47" i="1"/>
  <c r="L47" i="1"/>
  <c r="U47" i="1"/>
  <c r="U48" i="1" s="1"/>
  <c r="F45" i="1"/>
  <c r="AA180" i="1" l="1"/>
  <c r="AA335" i="1"/>
  <c r="AL335" i="1"/>
  <c r="BD331" i="1"/>
  <c r="AU335" i="1"/>
  <c r="AS335" i="1"/>
  <c r="AQ335" i="1"/>
  <c r="AT335" i="1"/>
  <c r="AR335" i="1"/>
  <c r="AP335" i="1"/>
  <c r="Y48" i="1"/>
  <c r="AP334" i="1"/>
  <c r="I235" i="1"/>
  <c r="S235" i="1"/>
  <c r="V235" i="1"/>
  <c r="AC235" i="1"/>
  <c r="Y235" i="1"/>
  <c r="L235" i="1"/>
  <c r="N235" i="1"/>
  <c r="AD181" i="1"/>
  <c r="X235" i="1"/>
  <c r="H235" i="1"/>
  <c r="P235" i="1"/>
  <c r="U235" i="1"/>
  <c r="K235" i="1"/>
  <c r="M235" i="1"/>
  <c r="W235" i="1"/>
  <c r="E235" i="1"/>
  <c r="T235" i="1"/>
  <c r="R235" i="1"/>
  <c r="B236" i="1"/>
  <c r="B237" i="1" s="1"/>
  <c r="F237" i="1" s="1"/>
  <c r="Z235" i="1"/>
  <c r="G235" i="1"/>
  <c r="F235" i="1"/>
  <c r="O235" i="1"/>
  <c r="D235" i="1"/>
  <c r="J235" i="1"/>
  <c r="Q235" i="1"/>
  <c r="AB235" i="1"/>
  <c r="AM335" i="1"/>
  <c r="AK335" i="1"/>
  <c r="AD335" i="1"/>
  <c r="AF335" i="1"/>
  <c r="AE335" i="1"/>
  <c r="AJ335" i="1"/>
  <c r="AG335" i="1"/>
  <c r="AI335" i="1"/>
  <c r="AH335" i="1"/>
  <c r="AM235" i="1"/>
  <c r="AK235" i="1"/>
  <c r="AF235" i="1"/>
  <c r="AJ235" i="1"/>
  <c r="AG235" i="1"/>
  <c r="AI235" i="1"/>
  <c r="AH235" i="1"/>
  <c r="AH236" i="1" s="1"/>
  <c r="AD180" i="1"/>
  <c r="AD235" i="1"/>
  <c r="AE235" i="1"/>
  <c r="BB233" i="1"/>
  <c r="BC233" i="1" s="1"/>
  <c r="BD233" i="1" s="1"/>
  <c r="Q48" i="1"/>
  <c r="BC231" i="1"/>
  <c r="BD231" i="1" s="1"/>
  <c r="BB45" i="1"/>
  <c r="BB47" i="1"/>
  <c r="BB179" i="1"/>
  <c r="BB333" i="1"/>
  <c r="BC333" i="1" s="1"/>
  <c r="O335" i="1"/>
  <c r="X335" i="1"/>
  <c r="Y335" i="1"/>
  <c r="I335" i="1"/>
  <c r="AB335" i="1"/>
  <c r="Q335" i="1"/>
  <c r="D335" i="1"/>
  <c r="P335" i="1"/>
  <c r="N335" i="1"/>
  <c r="R335" i="1"/>
  <c r="T335" i="1"/>
  <c r="Z335" i="1"/>
  <c r="F335" i="1"/>
  <c r="L335" i="1"/>
  <c r="V335" i="1"/>
  <c r="U335" i="1"/>
  <c r="B336" i="1"/>
  <c r="B337" i="1" s="1"/>
  <c r="H335" i="1"/>
  <c r="E335" i="1"/>
  <c r="AC335" i="1"/>
  <c r="G335" i="1"/>
  <c r="M335" i="1"/>
  <c r="J335" i="1"/>
  <c r="S335" i="1"/>
  <c r="K335" i="1"/>
  <c r="K144" i="1"/>
  <c r="K146" i="1" s="1"/>
  <c r="AC180" i="1"/>
  <c r="J140" i="1"/>
  <c r="AC181" i="1"/>
  <c r="AS33" i="4"/>
  <c r="Q146" i="1"/>
  <c r="BC139" i="1"/>
  <c r="BD139" i="1" s="1"/>
  <c r="X146" i="1"/>
  <c r="O146" i="1"/>
  <c r="U146" i="1"/>
  <c r="L146" i="1"/>
  <c r="P146" i="1"/>
  <c r="R146" i="1"/>
  <c r="V146" i="1"/>
  <c r="T146" i="1"/>
  <c r="W146" i="1"/>
  <c r="Y146" i="1"/>
  <c r="M146" i="1"/>
  <c r="S146" i="1"/>
  <c r="Z146" i="1"/>
  <c r="N146" i="1"/>
  <c r="BC177" i="1"/>
  <c r="BD177" i="1" s="1"/>
  <c r="BC44" i="1"/>
  <c r="BD44" i="1" s="1"/>
  <c r="K48" i="1"/>
  <c r="W50" i="1"/>
  <c r="N48" i="1"/>
  <c r="D50" i="1"/>
  <c r="G48" i="1"/>
  <c r="B51" i="1"/>
  <c r="S48" i="1"/>
  <c r="J50" i="1"/>
  <c r="M50" i="1"/>
  <c r="J48" i="1"/>
  <c r="V50" i="1"/>
  <c r="W48" i="1"/>
  <c r="N50" i="1"/>
  <c r="O50" i="1"/>
  <c r="R48" i="1"/>
  <c r="O48" i="1"/>
  <c r="I48" i="1"/>
  <c r="I50" i="1"/>
  <c r="E48" i="1"/>
  <c r="M48" i="1"/>
  <c r="P48" i="1"/>
  <c r="F50" i="1"/>
  <c r="F48" i="1"/>
  <c r="T50" i="1"/>
  <c r="X50" i="1"/>
  <c r="L48" i="1"/>
  <c r="E50" i="1"/>
  <c r="T48" i="1"/>
  <c r="T51" i="1" s="1"/>
  <c r="T54" i="1" s="1"/>
  <c r="T57" i="1" s="1"/>
  <c r="T60" i="1" s="1"/>
  <c r="T63" i="1" s="1"/>
  <c r="T66" i="1" s="1"/>
  <c r="T69" i="1" s="1"/>
  <c r="T72" i="1" s="1"/>
  <c r="T75" i="1" s="1"/>
  <c r="T78" i="1" s="1"/>
  <c r="T81" i="1" s="1"/>
  <c r="T84" i="1" s="1"/>
  <c r="T86" i="1" s="1"/>
  <c r="T88" i="1" s="1"/>
  <c r="T90" i="1" s="1"/>
  <c r="T92" i="1" s="1"/>
  <c r="T94" i="1" s="1"/>
  <c r="T96" i="1" s="1"/>
  <c r="T98" i="1" s="1"/>
  <c r="T100" i="1" s="1"/>
  <c r="T102" i="1" s="1"/>
  <c r="T104" i="1" s="1"/>
  <c r="T106" i="1" s="1"/>
  <c r="T108" i="1" s="1"/>
  <c r="T110" i="1" s="1"/>
  <c r="T112" i="1" s="1"/>
  <c r="T114" i="1" s="1"/>
  <c r="T116" i="1" s="1"/>
  <c r="T118" i="1" s="1"/>
  <c r="T120" i="1" s="1"/>
  <c r="T122" i="1" s="1"/>
  <c r="T124" i="1" s="1"/>
  <c r="T126" i="1" s="1"/>
  <c r="T128" i="1" s="1"/>
  <c r="T130" i="1" s="1"/>
  <c r="T132" i="1" s="1"/>
  <c r="T134" i="1" s="1"/>
  <c r="H48" i="1"/>
  <c r="D48" i="1"/>
  <c r="Q50" i="1"/>
  <c r="H50" i="1"/>
  <c r="X48" i="1"/>
  <c r="X51" i="1" s="1"/>
  <c r="X54" i="1" s="1"/>
  <c r="X57" i="1" s="1"/>
  <c r="X60" i="1" s="1"/>
  <c r="X63" i="1" s="1"/>
  <c r="X66" i="1" s="1"/>
  <c r="X69" i="1" s="1"/>
  <c r="X72" i="1" s="1"/>
  <c r="X75" i="1" s="1"/>
  <c r="X78" i="1" s="1"/>
  <c r="X81" i="1" s="1"/>
  <c r="X84" i="1" s="1"/>
  <c r="X86" i="1" s="1"/>
  <c r="X88" i="1" s="1"/>
  <c r="X90" i="1" s="1"/>
  <c r="X92" i="1" s="1"/>
  <c r="X94" i="1" s="1"/>
  <c r="X96" i="1" s="1"/>
  <c r="X98" i="1" s="1"/>
  <c r="X100" i="1" s="1"/>
  <c r="X102" i="1" s="1"/>
  <c r="X104" i="1" s="1"/>
  <c r="X106" i="1" s="1"/>
  <c r="X108" i="1" s="1"/>
  <c r="X110" i="1" s="1"/>
  <c r="X112" i="1" s="1"/>
  <c r="X114" i="1" s="1"/>
  <c r="X116" i="1" s="1"/>
  <c r="X118" i="1" s="1"/>
  <c r="X120" i="1" s="1"/>
  <c r="X122" i="1" s="1"/>
  <c r="X124" i="1" s="1"/>
  <c r="X126" i="1" s="1"/>
  <c r="X128" i="1" s="1"/>
  <c r="X130" i="1" s="1"/>
  <c r="X132" i="1" s="1"/>
  <c r="X134" i="1" s="1"/>
  <c r="R50" i="1"/>
  <c r="U50" i="1"/>
  <c r="U51" i="1" s="1"/>
  <c r="U54" i="1" s="1"/>
  <c r="U57" i="1" s="1"/>
  <c r="U60" i="1" s="1"/>
  <c r="U63" i="1" s="1"/>
  <c r="U66" i="1" s="1"/>
  <c r="U69" i="1" s="1"/>
  <c r="U72" i="1" s="1"/>
  <c r="U75" i="1" s="1"/>
  <c r="U78" i="1" s="1"/>
  <c r="U81" i="1" s="1"/>
  <c r="U84" i="1" s="1"/>
  <c r="U86" i="1" s="1"/>
  <c r="U88" i="1" s="1"/>
  <c r="U90" i="1" s="1"/>
  <c r="U92" i="1" s="1"/>
  <c r="U94" i="1" s="1"/>
  <c r="U96" i="1" s="1"/>
  <c r="U98" i="1" s="1"/>
  <c r="U100" i="1" s="1"/>
  <c r="U102" i="1" s="1"/>
  <c r="U104" i="1" s="1"/>
  <c r="U106" i="1" s="1"/>
  <c r="U108" i="1" s="1"/>
  <c r="U110" i="1" s="1"/>
  <c r="U112" i="1" s="1"/>
  <c r="U114" i="1" s="1"/>
  <c r="U116" i="1" s="1"/>
  <c r="U118" i="1" s="1"/>
  <c r="U120" i="1" s="1"/>
  <c r="U122" i="1" s="1"/>
  <c r="U124" i="1" s="1"/>
  <c r="U126" i="1" s="1"/>
  <c r="U128" i="1" s="1"/>
  <c r="U130" i="1" s="1"/>
  <c r="U132" i="1" s="1"/>
  <c r="U134" i="1" s="1"/>
  <c r="S50" i="1"/>
  <c r="Y50" i="1"/>
  <c r="P50" i="1"/>
  <c r="K50" i="1"/>
  <c r="G50" i="1"/>
  <c r="L50" i="1"/>
  <c r="V48" i="1"/>
  <c r="BC42" i="1"/>
  <c r="BD42" i="1" s="1"/>
  <c r="AB181" i="1"/>
  <c r="T181" i="1"/>
  <c r="P181" i="1"/>
  <c r="V181" i="1"/>
  <c r="B182" i="1"/>
  <c r="B183" i="1" s="1"/>
  <c r="AA183" i="1" s="1"/>
  <c r="G181" i="1"/>
  <c r="Z181" i="1"/>
  <c r="I181" i="1"/>
  <c r="E181" i="1"/>
  <c r="L181" i="1"/>
  <c r="K181" i="1"/>
  <c r="F181" i="1"/>
  <c r="X181" i="1"/>
  <c r="W181" i="1"/>
  <c r="J181" i="1"/>
  <c r="H181" i="1"/>
  <c r="Y181" i="1"/>
  <c r="S181" i="1"/>
  <c r="R181" i="1"/>
  <c r="Q181" i="1"/>
  <c r="M181" i="1"/>
  <c r="O181" i="1"/>
  <c r="N181" i="1"/>
  <c r="D181" i="1"/>
  <c r="U181" i="1"/>
  <c r="AB180" i="1"/>
  <c r="Q237" i="1"/>
  <c r="G237" i="1"/>
  <c r="I237" i="1"/>
  <c r="D237" i="1" l="1"/>
  <c r="P237" i="1"/>
  <c r="T237" i="1"/>
  <c r="L237" i="1"/>
  <c r="AF236" i="1"/>
  <c r="O237" i="1"/>
  <c r="AA337" i="1"/>
  <c r="AL337" i="1"/>
  <c r="AM237" i="1"/>
  <c r="AA237" i="1"/>
  <c r="AA182" i="1"/>
  <c r="BD333" i="1"/>
  <c r="R237" i="1"/>
  <c r="AE236" i="1"/>
  <c r="V237" i="1"/>
  <c r="W237" i="1"/>
  <c r="H237" i="1"/>
  <c r="N237" i="1"/>
  <c r="J237" i="1"/>
  <c r="S237" i="1"/>
  <c r="Y237" i="1"/>
  <c r="AS337" i="1"/>
  <c r="AR337" i="1"/>
  <c r="AU337" i="1"/>
  <c r="AT337" i="1"/>
  <c r="AQ337" i="1"/>
  <c r="AP337" i="1"/>
  <c r="B238" i="1"/>
  <c r="B239" i="1" s="1"/>
  <c r="AA239" i="1" s="1"/>
  <c r="K237" i="1"/>
  <c r="U237" i="1"/>
  <c r="E237" i="1"/>
  <c r="M237" i="1"/>
  <c r="X237" i="1"/>
  <c r="Y51" i="1"/>
  <c r="Y54" i="1" s="1"/>
  <c r="Y57" i="1" s="1"/>
  <c r="Y60" i="1" s="1"/>
  <c r="Y63" i="1" s="1"/>
  <c r="Y66" i="1" s="1"/>
  <c r="Y69" i="1" s="1"/>
  <c r="Y72" i="1" s="1"/>
  <c r="Y75" i="1" s="1"/>
  <c r="Y78" i="1" s="1"/>
  <c r="Y81" i="1" s="1"/>
  <c r="Y84" i="1" s="1"/>
  <c r="Y86" i="1" s="1"/>
  <c r="Y88" i="1" s="1"/>
  <c r="Y90" i="1" s="1"/>
  <c r="Y92" i="1" s="1"/>
  <c r="Y94" i="1" s="1"/>
  <c r="Y96" i="1" s="1"/>
  <c r="Y98" i="1" s="1"/>
  <c r="Y100" i="1" s="1"/>
  <c r="Y102" i="1" s="1"/>
  <c r="Y104" i="1" s="1"/>
  <c r="Y106" i="1" s="1"/>
  <c r="Y108" i="1" s="1"/>
  <c r="Y110" i="1" s="1"/>
  <c r="Y112" i="1" s="1"/>
  <c r="Y114" i="1" s="1"/>
  <c r="Y116" i="1" s="1"/>
  <c r="Y118" i="1" s="1"/>
  <c r="Y120" i="1" s="1"/>
  <c r="Y122" i="1" s="1"/>
  <c r="Y124" i="1" s="1"/>
  <c r="Y126" i="1" s="1"/>
  <c r="Y128" i="1" s="1"/>
  <c r="Y130" i="1" s="1"/>
  <c r="Y132" i="1" s="1"/>
  <c r="Y134" i="1" s="1"/>
  <c r="Z237" i="1"/>
  <c r="AK237" i="1"/>
  <c r="AP336" i="1"/>
  <c r="AU336" i="1"/>
  <c r="AG237" i="1"/>
  <c r="AG236" i="1"/>
  <c r="AM236" i="1"/>
  <c r="AE237" i="1"/>
  <c r="AJ237" i="1"/>
  <c r="AB237" i="1"/>
  <c r="AD237" i="1"/>
  <c r="AI237" i="1"/>
  <c r="AH237" i="1"/>
  <c r="AI236" i="1"/>
  <c r="AK236" i="1"/>
  <c r="AC237" i="1"/>
  <c r="AF237" i="1"/>
  <c r="AJ236" i="1"/>
  <c r="AD182" i="1"/>
  <c r="AG239" i="1"/>
  <c r="AD183" i="1"/>
  <c r="AM337" i="1"/>
  <c r="AK337" i="1"/>
  <c r="AF337" i="1"/>
  <c r="AD337" i="1"/>
  <c r="AE337" i="1"/>
  <c r="AH337" i="1"/>
  <c r="AJ337" i="1"/>
  <c r="AG337" i="1"/>
  <c r="AI337" i="1"/>
  <c r="Q51" i="1"/>
  <c r="Q54" i="1" s="1"/>
  <c r="Q57" i="1" s="1"/>
  <c r="Q60" i="1" s="1"/>
  <c r="Q63" i="1" s="1"/>
  <c r="Q66" i="1" s="1"/>
  <c r="Q69" i="1" s="1"/>
  <c r="Q72" i="1" s="1"/>
  <c r="Q75" i="1" s="1"/>
  <c r="Q78" i="1" s="1"/>
  <c r="Q81" i="1" s="1"/>
  <c r="Q84" i="1" s="1"/>
  <c r="Q85" i="1" s="1"/>
  <c r="BB85" i="1" s="1"/>
  <c r="BC85" i="1" s="1"/>
  <c r="BD85" i="1" s="1"/>
  <c r="BB235" i="1"/>
  <c r="BB50" i="1"/>
  <c r="BB48" i="1"/>
  <c r="BB181" i="1"/>
  <c r="BB335" i="1"/>
  <c r="BC335" i="1" s="1"/>
  <c r="O51" i="1"/>
  <c r="O54" i="1" s="1"/>
  <c r="O57" i="1" s="1"/>
  <c r="O60" i="1" s="1"/>
  <c r="O63" i="1" s="1"/>
  <c r="O66" i="1" s="1"/>
  <c r="O69" i="1" s="1"/>
  <c r="O72" i="1" s="1"/>
  <c r="O75" i="1" s="1"/>
  <c r="O78" i="1" s="1"/>
  <c r="O81" i="1" s="1"/>
  <c r="O84" i="1" s="1"/>
  <c r="O86" i="1" s="1"/>
  <c r="O88" i="1" s="1"/>
  <c r="O90" i="1" s="1"/>
  <c r="O92" i="1" s="1"/>
  <c r="O94" i="1" s="1"/>
  <c r="O96" i="1" s="1"/>
  <c r="O98" i="1" s="1"/>
  <c r="O100" i="1" s="1"/>
  <c r="O102" i="1" s="1"/>
  <c r="O104" i="1" s="1"/>
  <c r="O106" i="1" s="1"/>
  <c r="O108" i="1" s="1"/>
  <c r="O110" i="1" s="1"/>
  <c r="O112" i="1" s="1"/>
  <c r="O114" i="1" s="1"/>
  <c r="O116" i="1" s="1"/>
  <c r="O118" i="1" s="1"/>
  <c r="O120" i="1" s="1"/>
  <c r="O122" i="1" s="1"/>
  <c r="O124" i="1" s="1"/>
  <c r="O126" i="1" s="1"/>
  <c r="O128" i="1" s="1"/>
  <c r="O130" i="1" s="1"/>
  <c r="O132" i="1" s="1"/>
  <c r="O134" i="1" s="1"/>
  <c r="W51" i="1"/>
  <c r="W54" i="1" s="1"/>
  <c r="W57" i="1" s="1"/>
  <c r="W60" i="1" s="1"/>
  <c r="W63" i="1" s="1"/>
  <c r="W66" i="1" s="1"/>
  <c r="W69" i="1" s="1"/>
  <c r="W72" i="1" s="1"/>
  <c r="W75" i="1" s="1"/>
  <c r="W78" i="1" s="1"/>
  <c r="W81" i="1" s="1"/>
  <c r="W84" i="1" s="1"/>
  <c r="W86" i="1" s="1"/>
  <c r="W88" i="1" s="1"/>
  <c r="W90" i="1" s="1"/>
  <c r="W92" i="1" s="1"/>
  <c r="W94" i="1" s="1"/>
  <c r="W96" i="1" s="1"/>
  <c r="W98" i="1" s="1"/>
  <c r="W100" i="1" s="1"/>
  <c r="W102" i="1" s="1"/>
  <c r="W104" i="1" s="1"/>
  <c r="W106" i="1" s="1"/>
  <c r="W108" i="1" s="1"/>
  <c r="W110" i="1" s="1"/>
  <c r="W112" i="1" s="1"/>
  <c r="W114" i="1" s="1"/>
  <c r="W116" i="1" s="1"/>
  <c r="W118" i="1" s="1"/>
  <c r="W120" i="1" s="1"/>
  <c r="W122" i="1" s="1"/>
  <c r="W124" i="1" s="1"/>
  <c r="W126" i="1" s="1"/>
  <c r="W128" i="1" s="1"/>
  <c r="W130" i="1" s="1"/>
  <c r="W132" i="1" s="1"/>
  <c r="W134" i="1" s="1"/>
  <c r="AC337" i="1"/>
  <c r="Q337" i="1"/>
  <c r="X337" i="1"/>
  <c r="H337" i="1"/>
  <c r="B338" i="1"/>
  <c r="B339" i="1" s="1"/>
  <c r="S337" i="1"/>
  <c r="K337" i="1"/>
  <c r="D337" i="1"/>
  <c r="P337" i="1"/>
  <c r="M337" i="1"/>
  <c r="J337" i="1"/>
  <c r="I337" i="1"/>
  <c r="F337" i="1"/>
  <c r="AB337" i="1"/>
  <c r="L337" i="1"/>
  <c r="V337" i="1"/>
  <c r="R337" i="1"/>
  <c r="Y337" i="1"/>
  <c r="T337" i="1"/>
  <c r="O337" i="1"/>
  <c r="Z337" i="1"/>
  <c r="G337" i="1"/>
  <c r="U337" i="1"/>
  <c r="N337" i="1"/>
  <c r="E337" i="1"/>
  <c r="V51" i="1"/>
  <c r="V54" i="1" s="1"/>
  <c r="V57" i="1" s="1"/>
  <c r="V60" i="1" s="1"/>
  <c r="V63" i="1" s="1"/>
  <c r="V66" i="1" s="1"/>
  <c r="V69" i="1" s="1"/>
  <c r="V72" i="1" s="1"/>
  <c r="V75" i="1" s="1"/>
  <c r="V78" i="1" s="1"/>
  <c r="V81" i="1" s="1"/>
  <c r="V84" i="1" s="1"/>
  <c r="V86" i="1" s="1"/>
  <c r="V88" i="1" s="1"/>
  <c r="V90" i="1" s="1"/>
  <c r="V92" i="1" s="1"/>
  <c r="V94" i="1" s="1"/>
  <c r="V96" i="1" s="1"/>
  <c r="V98" i="1" s="1"/>
  <c r="V100" i="1" s="1"/>
  <c r="V102" i="1" s="1"/>
  <c r="V104" i="1" s="1"/>
  <c r="V106" i="1" s="1"/>
  <c r="V108" i="1" s="1"/>
  <c r="V110" i="1" s="1"/>
  <c r="V112" i="1" s="1"/>
  <c r="V114" i="1" s="1"/>
  <c r="V116" i="1" s="1"/>
  <c r="V118" i="1" s="1"/>
  <c r="V120" i="1" s="1"/>
  <c r="V122" i="1" s="1"/>
  <c r="V124" i="1" s="1"/>
  <c r="V126" i="1" s="1"/>
  <c r="V128" i="1" s="1"/>
  <c r="V130" i="1" s="1"/>
  <c r="V132" i="1" s="1"/>
  <c r="V134" i="1" s="1"/>
  <c r="M51" i="1"/>
  <c r="M54" i="1" s="1"/>
  <c r="M57" i="1" s="1"/>
  <c r="M60" i="1" s="1"/>
  <c r="M63" i="1" s="1"/>
  <c r="M66" i="1" s="1"/>
  <c r="M69" i="1" s="1"/>
  <c r="M72" i="1" s="1"/>
  <c r="M75" i="1" s="1"/>
  <c r="M78" i="1" s="1"/>
  <c r="M81" i="1" s="1"/>
  <c r="M84" i="1" s="1"/>
  <c r="M86" i="1" s="1"/>
  <c r="M88" i="1" s="1"/>
  <c r="M90" i="1" s="1"/>
  <c r="M92" i="1" s="1"/>
  <c r="M94" i="1" s="1"/>
  <c r="M96" i="1" s="1"/>
  <c r="M98" i="1" s="1"/>
  <c r="M100" i="1" s="1"/>
  <c r="M102" i="1" s="1"/>
  <c r="M104" i="1" s="1"/>
  <c r="M106" i="1" s="1"/>
  <c r="M108" i="1" s="1"/>
  <c r="M110" i="1" s="1"/>
  <c r="M112" i="1" s="1"/>
  <c r="M114" i="1" s="1"/>
  <c r="M116" i="1" s="1"/>
  <c r="M118" i="1" s="1"/>
  <c r="M120" i="1" s="1"/>
  <c r="M122" i="1" s="1"/>
  <c r="M124" i="1" s="1"/>
  <c r="M126" i="1" s="1"/>
  <c r="M128" i="1" s="1"/>
  <c r="M130" i="1" s="1"/>
  <c r="M132" i="1" s="1"/>
  <c r="M134" i="1" s="1"/>
  <c r="J51" i="1"/>
  <c r="J54" i="1" s="1"/>
  <c r="J57" i="1" s="1"/>
  <c r="J60" i="1" s="1"/>
  <c r="J63" i="1" s="1"/>
  <c r="J66" i="1" s="1"/>
  <c r="J69" i="1" s="1"/>
  <c r="J72" i="1" s="1"/>
  <c r="J75" i="1" s="1"/>
  <c r="J78" i="1" s="1"/>
  <c r="J81" i="1" s="1"/>
  <c r="J84" i="1" s="1"/>
  <c r="J86" i="1" s="1"/>
  <c r="J88" i="1" s="1"/>
  <c r="J90" i="1" s="1"/>
  <c r="J92" i="1" s="1"/>
  <c r="J94" i="1" s="1"/>
  <c r="J96" i="1" s="1"/>
  <c r="J98" i="1" s="1"/>
  <c r="J100" i="1" s="1"/>
  <c r="J102" i="1" s="1"/>
  <c r="J104" i="1" s="1"/>
  <c r="J106" i="1" s="1"/>
  <c r="J108" i="1" s="1"/>
  <c r="J110" i="1" s="1"/>
  <c r="J112" i="1" s="1"/>
  <c r="J114" i="1" s="1"/>
  <c r="J116" i="1" s="1"/>
  <c r="J118" i="1" s="1"/>
  <c r="J120" i="1" s="1"/>
  <c r="J122" i="1" s="1"/>
  <c r="J124" i="1" s="1"/>
  <c r="J126" i="1" s="1"/>
  <c r="J128" i="1" s="1"/>
  <c r="J130" i="1" s="1"/>
  <c r="J132" i="1" s="1"/>
  <c r="J134" i="1" s="1"/>
  <c r="AC239" i="1"/>
  <c r="AC183" i="1"/>
  <c r="J142" i="1"/>
  <c r="AC182" i="1"/>
  <c r="N148" i="1"/>
  <c r="W148" i="1"/>
  <c r="R148" i="1"/>
  <c r="P148" i="1"/>
  <c r="L148" i="1"/>
  <c r="U148" i="1"/>
  <c r="O148" i="1"/>
  <c r="X148" i="1"/>
  <c r="K148" i="1"/>
  <c r="Q148" i="1"/>
  <c r="Z148" i="1"/>
  <c r="S148" i="1"/>
  <c r="M148" i="1"/>
  <c r="Y148" i="1"/>
  <c r="T148" i="1"/>
  <c r="V148" i="1"/>
  <c r="AS34" i="4"/>
  <c r="BC45" i="1"/>
  <c r="BD45" i="1" s="1"/>
  <c r="J239" i="1"/>
  <c r="B240" i="1"/>
  <c r="B241" i="1" s="1"/>
  <c r="AA241" i="1" s="1"/>
  <c r="Y239" i="1"/>
  <c r="AB183" i="1"/>
  <c r="Z183" i="1"/>
  <c r="Y183" i="1"/>
  <c r="M183" i="1"/>
  <c r="O183" i="1"/>
  <c r="J183" i="1"/>
  <c r="R183" i="1"/>
  <c r="T183" i="1"/>
  <c r="Q183" i="1"/>
  <c r="U183" i="1"/>
  <c r="V183" i="1"/>
  <c r="G183" i="1"/>
  <c r="I183" i="1"/>
  <c r="L183" i="1"/>
  <c r="S183" i="1"/>
  <c r="P183" i="1"/>
  <c r="W183" i="1"/>
  <c r="H183" i="1"/>
  <c r="AB182" i="1"/>
  <c r="X183" i="1"/>
  <c r="K183" i="1"/>
  <c r="F183" i="1"/>
  <c r="N183" i="1"/>
  <c r="B184" i="1"/>
  <c r="B185" i="1" s="1"/>
  <c r="AA185" i="1" s="1"/>
  <c r="H51" i="1"/>
  <c r="F51" i="1"/>
  <c r="E51" i="1"/>
  <c r="I51" i="1"/>
  <c r="G51" i="1"/>
  <c r="P51" i="1"/>
  <c r="P54" i="1" s="1"/>
  <c r="P57" i="1" s="1"/>
  <c r="P60" i="1" s="1"/>
  <c r="P63" i="1" s="1"/>
  <c r="P66" i="1" s="1"/>
  <c r="P69" i="1" s="1"/>
  <c r="P72" i="1" s="1"/>
  <c r="P75" i="1" s="1"/>
  <c r="P78" i="1" s="1"/>
  <c r="P81" i="1" s="1"/>
  <c r="P84" i="1" s="1"/>
  <c r="P86" i="1" s="1"/>
  <c r="P88" i="1" s="1"/>
  <c r="P90" i="1" s="1"/>
  <c r="P92" i="1" s="1"/>
  <c r="P94" i="1" s="1"/>
  <c r="P96" i="1" s="1"/>
  <c r="P98" i="1" s="1"/>
  <c r="P100" i="1" s="1"/>
  <c r="P102" i="1" s="1"/>
  <c r="P104" i="1" s="1"/>
  <c r="P106" i="1" s="1"/>
  <c r="P108" i="1" s="1"/>
  <c r="P110" i="1" s="1"/>
  <c r="P112" i="1" s="1"/>
  <c r="P114" i="1" s="1"/>
  <c r="P116" i="1" s="1"/>
  <c r="P118" i="1" s="1"/>
  <c r="P120" i="1" s="1"/>
  <c r="P122" i="1" s="1"/>
  <c r="P124" i="1" s="1"/>
  <c r="P126" i="1" s="1"/>
  <c r="P128" i="1" s="1"/>
  <c r="P130" i="1" s="1"/>
  <c r="P132" i="1" s="1"/>
  <c r="P134" i="1" s="1"/>
  <c r="R51" i="1"/>
  <c r="R54" i="1" s="1"/>
  <c r="R57" i="1" s="1"/>
  <c r="R60" i="1" s="1"/>
  <c r="R63" i="1" s="1"/>
  <c r="R66" i="1" s="1"/>
  <c r="R69" i="1" s="1"/>
  <c r="R72" i="1" s="1"/>
  <c r="R75" i="1" s="1"/>
  <c r="R78" i="1" s="1"/>
  <c r="R81" i="1" s="1"/>
  <c r="R84" i="1" s="1"/>
  <c r="R86" i="1" s="1"/>
  <c r="R88" i="1" s="1"/>
  <c r="R90" i="1" s="1"/>
  <c r="R92" i="1" s="1"/>
  <c r="R94" i="1" s="1"/>
  <c r="R96" i="1" s="1"/>
  <c r="R98" i="1" s="1"/>
  <c r="R100" i="1" s="1"/>
  <c r="R102" i="1" s="1"/>
  <c r="R104" i="1" s="1"/>
  <c r="R106" i="1" s="1"/>
  <c r="R108" i="1" s="1"/>
  <c r="R110" i="1" s="1"/>
  <c r="R112" i="1" s="1"/>
  <c r="R114" i="1" s="1"/>
  <c r="R116" i="1" s="1"/>
  <c r="R118" i="1" s="1"/>
  <c r="R120" i="1" s="1"/>
  <c r="R122" i="1" s="1"/>
  <c r="R124" i="1" s="1"/>
  <c r="R126" i="1" s="1"/>
  <c r="R128" i="1" s="1"/>
  <c r="R130" i="1" s="1"/>
  <c r="R132" i="1" s="1"/>
  <c r="R134" i="1" s="1"/>
  <c r="S51" i="1"/>
  <c r="S54" i="1" s="1"/>
  <c r="S57" i="1" s="1"/>
  <c r="S60" i="1" s="1"/>
  <c r="S63" i="1" s="1"/>
  <c r="S66" i="1" s="1"/>
  <c r="S69" i="1" s="1"/>
  <c r="S72" i="1" s="1"/>
  <c r="S75" i="1" s="1"/>
  <c r="S78" i="1" s="1"/>
  <c r="S81" i="1" s="1"/>
  <c r="S84" i="1" s="1"/>
  <c r="S86" i="1" s="1"/>
  <c r="S88" i="1" s="1"/>
  <c r="S90" i="1" s="1"/>
  <c r="S92" i="1" s="1"/>
  <c r="S94" i="1" s="1"/>
  <c r="S96" i="1" s="1"/>
  <c r="S98" i="1" s="1"/>
  <c r="S100" i="1" s="1"/>
  <c r="S102" i="1" s="1"/>
  <c r="S104" i="1" s="1"/>
  <c r="S106" i="1" s="1"/>
  <c r="S108" i="1" s="1"/>
  <c r="S110" i="1" s="1"/>
  <c r="S112" i="1" s="1"/>
  <c r="S114" i="1" s="1"/>
  <c r="S116" i="1" s="1"/>
  <c r="S118" i="1" s="1"/>
  <c r="S120" i="1" s="1"/>
  <c r="S122" i="1" s="1"/>
  <c r="S124" i="1" s="1"/>
  <c r="S126" i="1" s="1"/>
  <c r="S128" i="1" s="1"/>
  <c r="S130" i="1" s="1"/>
  <c r="S132" i="1" s="1"/>
  <c r="S134" i="1" s="1"/>
  <c r="N51" i="1"/>
  <c r="N54" i="1" s="1"/>
  <c r="N57" i="1" s="1"/>
  <c r="N60" i="1" s="1"/>
  <c r="N63" i="1" s="1"/>
  <c r="N66" i="1" s="1"/>
  <c r="N69" i="1" s="1"/>
  <c r="N72" i="1" s="1"/>
  <c r="N75" i="1" s="1"/>
  <c r="N78" i="1" s="1"/>
  <c r="N81" i="1" s="1"/>
  <c r="N84" i="1" s="1"/>
  <c r="N86" i="1" s="1"/>
  <c r="N88" i="1" s="1"/>
  <c r="N90" i="1" s="1"/>
  <c r="N92" i="1" s="1"/>
  <c r="N94" i="1" s="1"/>
  <c r="N96" i="1" s="1"/>
  <c r="N98" i="1" s="1"/>
  <c r="N100" i="1" s="1"/>
  <c r="N102" i="1" s="1"/>
  <c r="N104" i="1" s="1"/>
  <c r="N106" i="1" s="1"/>
  <c r="N108" i="1" s="1"/>
  <c r="N110" i="1" s="1"/>
  <c r="N112" i="1" s="1"/>
  <c r="N114" i="1" s="1"/>
  <c r="N116" i="1" s="1"/>
  <c r="N118" i="1" s="1"/>
  <c r="N120" i="1" s="1"/>
  <c r="N122" i="1" s="1"/>
  <c r="N124" i="1" s="1"/>
  <c r="N126" i="1" s="1"/>
  <c r="N128" i="1" s="1"/>
  <c r="N130" i="1" s="1"/>
  <c r="N132" i="1" s="1"/>
  <c r="N134" i="1" s="1"/>
  <c r="K51" i="1"/>
  <c r="K54" i="1" s="1"/>
  <c r="K57" i="1" s="1"/>
  <c r="K60" i="1" s="1"/>
  <c r="K63" i="1" s="1"/>
  <c r="K66" i="1" s="1"/>
  <c r="K69" i="1" s="1"/>
  <c r="K72" i="1" s="1"/>
  <c r="K75" i="1" s="1"/>
  <c r="K78" i="1" s="1"/>
  <c r="K81" i="1" s="1"/>
  <c r="K84" i="1" s="1"/>
  <c r="K86" i="1" s="1"/>
  <c r="K88" i="1" s="1"/>
  <c r="K90" i="1" s="1"/>
  <c r="K92" i="1" s="1"/>
  <c r="K94" i="1" s="1"/>
  <c r="K96" i="1" s="1"/>
  <c r="K98" i="1" s="1"/>
  <c r="K100" i="1" s="1"/>
  <c r="K102" i="1" s="1"/>
  <c r="K104" i="1" s="1"/>
  <c r="K106" i="1" s="1"/>
  <c r="K108" i="1" s="1"/>
  <c r="K110" i="1" s="1"/>
  <c r="K112" i="1" s="1"/>
  <c r="K114" i="1" s="1"/>
  <c r="K116" i="1" s="1"/>
  <c r="K118" i="1" s="1"/>
  <c r="K120" i="1" s="1"/>
  <c r="K122" i="1" s="1"/>
  <c r="K124" i="1" s="1"/>
  <c r="K126" i="1" s="1"/>
  <c r="K128" i="1" s="1"/>
  <c r="K130" i="1" s="1"/>
  <c r="K132" i="1" s="1"/>
  <c r="K134" i="1" s="1"/>
  <c r="BC47" i="1"/>
  <c r="BD47" i="1" s="1"/>
  <c r="BC179" i="1"/>
  <c r="BD179" i="1" s="1"/>
  <c r="D51" i="1"/>
  <c r="L51" i="1"/>
  <c r="L54" i="1" s="1"/>
  <c r="L57" i="1" s="1"/>
  <c r="L60" i="1" s="1"/>
  <c r="L63" i="1" s="1"/>
  <c r="L66" i="1" s="1"/>
  <c r="L69" i="1" s="1"/>
  <c r="L72" i="1" s="1"/>
  <c r="L75" i="1" s="1"/>
  <c r="L78" i="1" s="1"/>
  <c r="L81" i="1" s="1"/>
  <c r="L84" i="1" s="1"/>
  <c r="L86" i="1" s="1"/>
  <c r="L88" i="1" s="1"/>
  <c r="L90" i="1" s="1"/>
  <c r="L92" i="1" s="1"/>
  <c r="L94" i="1" s="1"/>
  <c r="L96" i="1" s="1"/>
  <c r="L98" i="1" s="1"/>
  <c r="L100" i="1" s="1"/>
  <c r="L102" i="1" s="1"/>
  <c r="L104" i="1" s="1"/>
  <c r="L106" i="1" s="1"/>
  <c r="L108" i="1" s="1"/>
  <c r="L110" i="1" s="1"/>
  <c r="L112" i="1" s="1"/>
  <c r="L114" i="1" s="1"/>
  <c r="L116" i="1" s="1"/>
  <c r="L118" i="1" s="1"/>
  <c r="L120" i="1" s="1"/>
  <c r="L122" i="1" s="1"/>
  <c r="L124" i="1" s="1"/>
  <c r="L126" i="1" s="1"/>
  <c r="L128" i="1" s="1"/>
  <c r="L130" i="1" s="1"/>
  <c r="L132" i="1" s="1"/>
  <c r="L134" i="1" s="1"/>
  <c r="L239" i="1" l="1"/>
  <c r="M239" i="1"/>
  <c r="D239" i="1"/>
  <c r="AK239" i="1"/>
  <c r="AE238" i="1"/>
  <c r="F239" i="1"/>
  <c r="X239" i="1"/>
  <c r="V239" i="1"/>
  <c r="Z239" i="1"/>
  <c r="O239" i="1"/>
  <c r="I239" i="1"/>
  <c r="Q239" i="1"/>
  <c r="AE239" i="1"/>
  <c r="AE240" i="1" s="1"/>
  <c r="AJ239" i="1"/>
  <c r="AA339" i="1"/>
  <c r="AL339" i="1"/>
  <c r="H239" i="1"/>
  <c r="S239" i="1"/>
  <c r="N239" i="1"/>
  <c r="T239" i="1"/>
  <c r="R239" i="1"/>
  <c r="AD239" i="1"/>
  <c r="AH239" i="1"/>
  <c r="AF239" i="1"/>
  <c r="AF240" i="1" s="1"/>
  <c r="AK238" i="1"/>
  <c r="AM238" i="1"/>
  <c r="AM240" i="1" s="1"/>
  <c r="W239" i="1"/>
  <c r="E239" i="1"/>
  <c r="G239" i="1"/>
  <c r="P239" i="1"/>
  <c r="U239" i="1"/>
  <c r="K239" i="1"/>
  <c r="AB239" i="1"/>
  <c r="AI239" i="1"/>
  <c r="AM239" i="1"/>
  <c r="AF238" i="1"/>
  <c r="AH238" i="1"/>
  <c r="AA184" i="1"/>
  <c r="BD335" i="1"/>
  <c r="AP338" i="1"/>
  <c r="AQ339" i="1"/>
  <c r="AR339" i="1"/>
  <c r="AU339" i="1"/>
  <c r="AT339" i="1"/>
  <c r="AP339" i="1"/>
  <c r="AS339" i="1"/>
  <c r="AU338" i="1"/>
  <c r="AJ238" i="1"/>
  <c r="AG238" i="1"/>
  <c r="AG240" i="1" s="1"/>
  <c r="AI238" i="1"/>
  <c r="AI240" i="1" s="1"/>
  <c r="BB237" i="1"/>
  <c r="AK240" i="1"/>
  <c r="AD184" i="1"/>
  <c r="AD185" i="1"/>
  <c r="AM241" i="1"/>
  <c r="AK241" i="1"/>
  <c r="AF241" i="1"/>
  <c r="AH241" i="1"/>
  <c r="AJ241" i="1"/>
  <c r="AI241" i="1"/>
  <c r="AG241" i="1"/>
  <c r="AM339" i="1"/>
  <c r="AK339" i="1"/>
  <c r="AF339" i="1"/>
  <c r="AE339" i="1"/>
  <c r="AD339" i="1"/>
  <c r="AJ339" i="1"/>
  <c r="AG339" i="1"/>
  <c r="AI339" i="1"/>
  <c r="AH339" i="1"/>
  <c r="AD241" i="1"/>
  <c r="AE241" i="1"/>
  <c r="BC235" i="1"/>
  <c r="BD235" i="1" s="1"/>
  <c r="BB51" i="1"/>
  <c r="BB183" i="1"/>
  <c r="BB337" i="1"/>
  <c r="BC337" i="1" s="1"/>
  <c r="AB339" i="1"/>
  <c r="X339" i="1"/>
  <c r="H339" i="1"/>
  <c r="N339" i="1"/>
  <c r="T339" i="1"/>
  <c r="O339" i="1"/>
  <c r="D339" i="1"/>
  <c r="P339" i="1"/>
  <c r="M339" i="1"/>
  <c r="B340" i="1"/>
  <c r="B341" i="1" s="1"/>
  <c r="E339" i="1"/>
  <c r="L339" i="1"/>
  <c r="AC339" i="1"/>
  <c r="V339" i="1"/>
  <c r="S339" i="1"/>
  <c r="J339" i="1"/>
  <c r="K339" i="1"/>
  <c r="Q339" i="1"/>
  <c r="U339" i="1"/>
  <c r="Y339" i="1"/>
  <c r="I339" i="1"/>
  <c r="F339" i="1"/>
  <c r="Z339" i="1"/>
  <c r="R339" i="1"/>
  <c r="G339" i="1"/>
  <c r="AC185" i="1"/>
  <c r="J144" i="1"/>
  <c r="AC241" i="1"/>
  <c r="AB241" i="1"/>
  <c r="Z241" i="1"/>
  <c r="AC184" i="1"/>
  <c r="AS35" i="4"/>
  <c r="V150" i="1"/>
  <c r="T150" i="1"/>
  <c r="Y150" i="1"/>
  <c r="S150" i="1"/>
  <c r="Z150" i="1"/>
  <c r="Q150" i="1"/>
  <c r="W150" i="1"/>
  <c r="M150" i="1"/>
  <c r="K150" i="1"/>
  <c r="X150" i="1"/>
  <c r="O150" i="1"/>
  <c r="U150" i="1"/>
  <c r="L150" i="1"/>
  <c r="P150" i="1"/>
  <c r="R150" i="1"/>
  <c r="N150" i="1"/>
  <c r="D54" i="1"/>
  <c r="I54" i="1"/>
  <c r="F54" i="1"/>
  <c r="AB185" i="1"/>
  <c r="Z185" i="1"/>
  <c r="K185" i="1"/>
  <c r="J185" i="1"/>
  <c r="D185" i="1"/>
  <c r="E185" i="1"/>
  <c r="H185" i="1"/>
  <c r="M185" i="1"/>
  <c r="N185" i="1"/>
  <c r="R185" i="1"/>
  <c r="U185" i="1"/>
  <c r="I185" i="1"/>
  <c r="L185" i="1"/>
  <c r="T185" i="1"/>
  <c r="F185" i="1"/>
  <c r="P185" i="1"/>
  <c r="W185" i="1"/>
  <c r="Q185" i="1"/>
  <c r="Y185" i="1"/>
  <c r="AB184" i="1"/>
  <c r="S185" i="1"/>
  <c r="G185" i="1"/>
  <c r="O185" i="1"/>
  <c r="V185" i="1"/>
  <c r="B186" i="1"/>
  <c r="B187" i="1" s="1"/>
  <c r="AA187" i="1" s="1"/>
  <c r="X185" i="1"/>
  <c r="Q241" i="1"/>
  <c r="B242" i="1"/>
  <c r="B243" i="1" s="1"/>
  <c r="AA243" i="1" s="1"/>
  <c r="N241" i="1"/>
  <c r="K241" i="1"/>
  <c r="J241" i="1"/>
  <c r="R241" i="1"/>
  <c r="V241" i="1"/>
  <c r="U241" i="1"/>
  <c r="D241" i="1"/>
  <c r="T241" i="1"/>
  <c r="I241" i="1"/>
  <c r="P241" i="1"/>
  <c r="O241" i="1"/>
  <c r="E241" i="1"/>
  <c r="Y241" i="1"/>
  <c r="H241" i="1"/>
  <c r="F241" i="1"/>
  <c r="W241" i="1"/>
  <c r="L241" i="1"/>
  <c r="X241" i="1"/>
  <c r="G241" i="1"/>
  <c r="M241" i="1"/>
  <c r="S241" i="1"/>
  <c r="BC50" i="1"/>
  <c r="BD50" i="1" s="1"/>
  <c r="BC48" i="1"/>
  <c r="BD48" i="1" s="1"/>
  <c r="BC181" i="1"/>
  <c r="BD181" i="1" s="1"/>
  <c r="G54" i="1"/>
  <c r="E54" i="1"/>
  <c r="H54" i="1"/>
  <c r="AH240" i="1" l="1"/>
  <c r="AJ240" i="1"/>
  <c r="BB239" i="1"/>
  <c r="BC239" i="1" s="1"/>
  <c r="BD239" i="1" s="1"/>
  <c r="AA186" i="1"/>
  <c r="AA341" i="1"/>
  <c r="AL341" i="1"/>
  <c r="AU340" i="1"/>
  <c r="BD337" i="1"/>
  <c r="AS341" i="1"/>
  <c r="AT341" i="1"/>
  <c r="AU341" i="1"/>
  <c r="AQ341" i="1"/>
  <c r="AP341" i="1"/>
  <c r="AR341" i="1"/>
  <c r="AP340" i="1"/>
  <c r="BC237" i="1"/>
  <c r="BD237" i="1" s="1"/>
  <c r="AG242" i="1"/>
  <c r="AD186" i="1"/>
  <c r="AM243" i="1"/>
  <c r="AK243" i="1"/>
  <c r="AG243" i="1"/>
  <c r="AF243" i="1"/>
  <c r="AI243" i="1"/>
  <c r="AH243" i="1"/>
  <c r="AJ243" i="1"/>
  <c r="AM341" i="1"/>
  <c r="AK341" i="1"/>
  <c r="AE341" i="1"/>
  <c r="AD341" i="1"/>
  <c r="AH341" i="1"/>
  <c r="AJ341" i="1"/>
  <c r="AF341" i="1"/>
  <c r="AI341" i="1"/>
  <c r="AG341" i="1"/>
  <c r="AF242" i="1"/>
  <c r="AH242" i="1"/>
  <c r="AJ242" i="1"/>
  <c r="AI242" i="1"/>
  <c r="AD187" i="1"/>
  <c r="AM242" i="1"/>
  <c r="AK242" i="1"/>
  <c r="AE242" i="1"/>
  <c r="AE243" i="1"/>
  <c r="AD243" i="1"/>
  <c r="BB241" i="1"/>
  <c r="BB54" i="1"/>
  <c r="BB339" i="1"/>
  <c r="BC339" i="1" s="1"/>
  <c r="BB185" i="1"/>
  <c r="AC341" i="1"/>
  <c r="X341" i="1"/>
  <c r="H341" i="1"/>
  <c r="I341" i="1"/>
  <c r="J341" i="1"/>
  <c r="G341" i="1"/>
  <c r="F341" i="1"/>
  <c r="V341" i="1"/>
  <c r="P341" i="1"/>
  <c r="M341" i="1"/>
  <c r="N341" i="1"/>
  <c r="D341" i="1"/>
  <c r="O341" i="1"/>
  <c r="AB341" i="1"/>
  <c r="Q341" i="1"/>
  <c r="R341" i="1"/>
  <c r="S341" i="1"/>
  <c r="T341" i="1"/>
  <c r="E341" i="1"/>
  <c r="L341" i="1"/>
  <c r="Z341" i="1"/>
  <c r="U341" i="1"/>
  <c r="Y341" i="1"/>
  <c r="B342" i="1"/>
  <c r="B343" i="1" s="1"/>
  <c r="K341" i="1"/>
  <c r="AC243" i="1"/>
  <c r="AB243" i="1"/>
  <c r="Z243" i="1"/>
  <c r="AC187" i="1"/>
  <c r="AC186" i="1"/>
  <c r="J146" i="1"/>
  <c r="M152" i="1"/>
  <c r="W152" i="1"/>
  <c r="Q152" i="1"/>
  <c r="N152" i="1"/>
  <c r="R152" i="1"/>
  <c r="P152" i="1"/>
  <c r="L152" i="1"/>
  <c r="U152" i="1"/>
  <c r="O152" i="1"/>
  <c r="X152" i="1"/>
  <c r="K152" i="1"/>
  <c r="Z152" i="1"/>
  <c r="S152" i="1"/>
  <c r="Y152" i="1"/>
  <c r="T152" i="1"/>
  <c r="V152" i="1"/>
  <c r="AS36" i="4"/>
  <c r="BC183" i="1"/>
  <c r="BD183" i="1" s="1"/>
  <c r="Q243" i="1"/>
  <c r="B244" i="1"/>
  <c r="B245" i="1" s="1"/>
  <c r="AA245" i="1" s="1"/>
  <c r="N243" i="1"/>
  <c r="K243" i="1"/>
  <c r="J243" i="1"/>
  <c r="R243" i="1"/>
  <c r="V243" i="1"/>
  <c r="U243" i="1"/>
  <c r="D243" i="1"/>
  <c r="T243" i="1"/>
  <c r="I243" i="1"/>
  <c r="P243" i="1"/>
  <c r="L243" i="1"/>
  <c r="X243" i="1"/>
  <c r="G243" i="1"/>
  <c r="M243" i="1"/>
  <c r="S243" i="1"/>
  <c r="O243" i="1"/>
  <c r="E243" i="1"/>
  <c r="Y243" i="1"/>
  <c r="H243" i="1"/>
  <c r="F243" i="1"/>
  <c r="W243" i="1"/>
  <c r="F56" i="1"/>
  <c r="F57" i="1" s="1"/>
  <c r="BC51" i="1"/>
  <c r="BD51" i="1" s="1"/>
  <c r="H57" i="1"/>
  <c r="E56" i="1"/>
  <c r="E57" i="1" s="1"/>
  <c r="G56" i="1"/>
  <c r="G57" i="1" s="1"/>
  <c r="AB187" i="1"/>
  <c r="Z187" i="1"/>
  <c r="H187" i="1"/>
  <c r="O187" i="1"/>
  <c r="Y187" i="1"/>
  <c r="R187" i="1"/>
  <c r="K187" i="1"/>
  <c r="X187" i="1"/>
  <c r="D187" i="1"/>
  <c r="E187" i="1"/>
  <c r="J187" i="1"/>
  <c r="M187" i="1"/>
  <c r="N187" i="1"/>
  <c r="Q187" i="1"/>
  <c r="I187" i="1"/>
  <c r="F187" i="1"/>
  <c r="P187" i="1"/>
  <c r="V187" i="1"/>
  <c r="W187" i="1"/>
  <c r="L187" i="1"/>
  <c r="G187" i="1"/>
  <c r="U187" i="1"/>
  <c r="S187" i="1"/>
  <c r="T187" i="1"/>
  <c r="B188" i="1"/>
  <c r="B189" i="1" s="1"/>
  <c r="AA189" i="1" s="1"/>
  <c r="AB186" i="1"/>
  <c r="I57" i="1"/>
  <c r="D56" i="1"/>
  <c r="AA343" i="1" l="1"/>
  <c r="AL343" i="1"/>
  <c r="AA188" i="1"/>
  <c r="BD339" i="1"/>
  <c r="AP342" i="1"/>
  <c r="AU343" i="1"/>
  <c r="AS343" i="1"/>
  <c r="AR343" i="1"/>
  <c r="AQ343" i="1"/>
  <c r="AT343" i="1"/>
  <c r="AP343" i="1"/>
  <c r="AU342" i="1"/>
  <c r="AK244" i="1"/>
  <c r="AI244" i="1"/>
  <c r="AD188" i="1"/>
  <c r="AH244" i="1"/>
  <c r="AD189" i="1"/>
  <c r="AM245" i="1"/>
  <c r="AK245" i="1"/>
  <c r="AJ245" i="1"/>
  <c r="AF245" i="1"/>
  <c r="AG245" i="1"/>
  <c r="AI245" i="1"/>
  <c r="AH245" i="1"/>
  <c r="AF244" i="1"/>
  <c r="AM343" i="1"/>
  <c r="AK343" i="1"/>
  <c r="AF343" i="1"/>
  <c r="AE343" i="1"/>
  <c r="AD343" i="1"/>
  <c r="AH343" i="1"/>
  <c r="AJ343" i="1"/>
  <c r="AI343" i="1"/>
  <c r="AG343" i="1"/>
  <c r="AM244" i="1"/>
  <c r="AJ244" i="1"/>
  <c r="AG244" i="1"/>
  <c r="AE245" i="1"/>
  <c r="AD245" i="1"/>
  <c r="AE244" i="1"/>
  <c r="BB243" i="1"/>
  <c r="BB56" i="1"/>
  <c r="BC56" i="1" s="1"/>
  <c r="BD56" i="1" s="1"/>
  <c r="BB187" i="1"/>
  <c r="BB341" i="1"/>
  <c r="BC341" i="1" s="1"/>
  <c r="AB343" i="1"/>
  <c r="Q343" i="1"/>
  <c r="U343" i="1"/>
  <c r="Y343" i="1"/>
  <c r="K343" i="1"/>
  <c r="N343" i="1"/>
  <c r="Z343" i="1"/>
  <c r="X343" i="1"/>
  <c r="H343" i="1"/>
  <c r="I343" i="1"/>
  <c r="F343" i="1"/>
  <c r="B344" i="1"/>
  <c r="B345" i="1" s="1"/>
  <c r="AC343" i="1"/>
  <c r="D343" i="1"/>
  <c r="P343" i="1"/>
  <c r="M343" i="1"/>
  <c r="T343" i="1"/>
  <c r="O343" i="1"/>
  <c r="J343" i="1"/>
  <c r="G343" i="1"/>
  <c r="V343" i="1"/>
  <c r="R343" i="1"/>
  <c r="S343" i="1"/>
  <c r="E343" i="1"/>
  <c r="L343" i="1"/>
  <c r="AC189" i="1"/>
  <c r="J148" i="1"/>
  <c r="AC245" i="1"/>
  <c r="AB245" i="1"/>
  <c r="Z245" i="1"/>
  <c r="AC188" i="1"/>
  <c r="AS37" i="4"/>
  <c r="S154" i="1"/>
  <c r="Z154" i="1"/>
  <c r="K154" i="1"/>
  <c r="X154" i="1"/>
  <c r="O154" i="1"/>
  <c r="U154" i="1"/>
  <c r="L154" i="1"/>
  <c r="P154" i="1"/>
  <c r="R154" i="1"/>
  <c r="N154" i="1"/>
  <c r="Q154" i="1"/>
  <c r="W154" i="1"/>
  <c r="M154" i="1"/>
  <c r="V154" i="1"/>
  <c r="T154" i="1"/>
  <c r="Y154" i="1"/>
  <c r="E60" i="1"/>
  <c r="G60" i="1"/>
  <c r="H60" i="1"/>
  <c r="BC241" i="1"/>
  <c r="BD241" i="1" s="1"/>
  <c r="F60" i="1"/>
  <c r="Q245" i="1"/>
  <c r="G245" i="1"/>
  <c r="F245" i="1"/>
  <c r="M245" i="1"/>
  <c r="S245" i="1"/>
  <c r="W245" i="1"/>
  <c r="O245" i="1"/>
  <c r="E245" i="1"/>
  <c r="L245" i="1"/>
  <c r="Y245" i="1"/>
  <c r="X245" i="1"/>
  <c r="H245" i="1"/>
  <c r="D245" i="1"/>
  <c r="I245" i="1"/>
  <c r="B246" i="1"/>
  <c r="B247" i="1" s="1"/>
  <c r="AA247" i="1" s="1"/>
  <c r="J245" i="1"/>
  <c r="V245" i="1"/>
  <c r="U245" i="1"/>
  <c r="T245" i="1"/>
  <c r="P245" i="1"/>
  <c r="N245" i="1"/>
  <c r="K245" i="1"/>
  <c r="R245" i="1"/>
  <c r="BC54" i="1"/>
  <c r="BD54" i="1" s="1"/>
  <c r="I60" i="1"/>
  <c r="AB189" i="1"/>
  <c r="Z189" i="1"/>
  <c r="D189" i="1"/>
  <c r="E189" i="1"/>
  <c r="H189" i="1"/>
  <c r="M189" i="1"/>
  <c r="N189" i="1"/>
  <c r="R189" i="1"/>
  <c r="O189" i="1"/>
  <c r="Y189" i="1"/>
  <c r="X189" i="1"/>
  <c r="F189" i="1"/>
  <c r="S189" i="1"/>
  <c r="V189" i="1"/>
  <c r="P189" i="1"/>
  <c r="Q189" i="1"/>
  <c r="W189" i="1"/>
  <c r="U189" i="1"/>
  <c r="L189" i="1"/>
  <c r="J189" i="1"/>
  <c r="AB188" i="1"/>
  <c r="G189" i="1"/>
  <c r="T189" i="1"/>
  <c r="B190" i="1"/>
  <c r="B191" i="1" s="1"/>
  <c r="AA191" i="1" s="1"/>
  <c r="I189" i="1"/>
  <c r="K189" i="1"/>
  <c r="BC185" i="1"/>
  <c r="BD185" i="1" s="1"/>
  <c r="D57" i="1"/>
  <c r="BB57" i="1" s="1"/>
  <c r="AA345" i="1" l="1"/>
  <c r="AL345" i="1"/>
  <c r="AU344" i="1"/>
  <c r="AA190" i="1"/>
  <c r="BD341" i="1"/>
  <c r="AS345" i="1"/>
  <c r="AR345" i="1"/>
  <c r="AU345" i="1"/>
  <c r="AT345" i="1"/>
  <c r="AQ345" i="1"/>
  <c r="AP345" i="1"/>
  <c r="AP344" i="1"/>
  <c r="AD190" i="1"/>
  <c r="AM246" i="1"/>
  <c r="AF246" i="1"/>
  <c r="AM247" i="1"/>
  <c r="AK247" i="1"/>
  <c r="AH247" i="1"/>
  <c r="AF247" i="1"/>
  <c r="AJ247" i="1"/>
  <c r="AI247" i="1"/>
  <c r="AG247" i="1"/>
  <c r="AM345" i="1"/>
  <c r="AK345" i="1"/>
  <c r="AH345" i="1"/>
  <c r="AF345" i="1"/>
  <c r="AD345" i="1"/>
  <c r="AE345" i="1"/>
  <c r="AG345" i="1"/>
  <c r="AI345" i="1"/>
  <c r="AJ345" i="1"/>
  <c r="AG246" i="1"/>
  <c r="AI246" i="1"/>
  <c r="AH246" i="1"/>
  <c r="AD191" i="1"/>
  <c r="AJ246" i="1"/>
  <c r="AK246" i="1"/>
  <c r="AE247" i="1"/>
  <c r="AD247" i="1"/>
  <c r="AE246" i="1"/>
  <c r="BB245" i="1"/>
  <c r="BB189" i="1"/>
  <c r="BB343" i="1"/>
  <c r="BC343" i="1" s="1"/>
  <c r="X345" i="1"/>
  <c r="H345" i="1"/>
  <c r="I345" i="1"/>
  <c r="E345" i="1"/>
  <c r="L345" i="1"/>
  <c r="D345" i="1"/>
  <c r="AB345" i="1"/>
  <c r="P345" i="1"/>
  <c r="M345" i="1"/>
  <c r="N345" i="1"/>
  <c r="K345" i="1"/>
  <c r="Z345" i="1"/>
  <c r="Q345" i="1"/>
  <c r="R345" i="1"/>
  <c r="S345" i="1"/>
  <c r="T345" i="1"/>
  <c r="F345" i="1"/>
  <c r="V345" i="1"/>
  <c r="AC345" i="1"/>
  <c r="U345" i="1"/>
  <c r="Y345" i="1"/>
  <c r="B346" i="1"/>
  <c r="B347" i="1" s="1"/>
  <c r="O345" i="1"/>
  <c r="J345" i="1"/>
  <c r="G345" i="1"/>
  <c r="AC191" i="1"/>
  <c r="AC247" i="1"/>
  <c r="AB247" i="1"/>
  <c r="Z247" i="1"/>
  <c r="J150" i="1"/>
  <c r="AC190" i="1"/>
  <c r="V156" i="1"/>
  <c r="M156" i="1"/>
  <c r="W156" i="1"/>
  <c r="Q156" i="1"/>
  <c r="N156" i="1"/>
  <c r="R156" i="1"/>
  <c r="P156" i="1"/>
  <c r="L156" i="1"/>
  <c r="U156" i="1"/>
  <c r="O156" i="1"/>
  <c r="X156" i="1"/>
  <c r="K156" i="1"/>
  <c r="Z156" i="1"/>
  <c r="S156" i="1"/>
  <c r="Y156" i="1"/>
  <c r="T156" i="1"/>
  <c r="D60" i="1"/>
  <c r="BB60" i="1" s="1"/>
  <c r="AB191" i="1"/>
  <c r="Z191" i="1"/>
  <c r="V191" i="1"/>
  <c r="F191" i="1"/>
  <c r="P191" i="1"/>
  <c r="H191" i="1"/>
  <c r="X191" i="1"/>
  <c r="D191" i="1"/>
  <c r="S191" i="1"/>
  <c r="Q191" i="1"/>
  <c r="J191" i="1"/>
  <c r="G191" i="1"/>
  <c r="I191" i="1"/>
  <c r="W191" i="1"/>
  <c r="U191" i="1"/>
  <c r="Y191" i="1"/>
  <c r="M191" i="1"/>
  <c r="N191" i="1"/>
  <c r="T191" i="1"/>
  <c r="K191" i="1"/>
  <c r="L191" i="1"/>
  <c r="E191" i="1"/>
  <c r="B192" i="1"/>
  <c r="B193" i="1" s="1"/>
  <c r="AA193" i="1" s="1"/>
  <c r="AB190" i="1"/>
  <c r="O191" i="1"/>
  <c r="R191" i="1"/>
  <c r="I63" i="1"/>
  <c r="BC243" i="1"/>
  <c r="BD243" i="1" s="1"/>
  <c r="BC187" i="1"/>
  <c r="BD187" i="1" s="1"/>
  <c r="Q247" i="1"/>
  <c r="U247" i="1"/>
  <c r="D247" i="1"/>
  <c r="T247" i="1"/>
  <c r="I247" i="1"/>
  <c r="P247" i="1"/>
  <c r="B248" i="1"/>
  <c r="B249" i="1" s="1"/>
  <c r="AA249" i="1" s="1"/>
  <c r="N247" i="1"/>
  <c r="K247" i="1"/>
  <c r="J247" i="1"/>
  <c r="R247" i="1"/>
  <c r="V247" i="1"/>
  <c r="F247" i="1"/>
  <c r="W247" i="1"/>
  <c r="L247" i="1"/>
  <c r="X247" i="1"/>
  <c r="G247" i="1"/>
  <c r="M247" i="1"/>
  <c r="S247" i="1"/>
  <c r="O247" i="1"/>
  <c r="E247" i="1"/>
  <c r="Y247" i="1"/>
  <c r="H247" i="1"/>
  <c r="F63" i="1"/>
  <c r="H63" i="1"/>
  <c r="G63" i="1"/>
  <c r="E63" i="1"/>
  <c r="AA192" i="1" l="1"/>
  <c r="AA347" i="1"/>
  <c r="AL347" i="1"/>
  <c r="BD343" i="1"/>
  <c r="AP346" i="1"/>
  <c r="AQ347" i="1"/>
  <c r="AR347" i="1"/>
  <c r="AT347" i="1"/>
  <c r="AP347" i="1"/>
  <c r="AS347" i="1"/>
  <c r="AU347" i="1"/>
  <c r="AU346" i="1"/>
  <c r="AG248" i="1"/>
  <c r="AK248" i="1"/>
  <c r="AH248" i="1"/>
  <c r="AM248" i="1"/>
  <c r="AM347" i="1"/>
  <c r="AK347" i="1"/>
  <c r="AF347" i="1"/>
  <c r="AD347" i="1"/>
  <c r="AE347" i="1"/>
  <c r="AI347" i="1"/>
  <c r="AH347" i="1"/>
  <c r="AG347" i="1"/>
  <c r="AJ347" i="1"/>
  <c r="AF248" i="1"/>
  <c r="AM249" i="1"/>
  <c r="AK249" i="1"/>
  <c r="AF249" i="1"/>
  <c r="AG249" i="1"/>
  <c r="AH249" i="1"/>
  <c r="AI249" i="1"/>
  <c r="AJ249" i="1"/>
  <c r="AD193" i="1"/>
  <c r="AJ248" i="1"/>
  <c r="AI248" i="1"/>
  <c r="AD192" i="1"/>
  <c r="AD249" i="1"/>
  <c r="AE249" i="1"/>
  <c r="AE248" i="1"/>
  <c r="BB247" i="1"/>
  <c r="BB191" i="1"/>
  <c r="BB345" i="1"/>
  <c r="BC345" i="1" s="1"/>
  <c r="AC347" i="1"/>
  <c r="O347" i="1"/>
  <c r="X347" i="1"/>
  <c r="S347" i="1"/>
  <c r="K347" i="1"/>
  <c r="N347" i="1"/>
  <c r="Q347" i="1"/>
  <c r="D347" i="1"/>
  <c r="P347" i="1"/>
  <c r="I347" i="1"/>
  <c r="U347" i="1"/>
  <c r="B348" i="1"/>
  <c r="B349" i="1" s="1"/>
  <c r="AB347" i="1"/>
  <c r="F347" i="1"/>
  <c r="L347" i="1"/>
  <c r="V347" i="1"/>
  <c r="R347" i="1"/>
  <c r="T347" i="1"/>
  <c r="M347" i="1"/>
  <c r="J347" i="1"/>
  <c r="Z347" i="1"/>
  <c r="G347" i="1"/>
  <c r="H347" i="1"/>
  <c r="E347" i="1"/>
  <c r="Y347" i="1"/>
  <c r="AB192" i="1"/>
  <c r="J152" i="1"/>
  <c r="AC249" i="1"/>
  <c r="AB249" i="1"/>
  <c r="Z249" i="1"/>
  <c r="AC193" i="1"/>
  <c r="AB193" i="1"/>
  <c r="Z193" i="1"/>
  <c r="AC192" i="1"/>
  <c r="Q158" i="1"/>
  <c r="W158" i="1"/>
  <c r="V158" i="1"/>
  <c r="T158" i="1"/>
  <c r="Y158" i="1"/>
  <c r="S158" i="1"/>
  <c r="Z158" i="1"/>
  <c r="K158" i="1"/>
  <c r="X158" i="1"/>
  <c r="O158" i="1"/>
  <c r="U158" i="1"/>
  <c r="L158" i="1"/>
  <c r="P158" i="1"/>
  <c r="R158" i="1"/>
  <c r="N158" i="1"/>
  <c r="M158" i="1"/>
  <c r="BC245" i="1"/>
  <c r="BD245" i="1" s="1"/>
  <c r="E66" i="1"/>
  <c r="H66" i="1"/>
  <c r="BC57" i="1"/>
  <c r="BD57" i="1" s="1"/>
  <c r="G66" i="1"/>
  <c r="F66" i="1"/>
  <c r="Q249" i="1"/>
  <c r="O249" i="1"/>
  <c r="E249" i="1"/>
  <c r="L249" i="1"/>
  <c r="Y249" i="1"/>
  <c r="X249" i="1"/>
  <c r="H249" i="1"/>
  <c r="G249" i="1"/>
  <c r="F249" i="1"/>
  <c r="M249" i="1"/>
  <c r="S249" i="1"/>
  <c r="W249" i="1"/>
  <c r="B250" i="1"/>
  <c r="B251" i="1" s="1"/>
  <c r="J249" i="1"/>
  <c r="V249" i="1"/>
  <c r="U249" i="1"/>
  <c r="T249" i="1"/>
  <c r="P249" i="1"/>
  <c r="N249" i="1"/>
  <c r="K249" i="1"/>
  <c r="R249" i="1"/>
  <c r="D249" i="1"/>
  <c r="I249" i="1"/>
  <c r="I66" i="1"/>
  <c r="B194" i="1"/>
  <c r="B195" i="1" s="1"/>
  <c r="AA195" i="1" s="1"/>
  <c r="G193" i="1"/>
  <c r="T193" i="1"/>
  <c r="V193" i="1"/>
  <c r="M193" i="1"/>
  <c r="O193" i="1"/>
  <c r="Q193" i="1"/>
  <c r="R193" i="1"/>
  <c r="D193" i="1"/>
  <c r="X193" i="1"/>
  <c r="F193" i="1"/>
  <c r="E193" i="1"/>
  <c r="W193" i="1"/>
  <c r="K193" i="1"/>
  <c r="U193" i="1"/>
  <c r="Y193" i="1"/>
  <c r="L193" i="1"/>
  <c r="N193" i="1"/>
  <c r="I193" i="1"/>
  <c r="S193" i="1"/>
  <c r="J193" i="1"/>
  <c r="H193" i="1"/>
  <c r="P193" i="1"/>
  <c r="BC189" i="1"/>
  <c r="BD189" i="1" s="1"/>
  <c r="D63" i="1"/>
  <c r="BB63" i="1" s="1"/>
  <c r="AA251" i="1" l="1"/>
  <c r="AL251" i="1"/>
  <c r="AA349" i="1"/>
  <c r="AL349" i="1"/>
  <c r="AA194" i="1"/>
  <c r="BD345" i="1"/>
  <c r="AU348" i="1"/>
  <c r="AS349" i="1"/>
  <c r="AT349" i="1"/>
  <c r="AR349" i="1"/>
  <c r="AP349" i="1"/>
  <c r="AQ349" i="1"/>
  <c r="AU349" i="1"/>
  <c r="AP348" i="1"/>
  <c r="AJ250" i="1"/>
  <c r="AF250" i="1"/>
  <c r="AM250" i="1"/>
  <c r="AH250" i="1"/>
  <c r="AD194" i="1"/>
  <c r="AK250" i="1"/>
  <c r="AD195" i="1"/>
  <c r="AM251" i="1"/>
  <c r="AK251" i="1"/>
  <c r="AF251" i="1"/>
  <c r="AG251" i="1"/>
  <c r="AI251" i="1"/>
  <c r="AH251" i="1"/>
  <c r="AJ251" i="1"/>
  <c r="AM349" i="1"/>
  <c r="AK349" i="1"/>
  <c r="AE349" i="1"/>
  <c r="AD349" i="1"/>
  <c r="AF349" i="1"/>
  <c r="AJ349" i="1"/>
  <c r="AH349" i="1"/>
  <c r="AI349" i="1"/>
  <c r="AG349" i="1"/>
  <c r="AI250" i="1"/>
  <c r="AG250" i="1"/>
  <c r="AE250" i="1"/>
  <c r="AE251" i="1"/>
  <c r="AD251" i="1"/>
  <c r="BB249" i="1"/>
  <c r="BB193" i="1"/>
  <c r="BB347" i="1"/>
  <c r="BC347" i="1" s="1"/>
  <c r="Z349" i="1"/>
  <c r="G349" i="1"/>
  <c r="U349" i="1"/>
  <c r="N349" i="1"/>
  <c r="E349" i="1"/>
  <c r="AC349" i="1"/>
  <c r="Q349" i="1"/>
  <c r="X349" i="1"/>
  <c r="H349" i="1"/>
  <c r="B350" i="1"/>
  <c r="B351" i="1" s="1"/>
  <c r="S349" i="1"/>
  <c r="K349" i="1"/>
  <c r="L349" i="1"/>
  <c r="V349" i="1"/>
  <c r="R349" i="1"/>
  <c r="T349" i="1"/>
  <c r="D349" i="1"/>
  <c r="P349" i="1"/>
  <c r="M349" i="1"/>
  <c r="J349" i="1"/>
  <c r="I349" i="1"/>
  <c r="F349" i="1"/>
  <c r="AB349" i="1"/>
  <c r="Y349" i="1"/>
  <c r="O349" i="1"/>
  <c r="AC251" i="1"/>
  <c r="AB251" i="1"/>
  <c r="Z251" i="1"/>
  <c r="AC194" i="1"/>
  <c r="AC195" i="1"/>
  <c r="AB195" i="1"/>
  <c r="Z195" i="1"/>
  <c r="J154" i="1"/>
  <c r="AB194" i="1"/>
  <c r="M160" i="1"/>
  <c r="N160" i="1"/>
  <c r="P160" i="1"/>
  <c r="L159" i="1"/>
  <c r="BB159" i="1" s="1"/>
  <c r="U160" i="1"/>
  <c r="O160" i="1"/>
  <c r="X160" i="1"/>
  <c r="K160" i="1"/>
  <c r="Z160" i="1"/>
  <c r="Y160" i="1"/>
  <c r="V160" i="1"/>
  <c r="Q160" i="1"/>
  <c r="R160" i="1"/>
  <c r="S160" i="1"/>
  <c r="T160" i="1"/>
  <c r="W160" i="1"/>
  <c r="D66" i="1"/>
  <c r="BB66" i="1" s="1"/>
  <c r="F195" i="1"/>
  <c r="D195" i="1"/>
  <c r="W195" i="1"/>
  <c r="V195" i="1"/>
  <c r="J195" i="1"/>
  <c r="I195" i="1"/>
  <c r="E195" i="1"/>
  <c r="M195" i="1"/>
  <c r="Y195" i="1"/>
  <c r="R195" i="1"/>
  <c r="L195" i="1"/>
  <c r="K195" i="1"/>
  <c r="N195" i="1"/>
  <c r="G195" i="1"/>
  <c r="T195" i="1"/>
  <c r="U195" i="1"/>
  <c r="O195" i="1"/>
  <c r="S195" i="1"/>
  <c r="P195" i="1"/>
  <c r="B196" i="1"/>
  <c r="B197" i="1" s="1"/>
  <c r="AA197" i="1" s="1"/>
  <c r="H195" i="1"/>
  <c r="Q195" i="1"/>
  <c r="X195" i="1"/>
  <c r="I69" i="1"/>
  <c r="G69" i="1"/>
  <c r="H69" i="1"/>
  <c r="E69" i="1"/>
  <c r="BC191" i="1"/>
  <c r="BD191" i="1" s="1"/>
  <c r="BC247" i="1"/>
  <c r="BD247" i="1" s="1"/>
  <c r="BC60" i="1"/>
  <c r="BD60" i="1" s="1"/>
  <c r="Q251" i="1"/>
  <c r="B252" i="1"/>
  <c r="B253" i="1" s="1"/>
  <c r="N251" i="1"/>
  <c r="K251" i="1"/>
  <c r="J251" i="1"/>
  <c r="R251" i="1"/>
  <c r="V251" i="1"/>
  <c r="U251" i="1"/>
  <c r="D251" i="1"/>
  <c r="T251" i="1"/>
  <c r="I251" i="1"/>
  <c r="P251" i="1"/>
  <c r="L251" i="1"/>
  <c r="X251" i="1"/>
  <c r="G251" i="1"/>
  <c r="M251" i="1"/>
  <c r="S251" i="1"/>
  <c r="O251" i="1"/>
  <c r="E251" i="1"/>
  <c r="Y251" i="1"/>
  <c r="H251" i="1"/>
  <c r="F251" i="1"/>
  <c r="W251" i="1"/>
  <c r="F69" i="1"/>
  <c r="AA253" i="1" l="1"/>
  <c r="AL253" i="1"/>
  <c r="AA351" i="1"/>
  <c r="AL351" i="1"/>
  <c r="AU350" i="1"/>
  <c r="AL252" i="1"/>
  <c r="AA196" i="1"/>
  <c r="BD347" i="1"/>
  <c r="AP350" i="1"/>
  <c r="AU351" i="1"/>
  <c r="AS351" i="1"/>
  <c r="AQ351" i="1"/>
  <c r="AT351" i="1"/>
  <c r="AR351" i="1"/>
  <c r="AP351" i="1"/>
  <c r="AH252" i="1"/>
  <c r="AM253" i="1"/>
  <c r="AK253" i="1"/>
  <c r="AG253" i="1"/>
  <c r="AF253" i="1"/>
  <c r="AJ253" i="1"/>
  <c r="AI253" i="1"/>
  <c r="AH253" i="1"/>
  <c r="AD197" i="1"/>
  <c r="AG252" i="1"/>
  <c r="AK252" i="1"/>
  <c r="AM252" i="1"/>
  <c r="AM351" i="1"/>
  <c r="AK351" i="1"/>
  <c r="AE351" i="1"/>
  <c r="AF351" i="1"/>
  <c r="AD351" i="1"/>
  <c r="AI351" i="1"/>
  <c r="AH351" i="1"/>
  <c r="AG351" i="1"/>
  <c r="AJ351" i="1"/>
  <c r="AD196" i="1"/>
  <c r="AI252" i="1"/>
  <c r="AF252" i="1"/>
  <c r="AJ252" i="1"/>
  <c r="AD253" i="1"/>
  <c r="AE253" i="1"/>
  <c r="AE252" i="1"/>
  <c r="BB251" i="1"/>
  <c r="BB195" i="1"/>
  <c r="BB349" i="1"/>
  <c r="BC349" i="1" s="1"/>
  <c r="AC351" i="1"/>
  <c r="Q351" i="1"/>
  <c r="X351" i="1"/>
  <c r="H351" i="1"/>
  <c r="B352" i="1"/>
  <c r="B353" i="1" s="1"/>
  <c r="S351" i="1"/>
  <c r="K351" i="1"/>
  <c r="AB351" i="1"/>
  <c r="L351" i="1"/>
  <c r="V351" i="1"/>
  <c r="Y351" i="1"/>
  <c r="T351" i="1"/>
  <c r="Z351" i="1"/>
  <c r="G351" i="1"/>
  <c r="U351" i="1"/>
  <c r="N351" i="1"/>
  <c r="D351" i="1"/>
  <c r="P351" i="1"/>
  <c r="M351" i="1"/>
  <c r="J351" i="1"/>
  <c r="I351" i="1"/>
  <c r="F351" i="1"/>
  <c r="R351" i="1"/>
  <c r="O351" i="1"/>
  <c r="E351" i="1"/>
  <c r="L160" i="1"/>
  <c r="L162" i="1" s="1"/>
  <c r="AC253" i="1"/>
  <c r="AB253" i="1"/>
  <c r="Z253" i="1"/>
  <c r="AC196" i="1"/>
  <c r="AC197" i="1"/>
  <c r="AB197" i="1"/>
  <c r="Z197" i="1"/>
  <c r="J156" i="1"/>
  <c r="AB196" i="1"/>
  <c r="W162" i="1"/>
  <c r="S162" i="1"/>
  <c r="R162" i="1"/>
  <c r="Q162" i="1"/>
  <c r="Z162" i="1"/>
  <c r="X162" i="1"/>
  <c r="O162" i="1"/>
  <c r="BC159" i="1"/>
  <c r="BD159" i="1" s="1"/>
  <c r="P162" i="1"/>
  <c r="N162" i="1"/>
  <c r="M162" i="1"/>
  <c r="T162" i="1"/>
  <c r="V162" i="1"/>
  <c r="Y162" i="1"/>
  <c r="K162" i="1"/>
  <c r="U162" i="1"/>
  <c r="BC193" i="1"/>
  <c r="BD193" i="1" s="1"/>
  <c r="Q253" i="1"/>
  <c r="T253" i="1"/>
  <c r="I253" i="1"/>
  <c r="P253" i="1"/>
  <c r="B254" i="1"/>
  <c r="B255" i="1" s="1"/>
  <c r="N253" i="1"/>
  <c r="K253" i="1"/>
  <c r="J253" i="1"/>
  <c r="R253" i="1"/>
  <c r="V253" i="1"/>
  <c r="U253" i="1"/>
  <c r="D253" i="1"/>
  <c r="S253" i="1"/>
  <c r="O253" i="1"/>
  <c r="E253" i="1"/>
  <c r="Y253" i="1"/>
  <c r="H253" i="1"/>
  <c r="F253" i="1"/>
  <c r="W253" i="1"/>
  <c r="L253" i="1"/>
  <c r="X253" i="1"/>
  <c r="G253" i="1"/>
  <c r="M253" i="1"/>
  <c r="E72" i="1"/>
  <c r="H72" i="1"/>
  <c r="M197" i="1"/>
  <c r="F197" i="1"/>
  <c r="X197" i="1"/>
  <c r="H197" i="1"/>
  <c r="R197" i="1"/>
  <c r="E197" i="1"/>
  <c r="O197" i="1"/>
  <c r="I197" i="1"/>
  <c r="D197" i="1"/>
  <c r="T197" i="1"/>
  <c r="K197" i="1"/>
  <c r="L197" i="1"/>
  <c r="Q197" i="1"/>
  <c r="S197" i="1"/>
  <c r="V197" i="1"/>
  <c r="Y197" i="1"/>
  <c r="W197" i="1"/>
  <c r="P197" i="1"/>
  <c r="J197" i="1"/>
  <c r="B198" i="1"/>
  <c r="B199" i="1" s="1"/>
  <c r="AA199" i="1" s="1"/>
  <c r="G197" i="1"/>
  <c r="N197" i="1"/>
  <c r="U197" i="1"/>
  <c r="BC63" i="1"/>
  <c r="BD63" i="1" s="1"/>
  <c r="BC249" i="1"/>
  <c r="BD249" i="1" s="1"/>
  <c r="F72" i="1"/>
  <c r="G72" i="1"/>
  <c r="I72" i="1"/>
  <c r="D69" i="1"/>
  <c r="BB69" i="1" s="1"/>
  <c r="AA255" i="1" l="1"/>
  <c r="AL255" i="1"/>
  <c r="AA353" i="1"/>
  <c r="AL353" i="1"/>
  <c r="AA198" i="1"/>
  <c r="AL254" i="1"/>
  <c r="AU352" i="1"/>
  <c r="BD349" i="1"/>
  <c r="AS353" i="1"/>
  <c r="AR353" i="1"/>
  <c r="AU353" i="1"/>
  <c r="AT353" i="1"/>
  <c r="AP353" i="1"/>
  <c r="AQ353" i="1"/>
  <c r="AP352" i="1"/>
  <c r="AD198" i="1"/>
  <c r="AG254" i="1"/>
  <c r="AM353" i="1"/>
  <c r="AK353" i="1"/>
  <c r="AF353" i="1"/>
  <c r="AG353" i="1"/>
  <c r="AE353" i="1"/>
  <c r="AD353" i="1"/>
  <c r="AH353" i="1"/>
  <c r="AJ353" i="1"/>
  <c r="AI353" i="1"/>
  <c r="AD199" i="1"/>
  <c r="AM255" i="1"/>
  <c r="AK255" i="1"/>
  <c r="AF255" i="1"/>
  <c r="AH255" i="1"/>
  <c r="AI255" i="1"/>
  <c r="AG255" i="1"/>
  <c r="AJ255" i="1"/>
  <c r="AF254" i="1"/>
  <c r="AM254" i="1"/>
  <c r="AJ254" i="1"/>
  <c r="AI254" i="1"/>
  <c r="AK254" i="1"/>
  <c r="AH254" i="1"/>
  <c r="AE255" i="1"/>
  <c r="AD255" i="1"/>
  <c r="AE254" i="1"/>
  <c r="BB253" i="1"/>
  <c r="AR40" i="4" s="1"/>
  <c r="BB197" i="1"/>
  <c r="BB351" i="1"/>
  <c r="BC351" i="1" s="1"/>
  <c r="AC353" i="1"/>
  <c r="V353" i="1"/>
  <c r="R353" i="1"/>
  <c r="S353" i="1"/>
  <c r="E353" i="1"/>
  <c r="L353" i="1"/>
  <c r="Q353" i="1"/>
  <c r="U353" i="1"/>
  <c r="Y353" i="1"/>
  <c r="K353" i="1"/>
  <c r="N353" i="1"/>
  <c r="AB353" i="1"/>
  <c r="X353" i="1"/>
  <c r="H353" i="1"/>
  <c r="I353" i="1"/>
  <c r="F353" i="1"/>
  <c r="B354" i="1"/>
  <c r="B355" i="1" s="1"/>
  <c r="Z353" i="1"/>
  <c r="D353" i="1"/>
  <c r="P353" i="1"/>
  <c r="M353" i="1"/>
  <c r="T353" i="1"/>
  <c r="O353" i="1"/>
  <c r="J353" i="1"/>
  <c r="G353" i="1"/>
  <c r="AC199" i="1"/>
  <c r="AB199" i="1"/>
  <c r="Z199" i="1"/>
  <c r="AB198" i="1"/>
  <c r="AC198" i="1"/>
  <c r="AC255" i="1"/>
  <c r="AB255" i="1"/>
  <c r="Z255" i="1"/>
  <c r="J158" i="1"/>
  <c r="U164" i="1"/>
  <c r="K164" i="1"/>
  <c r="V164" i="1"/>
  <c r="M164" i="1"/>
  <c r="N164" i="1"/>
  <c r="P164" i="1"/>
  <c r="L164" i="1"/>
  <c r="O164" i="1"/>
  <c r="X164" i="1"/>
  <c r="Z164" i="1"/>
  <c r="R164" i="1"/>
  <c r="S164" i="1"/>
  <c r="Y164" i="1"/>
  <c r="T164" i="1"/>
  <c r="Q164" i="1"/>
  <c r="W164" i="1"/>
  <c r="D72" i="1"/>
  <c r="BB72" i="1" s="1"/>
  <c r="I75" i="1"/>
  <c r="G75" i="1"/>
  <c r="F75" i="1"/>
  <c r="BC195" i="1"/>
  <c r="BD195" i="1" s="1"/>
  <c r="BC251" i="1"/>
  <c r="BD251" i="1" s="1"/>
  <c r="Q255" i="1"/>
  <c r="Y255" i="1"/>
  <c r="X255" i="1"/>
  <c r="H255" i="1"/>
  <c r="G255" i="1"/>
  <c r="F255" i="1"/>
  <c r="M255" i="1"/>
  <c r="S255" i="1"/>
  <c r="W255" i="1"/>
  <c r="O255" i="1"/>
  <c r="E255" i="1"/>
  <c r="L255" i="1"/>
  <c r="K255" i="1"/>
  <c r="R255" i="1"/>
  <c r="D255" i="1"/>
  <c r="I255" i="1"/>
  <c r="B256" i="1"/>
  <c r="B257" i="1" s="1"/>
  <c r="J255" i="1"/>
  <c r="U255" i="1"/>
  <c r="P255" i="1"/>
  <c r="T255" i="1"/>
  <c r="V255" i="1"/>
  <c r="N255" i="1"/>
  <c r="BC66" i="1"/>
  <c r="BD66" i="1" s="1"/>
  <c r="I199" i="1"/>
  <c r="Q199" i="1"/>
  <c r="J199" i="1"/>
  <c r="V199" i="1"/>
  <c r="B200" i="1"/>
  <c r="B201" i="1" s="1"/>
  <c r="AA201" i="1" s="1"/>
  <c r="R199" i="1"/>
  <c r="P199" i="1"/>
  <c r="W199" i="1"/>
  <c r="U199" i="1"/>
  <c r="L199" i="1"/>
  <c r="N199" i="1"/>
  <c r="F199" i="1"/>
  <c r="G199" i="1"/>
  <c r="D199" i="1"/>
  <c r="K199" i="1"/>
  <c r="S199" i="1"/>
  <c r="M199" i="1"/>
  <c r="T199" i="1"/>
  <c r="E199" i="1"/>
  <c r="H199" i="1"/>
  <c r="X199" i="1"/>
  <c r="O199" i="1"/>
  <c r="Y199" i="1"/>
  <c r="H75" i="1"/>
  <c r="E75" i="1"/>
  <c r="AL256" i="1" l="1"/>
  <c r="AA257" i="1"/>
  <c r="AL257" i="1"/>
  <c r="AA355" i="1"/>
  <c r="AL355" i="1"/>
  <c r="AU354" i="1"/>
  <c r="AA200" i="1"/>
  <c r="BD351" i="1"/>
  <c r="AP354" i="1"/>
  <c r="AQ355" i="1"/>
  <c r="AR355" i="1"/>
  <c r="AU355" i="1"/>
  <c r="AT355" i="1"/>
  <c r="AP355" i="1"/>
  <c r="AS355" i="1"/>
  <c r="AM257" i="1"/>
  <c r="AK257" i="1"/>
  <c r="AJ257" i="1"/>
  <c r="AG257" i="1"/>
  <c r="AF257" i="1"/>
  <c r="AH257" i="1"/>
  <c r="AI257" i="1"/>
  <c r="AM355" i="1"/>
  <c r="AK355" i="1"/>
  <c r="AF355" i="1"/>
  <c r="AD355" i="1"/>
  <c r="AE355" i="1"/>
  <c r="AG355" i="1"/>
  <c r="AI355" i="1"/>
  <c r="AH355" i="1"/>
  <c r="AJ355" i="1"/>
  <c r="AI256" i="1"/>
  <c r="AD201" i="1"/>
  <c r="AJ256" i="1"/>
  <c r="AG256" i="1"/>
  <c r="AH256" i="1"/>
  <c r="AM256" i="1"/>
  <c r="AD200" i="1"/>
  <c r="AK256" i="1"/>
  <c r="AF256" i="1"/>
  <c r="AE256" i="1"/>
  <c r="AD257" i="1"/>
  <c r="AE257" i="1"/>
  <c r="BB255" i="1"/>
  <c r="BB199" i="1"/>
  <c r="BB353" i="1"/>
  <c r="BC353" i="1" s="1"/>
  <c r="L355" i="1"/>
  <c r="V355" i="1"/>
  <c r="R355" i="1"/>
  <c r="I355" i="1"/>
  <c r="F355" i="1"/>
  <c r="J355" i="1"/>
  <c r="B356" i="1"/>
  <c r="B357" i="1" s="1"/>
  <c r="AB355" i="1"/>
  <c r="G355" i="1"/>
  <c r="U355" i="1"/>
  <c r="T355" i="1"/>
  <c r="O355" i="1"/>
  <c r="Z355" i="1"/>
  <c r="Q355" i="1"/>
  <c r="X355" i="1"/>
  <c r="H355" i="1"/>
  <c r="E355" i="1"/>
  <c r="M355" i="1"/>
  <c r="Y355" i="1"/>
  <c r="AC355" i="1"/>
  <c r="D355" i="1"/>
  <c r="P355" i="1"/>
  <c r="S355" i="1"/>
  <c r="K355" i="1"/>
  <c r="N355" i="1"/>
  <c r="AC201" i="1"/>
  <c r="AB201" i="1"/>
  <c r="Z201" i="1"/>
  <c r="AC257" i="1"/>
  <c r="AB257" i="1"/>
  <c r="Z257" i="1"/>
  <c r="J160" i="1"/>
  <c r="AC200" i="1"/>
  <c r="AB200" i="1"/>
  <c r="S166" i="1"/>
  <c r="R166" i="1"/>
  <c r="Z166" i="1"/>
  <c r="X166" i="1"/>
  <c r="O166" i="1"/>
  <c r="L166" i="1"/>
  <c r="P166" i="1"/>
  <c r="N166" i="1"/>
  <c r="V166" i="1"/>
  <c r="K166" i="1"/>
  <c r="U166" i="1"/>
  <c r="W166" i="1"/>
  <c r="Q166" i="1"/>
  <c r="T166" i="1"/>
  <c r="Y166" i="1"/>
  <c r="M166" i="1"/>
  <c r="E78" i="1"/>
  <c r="H78" i="1"/>
  <c r="H201" i="1"/>
  <c r="R201" i="1"/>
  <c r="T201" i="1"/>
  <c r="V201" i="1"/>
  <c r="U201" i="1"/>
  <c r="Q201" i="1"/>
  <c r="M201" i="1"/>
  <c r="F201" i="1"/>
  <c r="O201" i="1"/>
  <c r="B202" i="1"/>
  <c r="B203" i="1" s="1"/>
  <c r="AA203" i="1" s="1"/>
  <c r="X201" i="1"/>
  <c r="N201" i="1"/>
  <c r="W201" i="1"/>
  <c r="E201" i="1"/>
  <c r="I201" i="1"/>
  <c r="P201" i="1"/>
  <c r="L201" i="1"/>
  <c r="S201" i="1"/>
  <c r="Y201" i="1"/>
  <c r="K201" i="1"/>
  <c r="J201" i="1"/>
  <c r="D201" i="1"/>
  <c r="G201" i="1"/>
  <c r="G78" i="1"/>
  <c r="I78" i="1"/>
  <c r="D75" i="1"/>
  <c r="BB75" i="1" s="1"/>
  <c r="BC253" i="1"/>
  <c r="BD253" i="1" s="1"/>
  <c r="BC197" i="1"/>
  <c r="BD197" i="1" s="1"/>
  <c r="Q257" i="1"/>
  <c r="S257" i="1"/>
  <c r="W257" i="1"/>
  <c r="O257" i="1"/>
  <c r="E257" i="1"/>
  <c r="L257" i="1"/>
  <c r="Y257" i="1"/>
  <c r="X257" i="1"/>
  <c r="H257" i="1"/>
  <c r="G257" i="1"/>
  <c r="F257" i="1"/>
  <c r="M257" i="1"/>
  <c r="I257" i="1"/>
  <c r="B258" i="1"/>
  <c r="B259" i="1" s="1"/>
  <c r="J257" i="1"/>
  <c r="V257" i="1"/>
  <c r="U257" i="1"/>
  <c r="P257" i="1"/>
  <c r="K257" i="1"/>
  <c r="T257" i="1"/>
  <c r="N257" i="1"/>
  <c r="R257" i="1"/>
  <c r="D257" i="1"/>
  <c r="F78" i="1"/>
  <c r="BC69" i="1"/>
  <c r="BD69" i="1" s="1"/>
  <c r="AA259" i="1" l="1"/>
  <c r="AL259" i="1"/>
  <c r="AA202" i="1"/>
  <c r="AA357" i="1"/>
  <c r="AL357" i="1"/>
  <c r="AL258" i="1"/>
  <c r="BD353" i="1"/>
  <c r="AS357" i="1"/>
  <c r="AT357" i="1"/>
  <c r="AU357" i="1"/>
  <c r="AP357" i="1"/>
  <c r="AR357" i="1"/>
  <c r="AQ357" i="1"/>
  <c r="AU356" i="1"/>
  <c r="AP356" i="1"/>
  <c r="AD203" i="1"/>
  <c r="AD202" i="1"/>
  <c r="AJ258" i="1"/>
  <c r="AM259" i="1"/>
  <c r="AK259" i="1"/>
  <c r="AF259" i="1"/>
  <c r="AG259" i="1"/>
  <c r="AI259" i="1"/>
  <c r="AH259" i="1"/>
  <c r="AJ259" i="1"/>
  <c r="AM357" i="1"/>
  <c r="AK357" i="1"/>
  <c r="AE357" i="1"/>
  <c r="AD357" i="1"/>
  <c r="AF357" i="1"/>
  <c r="AI357" i="1"/>
  <c r="AJ357" i="1"/>
  <c r="AH357" i="1"/>
  <c r="AG357" i="1"/>
  <c r="AF258" i="1"/>
  <c r="AH258" i="1"/>
  <c r="AM258" i="1"/>
  <c r="AK258" i="1"/>
  <c r="AG258" i="1"/>
  <c r="AI258" i="1"/>
  <c r="AE259" i="1"/>
  <c r="AD259" i="1"/>
  <c r="AE258" i="1"/>
  <c r="BB257" i="1"/>
  <c r="AR43" i="4" s="1"/>
  <c r="AR41" i="4"/>
  <c r="BB355" i="1"/>
  <c r="BC355" i="1" s="1"/>
  <c r="BB201" i="1"/>
  <c r="AC357" i="1"/>
  <c r="Q357" i="1"/>
  <c r="B358" i="1"/>
  <c r="B359" i="1" s="1"/>
  <c r="V357" i="1"/>
  <c r="M357" i="1"/>
  <c r="D357" i="1"/>
  <c r="I357" i="1"/>
  <c r="E357" i="1"/>
  <c r="F357" i="1"/>
  <c r="L357" i="1"/>
  <c r="Y357" i="1"/>
  <c r="X357" i="1"/>
  <c r="AB357" i="1"/>
  <c r="N357" i="1"/>
  <c r="J357" i="1"/>
  <c r="G357" i="1"/>
  <c r="P357" i="1"/>
  <c r="R357" i="1"/>
  <c r="H357" i="1"/>
  <c r="Z357" i="1"/>
  <c r="T357" i="1"/>
  <c r="K357" i="1"/>
  <c r="O357" i="1"/>
  <c r="U357" i="1"/>
  <c r="S357" i="1"/>
  <c r="AB202" i="1"/>
  <c r="AC202" i="1"/>
  <c r="AC259" i="1"/>
  <c r="AB259" i="1"/>
  <c r="Z259" i="1"/>
  <c r="AC203" i="1"/>
  <c r="AB203" i="1"/>
  <c r="Z203" i="1"/>
  <c r="J162" i="1"/>
  <c r="M168" i="1"/>
  <c r="Y168" i="1"/>
  <c r="L168" i="1"/>
  <c r="O168" i="1"/>
  <c r="X168" i="1"/>
  <c r="R168" i="1"/>
  <c r="S168" i="1"/>
  <c r="T168" i="1"/>
  <c r="Q168" i="1"/>
  <c r="W168" i="1"/>
  <c r="U168" i="1"/>
  <c r="K168" i="1"/>
  <c r="V168" i="1"/>
  <c r="N168" i="1"/>
  <c r="P168" i="1"/>
  <c r="Z168" i="1"/>
  <c r="F81" i="1"/>
  <c r="D78" i="1"/>
  <c r="BB78" i="1" s="1"/>
  <c r="BC72" i="1"/>
  <c r="BD72" i="1" s="1"/>
  <c r="I81" i="1"/>
  <c r="G81" i="1"/>
  <c r="H80" i="1"/>
  <c r="BB80" i="1" s="1"/>
  <c r="BC255" i="1"/>
  <c r="BD255" i="1" s="1"/>
  <c r="BC199" i="1"/>
  <c r="BD199" i="1" s="1"/>
  <c r="Q259" i="1"/>
  <c r="O259" i="1"/>
  <c r="E259" i="1"/>
  <c r="L259" i="1"/>
  <c r="Y259" i="1"/>
  <c r="X259" i="1"/>
  <c r="H259" i="1"/>
  <c r="G259" i="1"/>
  <c r="F259" i="1"/>
  <c r="M259" i="1"/>
  <c r="S259" i="1"/>
  <c r="W259" i="1"/>
  <c r="N259" i="1"/>
  <c r="K259" i="1"/>
  <c r="R259" i="1"/>
  <c r="D259" i="1"/>
  <c r="I259" i="1"/>
  <c r="V259" i="1"/>
  <c r="T259" i="1"/>
  <c r="B260" i="1"/>
  <c r="B261" i="1" s="1"/>
  <c r="J259" i="1"/>
  <c r="U259" i="1"/>
  <c r="P259" i="1"/>
  <c r="W203" i="1"/>
  <c r="G203" i="1"/>
  <c r="T203" i="1"/>
  <c r="P203" i="1"/>
  <c r="N203" i="1"/>
  <c r="B204" i="1"/>
  <c r="B205" i="1" s="1"/>
  <c r="AA205" i="1" s="1"/>
  <c r="M203" i="1"/>
  <c r="D203" i="1"/>
  <c r="H203" i="1"/>
  <c r="Q203" i="1"/>
  <c r="X203" i="1"/>
  <c r="E203" i="1"/>
  <c r="O203" i="1"/>
  <c r="F203" i="1"/>
  <c r="Y203" i="1"/>
  <c r="K203" i="1"/>
  <c r="I203" i="1"/>
  <c r="R203" i="1"/>
  <c r="V203" i="1"/>
  <c r="S203" i="1"/>
  <c r="U203" i="1"/>
  <c r="J203" i="1"/>
  <c r="L203" i="1"/>
  <c r="E81" i="1"/>
  <c r="AL260" i="1" l="1"/>
  <c r="AA204" i="1"/>
  <c r="AA359" i="1"/>
  <c r="AL359" i="1"/>
  <c r="AA261" i="1"/>
  <c r="AL261" i="1"/>
  <c r="BD355" i="1"/>
  <c r="AU358" i="1"/>
  <c r="AU359" i="1"/>
  <c r="AS359" i="1"/>
  <c r="AR359" i="1"/>
  <c r="AQ359" i="1"/>
  <c r="AP359" i="1"/>
  <c r="AT359" i="1"/>
  <c r="AP358" i="1"/>
  <c r="AP360" i="1" s="1"/>
  <c r="AJ260" i="1"/>
  <c r="AM260" i="1"/>
  <c r="AD204" i="1"/>
  <c r="AM261" i="1"/>
  <c r="AK261" i="1"/>
  <c r="AH261" i="1"/>
  <c r="AF261" i="1"/>
  <c r="AI261" i="1"/>
  <c r="AG261" i="1"/>
  <c r="AJ261" i="1"/>
  <c r="AM359" i="1"/>
  <c r="AK359" i="1"/>
  <c r="AE359" i="1"/>
  <c r="AF359" i="1"/>
  <c r="AD359" i="1"/>
  <c r="AG359" i="1"/>
  <c r="AH359" i="1"/>
  <c r="AI359" i="1"/>
  <c r="AJ359" i="1"/>
  <c r="AK260" i="1"/>
  <c r="AD205" i="1"/>
  <c r="AI260" i="1"/>
  <c r="AH260" i="1"/>
  <c r="AG260" i="1"/>
  <c r="AF260" i="1"/>
  <c r="AE261" i="1"/>
  <c r="AD261" i="1"/>
  <c r="AE260" i="1"/>
  <c r="BB259" i="1"/>
  <c r="BB203" i="1"/>
  <c r="BB357" i="1"/>
  <c r="BC357" i="1" s="1"/>
  <c r="U359" i="1"/>
  <c r="Y359" i="1"/>
  <c r="B360" i="1"/>
  <c r="B361" i="1" s="1"/>
  <c r="X359" i="1"/>
  <c r="AB359" i="1"/>
  <c r="H359" i="1"/>
  <c r="I359" i="1"/>
  <c r="E359" i="1"/>
  <c r="F359" i="1"/>
  <c r="V359" i="1"/>
  <c r="G359" i="1"/>
  <c r="Z359" i="1"/>
  <c r="Q359" i="1"/>
  <c r="M359" i="1"/>
  <c r="N359" i="1"/>
  <c r="J359" i="1"/>
  <c r="O359" i="1"/>
  <c r="AC359" i="1"/>
  <c r="R359" i="1"/>
  <c r="S359" i="1"/>
  <c r="T359" i="1"/>
  <c r="K359" i="1"/>
  <c r="L359" i="1"/>
  <c r="P359" i="1"/>
  <c r="D359" i="1"/>
  <c r="AC261" i="1"/>
  <c r="AB261" i="1"/>
  <c r="Z261" i="1"/>
  <c r="AC204" i="1"/>
  <c r="AB204" i="1"/>
  <c r="AC205" i="1"/>
  <c r="AB205" i="1"/>
  <c r="Z205" i="1"/>
  <c r="J164" i="1"/>
  <c r="Z170" i="1"/>
  <c r="P170" i="1"/>
  <c r="N170" i="1"/>
  <c r="K170" i="1"/>
  <c r="U170" i="1"/>
  <c r="Q170" i="1"/>
  <c r="T170" i="1"/>
  <c r="S170" i="1"/>
  <c r="R170" i="1"/>
  <c r="X170" i="1"/>
  <c r="O170" i="1"/>
  <c r="L170" i="1"/>
  <c r="M170" i="1"/>
  <c r="V170" i="1"/>
  <c r="W170" i="1"/>
  <c r="Y170" i="1"/>
  <c r="BC257" i="1"/>
  <c r="BD257" i="1" s="1"/>
  <c r="E84" i="1"/>
  <c r="Q261" i="1"/>
  <c r="O261" i="1"/>
  <c r="K261" i="1"/>
  <c r="J261" i="1"/>
  <c r="U261" i="1"/>
  <c r="S261" i="1"/>
  <c r="D261" i="1"/>
  <c r="I261" i="1"/>
  <c r="P261" i="1"/>
  <c r="X261" i="1"/>
  <c r="H261" i="1"/>
  <c r="B262" i="1"/>
  <c r="B263" i="1" s="1"/>
  <c r="Y261" i="1"/>
  <c r="F261" i="1"/>
  <c r="M261" i="1"/>
  <c r="W261" i="1"/>
  <c r="L261" i="1"/>
  <c r="V261" i="1"/>
  <c r="N261" i="1"/>
  <c r="T261" i="1"/>
  <c r="E261" i="1"/>
  <c r="G261" i="1"/>
  <c r="R261" i="1"/>
  <c r="G84" i="1"/>
  <c r="D81" i="1"/>
  <c r="F84" i="1"/>
  <c r="BC201" i="1"/>
  <c r="BD201" i="1" s="1"/>
  <c r="T205" i="1"/>
  <c r="F205" i="1"/>
  <c r="V205" i="1"/>
  <c r="Q205" i="1"/>
  <c r="P205" i="1"/>
  <c r="S205" i="1"/>
  <c r="D205" i="1"/>
  <c r="I205" i="1"/>
  <c r="B206" i="1"/>
  <c r="B207" i="1" s="1"/>
  <c r="AA207" i="1" s="1"/>
  <c r="W205" i="1"/>
  <c r="U205" i="1"/>
  <c r="H205" i="1"/>
  <c r="G205" i="1"/>
  <c r="L205" i="1"/>
  <c r="X205" i="1"/>
  <c r="E205" i="1"/>
  <c r="O205" i="1"/>
  <c r="R205" i="1"/>
  <c r="J205" i="1"/>
  <c r="M205" i="1"/>
  <c r="Y205" i="1"/>
  <c r="K205" i="1"/>
  <c r="N205" i="1"/>
  <c r="BC80" i="1"/>
  <c r="BD80" i="1" s="1"/>
  <c r="I84" i="1"/>
  <c r="BC75" i="1"/>
  <c r="BD75" i="1" s="1"/>
  <c r="H81" i="1"/>
  <c r="AA263" i="1" l="1"/>
  <c r="AL263" i="1"/>
  <c r="AL262" i="1"/>
  <c r="AA361" i="1"/>
  <c r="AL361" i="1"/>
  <c r="AA206" i="1"/>
  <c r="BD357" i="1"/>
  <c r="AS361" i="1"/>
  <c r="AR361" i="1"/>
  <c r="AU361" i="1"/>
  <c r="AT361" i="1"/>
  <c r="AQ361" i="1"/>
  <c r="AP361" i="1"/>
  <c r="AU360" i="1"/>
  <c r="AM263" i="1"/>
  <c r="AK263" i="1"/>
  <c r="AF263" i="1"/>
  <c r="AG263" i="1"/>
  <c r="AH263" i="1"/>
  <c r="AJ263" i="1"/>
  <c r="AI263" i="1"/>
  <c r="AH262" i="1"/>
  <c r="AD206" i="1"/>
  <c r="AM361" i="1"/>
  <c r="AK361" i="1"/>
  <c r="AF361" i="1"/>
  <c r="AE361" i="1"/>
  <c r="AD361" i="1"/>
  <c r="AG361" i="1"/>
  <c r="AJ361" i="1"/>
  <c r="AI361" i="1"/>
  <c r="AH361" i="1"/>
  <c r="AF262" i="1"/>
  <c r="AM262" i="1"/>
  <c r="AD207" i="1"/>
  <c r="AK262" i="1"/>
  <c r="AI262" i="1"/>
  <c r="AG262" i="1"/>
  <c r="AJ262" i="1"/>
  <c r="AE262" i="1"/>
  <c r="AE263" i="1"/>
  <c r="AD263" i="1"/>
  <c r="BB205" i="1"/>
  <c r="BB261" i="1"/>
  <c r="BB81" i="1"/>
  <c r="BB359" i="1"/>
  <c r="BC359" i="1" s="1"/>
  <c r="AC361" i="1"/>
  <c r="H361" i="1"/>
  <c r="N361" i="1"/>
  <c r="P361" i="1"/>
  <c r="X361" i="1"/>
  <c r="R361" i="1"/>
  <c r="S361" i="1"/>
  <c r="B362" i="1"/>
  <c r="B363" i="1" s="1"/>
  <c r="D361" i="1"/>
  <c r="Z361" i="1"/>
  <c r="I361" i="1"/>
  <c r="G361" i="1"/>
  <c r="L361" i="1"/>
  <c r="Q361" i="1"/>
  <c r="M361" i="1"/>
  <c r="E361" i="1"/>
  <c r="Y361" i="1"/>
  <c r="T361" i="1"/>
  <c r="O361" i="1"/>
  <c r="AB361" i="1"/>
  <c r="J361" i="1"/>
  <c r="F361" i="1"/>
  <c r="U361" i="1"/>
  <c r="K361" i="1"/>
  <c r="V361" i="1"/>
  <c r="AC206" i="1"/>
  <c r="AC207" i="1"/>
  <c r="AB207" i="1"/>
  <c r="Z207" i="1"/>
  <c r="AC263" i="1"/>
  <c r="AB263" i="1"/>
  <c r="Z263" i="1"/>
  <c r="J166" i="1"/>
  <c r="AB206" i="1"/>
  <c r="W172" i="1"/>
  <c r="M172" i="1"/>
  <c r="L172" i="1"/>
  <c r="O172" i="1"/>
  <c r="X172" i="1"/>
  <c r="R172" i="1"/>
  <c r="S172" i="1"/>
  <c r="T172" i="1"/>
  <c r="Q172" i="1"/>
  <c r="Z172" i="1"/>
  <c r="Y172" i="1"/>
  <c r="V172" i="1"/>
  <c r="U172" i="1"/>
  <c r="K172" i="1"/>
  <c r="N172" i="1"/>
  <c r="P172" i="1"/>
  <c r="H84" i="1"/>
  <c r="BC259" i="1"/>
  <c r="BD259" i="1" s="1"/>
  <c r="I86" i="1"/>
  <c r="I88" i="1" s="1"/>
  <c r="I90" i="1" s="1"/>
  <c r="I92" i="1" s="1"/>
  <c r="I94" i="1" s="1"/>
  <c r="I96" i="1" s="1"/>
  <c r="I98" i="1" s="1"/>
  <c r="I100" i="1" s="1"/>
  <c r="I102" i="1" s="1"/>
  <c r="I104" i="1" s="1"/>
  <c r="I106" i="1" s="1"/>
  <c r="I108" i="1" s="1"/>
  <c r="I110" i="1" s="1"/>
  <c r="I112" i="1" s="1"/>
  <c r="I114" i="1" s="1"/>
  <c r="I116" i="1" s="1"/>
  <c r="I118" i="1" s="1"/>
  <c r="I120" i="1" s="1"/>
  <c r="BC78" i="1"/>
  <c r="BD78" i="1" s="1"/>
  <c r="E86" i="1"/>
  <c r="E88" i="1" s="1"/>
  <c r="E90" i="1" s="1"/>
  <c r="E92" i="1" s="1"/>
  <c r="E94" i="1" s="1"/>
  <c r="E96" i="1" s="1"/>
  <c r="BC203" i="1"/>
  <c r="BD203" i="1" s="1"/>
  <c r="M207" i="1"/>
  <c r="T207" i="1"/>
  <c r="O207" i="1"/>
  <c r="K207" i="1"/>
  <c r="R207" i="1"/>
  <c r="Y207" i="1"/>
  <c r="Q207" i="1"/>
  <c r="V207" i="1"/>
  <c r="L207" i="1"/>
  <c r="E207" i="1"/>
  <c r="U207" i="1"/>
  <c r="P207" i="1"/>
  <c r="W207" i="1"/>
  <c r="S207" i="1"/>
  <c r="H207" i="1"/>
  <c r="D207" i="1"/>
  <c r="G207" i="1"/>
  <c r="F207" i="1"/>
  <c r="I207" i="1"/>
  <c r="X207" i="1"/>
  <c r="J207" i="1"/>
  <c r="B208" i="1"/>
  <c r="B209" i="1" s="1"/>
  <c r="AA209" i="1" s="1"/>
  <c r="N207" i="1"/>
  <c r="F86" i="1"/>
  <c r="F88" i="1" s="1"/>
  <c r="F90" i="1" s="1"/>
  <c r="F92" i="1" s="1"/>
  <c r="F94" i="1" s="1"/>
  <c r="F96" i="1" s="1"/>
  <c r="D84" i="1"/>
  <c r="G86" i="1"/>
  <c r="G88" i="1" s="1"/>
  <c r="G90" i="1" s="1"/>
  <c r="G92" i="1" s="1"/>
  <c r="G94" i="1" s="1"/>
  <c r="G96" i="1" s="1"/>
  <c r="Q263" i="1"/>
  <c r="K263" i="1"/>
  <c r="J263" i="1"/>
  <c r="R263" i="1"/>
  <c r="V263" i="1"/>
  <c r="U263" i="1"/>
  <c r="D263" i="1"/>
  <c r="T263" i="1"/>
  <c r="I263" i="1"/>
  <c r="P263" i="1"/>
  <c r="B264" i="1"/>
  <c r="B265" i="1" s="1"/>
  <c r="N263" i="1"/>
  <c r="X263" i="1"/>
  <c r="G263" i="1"/>
  <c r="M263" i="1"/>
  <c r="S263" i="1"/>
  <c r="O263" i="1"/>
  <c r="E263" i="1"/>
  <c r="Y263" i="1"/>
  <c r="F263" i="1"/>
  <c r="W263" i="1"/>
  <c r="L263" i="1"/>
  <c r="H263" i="1"/>
  <c r="AA265" i="1" l="1"/>
  <c r="AL265" i="1"/>
  <c r="AL264" i="1"/>
  <c r="AA363" i="1"/>
  <c r="AL363" i="1"/>
  <c r="AU362" i="1"/>
  <c r="AA208" i="1"/>
  <c r="BD359" i="1"/>
  <c r="AQ363" i="1"/>
  <c r="AR363" i="1"/>
  <c r="AT363" i="1"/>
  <c r="AP363" i="1"/>
  <c r="AS363" i="1"/>
  <c r="AU363" i="1"/>
  <c r="AP362" i="1"/>
  <c r="AK264" i="1"/>
  <c r="AF264" i="1"/>
  <c r="AD209" i="1"/>
  <c r="AI264" i="1"/>
  <c r="AM264" i="1"/>
  <c r="AH264" i="1"/>
  <c r="AM363" i="1"/>
  <c r="AK363" i="1"/>
  <c r="AF363" i="1"/>
  <c r="AE363" i="1"/>
  <c r="AD363" i="1"/>
  <c r="AG363" i="1"/>
  <c r="AJ363" i="1"/>
  <c r="AI363" i="1"/>
  <c r="AH363" i="1"/>
  <c r="AJ264" i="1"/>
  <c r="AM265" i="1"/>
  <c r="AK265" i="1"/>
  <c r="AH265" i="1"/>
  <c r="AF265" i="1"/>
  <c r="AG265" i="1"/>
  <c r="AI265" i="1"/>
  <c r="AJ265" i="1"/>
  <c r="AG264" i="1"/>
  <c r="AD208" i="1"/>
  <c r="AE264" i="1"/>
  <c r="AD265" i="1"/>
  <c r="AE265" i="1"/>
  <c r="BB84" i="1"/>
  <c r="BB207" i="1"/>
  <c r="BB263" i="1"/>
  <c r="BB361" i="1"/>
  <c r="BC361" i="1" s="1"/>
  <c r="Q363" i="1"/>
  <c r="X363" i="1"/>
  <c r="E363" i="1"/>
  <c r="U363" i="1"/>
  <c r="N363" i="1"/>
  <c r="K363" i="1"/>
  <c r="Z363" i="1"/>
  <c r="P363" i="1"/>
  <c r="T363" i="1"/>
  <c r="S363" i="1"/>
  <c r="Y363" i="1"/>
  <c r="I363" i="1"/>
  <c r="B364" i="1"/>
  <c r="B365" i="1" s="1"/>
  <c r="AB363" i="1"/>
  <c r="D363" i="1"/>
  <c r="R363" i="1"/>
  <c r="H363" i="1"/>
  <c r="V363" i="1"/>
  <c r="G363" i="1"/>
  <c r="J363" i="1"/>
  <c r="M363" i="1"/>
  <c r="AC363" i="1"/>
  <c r="F363" i="1"/>
  <c r="L363" i="1"/>
  <c r="O363" i="1"/>
  <c r="AC209" i="1"/>
  <c r="AB209" i="1"/>
  <c r="Z209" i="1"/>
  <c r="J168" i="1"/>
  <c r="AC265" i="1"/>
  <c r="AB265" i="1"/>
  <c r="Z265" i="1"/>
  <c r="AB208" i="1"/>
  <c r="AC208" i="1"/>
  <c r="P174" i="1"/>
  <c r="N174" i="1"/>
  <c r="K174" i="1"/>
  <c r="U174" i="1"/>
  <c r="V174" i="1"/>
  <c r="Y174" i="1"/>
  <c r="Z174" i="1"/>
  <c r="Q174" i="1"/>
  <c r="T174" i="1"/>
  <c r="S174" i="1"/>
  <c r="R174" i="1"/>
  <c r="X174" i="1"/>
  <c r="O174" i="1"/>
  <c r="L174" i="1"/>
  <c r="M174" i="1"/>
  <c r="W174" i="1"/>
  <c r="BC261" i="1"/>
  <c r="BD261" i="1" s="1"/>
  <c r="Q265" i="1"/>
  <c r="B266" i="1"/>
  <c r="B267" i="1" s="1"/>
  <c r="N265" i="1"/>
  <c r="K265" i="1"/>
  <c r="J265" i="1"/>
  <c r="R265" i="1"/>
  <c r="V265" i="1"/>
  <c r="U265" i="1"/>
  <c r="D265" i="1"/>
  <c r="T265" i="1"/>
  <c r="I265" i="1"/>
  <c r="P265" i="1"/>
  <c r="O265" i="1"/>
  <c r="E265" i="1"/>
  <c r="Y265" i="1"/>
  <c r="H265" i="1"/>
  <c r="F265" i="1"/>
  <c r="W265" i="1"/>
  <c r="L265" i="1"/>
  <c r="X265" i="1"/>
  <c r="G265" i="1"/>
  <c r="M265" i="1"/>
  <c r="S265" i="1"/>
  <c r="D86" i="1"/>
  <c r="X209" i="1"/>
  <c r="L209" i="1"/>
  <c r="Q209" i="1"/>
  <c r="V209" i="1"/>
  <c r="H209" i="1"/>
  <c r="P209" i="1"/>
  <c r="B210" i="1"/>
  <c r="B211" i="1" s="1"/>
  <c r="AA211" i="1" s="1"/>
  <c r="G209" i="1"/>
  <c r="S209" i="1"/>
  <c r="T209" i="1"/>
  <c r="F209" i="1"/>
  <c r="W209" i="1"/>
  <c r="D209" i="1"/>
  <c r="J209" i="1"/>
  <c r="R209" i="1"/>
  <c r="Y209" i="1"/>
  <c r="O209" i="1"/>
  <c r="I209" i="1"/>
  <c r="E209" i="1"/>
  <c r="U209" i="1"/>
  <c r="N209" i="1"/>
  <c r="K209" i="1"/>
  <c r="M209" i="1"/>
  <c r="BC205" i="1"/>
  <c r="BD205" i="1" s="1"/>
  <c r="E97" i="1"/>
  <c r="E98" i="1" s="1"/>
  <c r="E100" i="1" s="1"/>
  <c r="E102" i="1" s="1"/>
  <c r="E104" i="1" s="1"/>
  <c r="E106" i="1" s="1"/>
  <c r="E108" i="1" s="1"/>
  <c r="E110" i="1" s="1"/>
  <c r="E112" i="1" s="1"/>
  <c r="E114" i="1" s="1"/>
  <c r="E116" i="1" s="1"/>
  <c r="E118" i="1" s="1"/>
  <c r="E120" i="1" s="1"/>
  <c r="E122" i="1" s="1"/>
  <c r="E124" i="1" s="1"/>
  <c r="E126" i="1" s="1"/>
  <c r="E128" i="1" s="1"/>
  <c r="E130" i="1" s="1"/>
  <c r="E132" i="1" s="1"/>
  <c r="E134" i="1" s="1"/>
  <c r="E136" i="1" s="1"/>
  <c r="E138" i="1" s="1"/>
  <c r="E140" i="1" s="1"/>
  <c r="E142" i="1" s="1"/>
  <c r="E144" i="1" s="1"/>
  <c r="E146" i="1" s="1"/>
  <c r="E148" i="1" s="1"/>
  <c r="E150" i="1" s="1"/>
  <c r="E152" i="1" s="1"/>
  <c r="E154" i="1" s="1"/>
  <c r="E156" i="1" s="1"/>
  <c r="E158" i="1" s="1"/>
  <c r="E160" i="1" s="1"/>
  <c r="E162" i="1" s="1"/>
  <c r="E164" i="1" s="1"/>
  <c r="E166" i="1" s="1"/>
  <c r="E168" i="1" s="1"/>
  <c r="E170" i="1" s="1"/>
  <c r="E172" i="1" s="1"/>
  <c r="E174" i="1" s="1"/>
  <c r="E176" i="1" s="1"/>
  <c r="E178" i="1" s="1"/>
  <c r="E180" i="1" s="1"/>
  <c r="E182" i="1" s="1"/>
  <c r="E184" i="1" s="1"/>
  <c r="E186" i="1" s="1"/>
  <c r="E188" i="1" s="1"/>
  <c r="E190" i="1" s="1"/>
  <c r="E192" i="1" s="1"/>
  <c r="E194" i="1" s="1"/>
  <c r="E196" i="1" s="1"/>
  <c r="E198" i="1" s="1"/>
  <c r="E200" i="1" s="1"/>
  <c r="E202" i="1" s="1"/>
  <c r="E204" i="1" s="1"/>
  <c r="E206" i="1" s="1"/>
  <c r="E208" i="1" s="1"/>
  <c r="G97" i="1"/>
  <c r="G98" i="1" s="1"/>
  <c r="G100" i="1" s="1"/>
  <c r="G102" i="1" s="1"/>
  <c r="G104" i="1" s="1"/>
  <c r="G106" i="1" s="1"/>
  <c r="G108" i="1" s="1"/>
  <c r="G110" i="1" s="1"/>
  <c r="G112" i="1" s="1"/>
  <c r="G114" i="1" s="1"/>
  <c r="G116" i="1" s="1"/>
  <c r="G118" i="1" s="1"/>
  <c r="G120" i="1" s="1"/>
  <c r="G122" i="1" s="1"/>
  <c r="G124" i="1" s="1"/>
  <c r="G126" i="1" s="1"/>
  <c r="G128" i="1" s="1"/>
  <c r="G130" i="1" s="1"/>
  <c r="G132" i="1" s="1"/>
  <c r="G134" i="1" s="1"/>
  <c r="G136" i="1" s="1"/>
  <c r="G138" i="1" s="1"/>
  <c r="G140" i="1" s="1"/>
  <c r="G142" i="1" s="1"/>
  <c r="G144" i="1" s="1"/>
  <c r="G146" i="1" s="1"/>
  <c r="G148" i="1" s="1"/>
  <c r="G150" i="1" s="1"/>
  <c r="G152" i="1" s="1"/>
  <c r="G154" i="1" s="1"/>
  <c r="G156" i="1" s="1"/>
  <c r="G158" i="1" s="1"/>
  <c r="G160" i="1" s="1"/>
  <c r="G162" i="1" s="1"/>
  <c r="G164" i="1" s="1"/>
  <c r="G166" i="1" s="1"/>
  <c r="G168" i="1" s="1"/>
  <c r="G170" i="1" s="1"/>
  <c r="G172" i="1" s="1"/>
  <c r="G174" i="1" s="1"/>
  <c r="G176" i="1" s="1"/>
  <c r="G178" i="1" s="1"/>
  <c r="G180" i="1" s="1"/>
  <c r="G182" i="1" s="1"/>
  <c r="G184" i="1" s="1"/>
  <c r="G186" i="1" s="1"/>
  <c r="G188" i="1" s="1"/>
  <c r="G190" i="1" s="1"/>
  <c r="G192" i="1" s="1"/>
  <c r="G194" i="1" s="1"/>
  <c r="G196" i="1" s="1"/>
  <c r="G198" i="1" s="1"/>
  <c r="G200" i="1" s="1"/>
  <c r="G202" i="1" s="1"/>
  <c r="G204" i="1" s="1"/>
  <c r="G206" i="1" s="1"/>
  <c r="G208" i="1" s="1"/>
  <c r="BC81" i="1"/>
  <c r="BD81" i="1" s="1"/>
  <c r="F97" i="1"/>
  <c r="F98" i="1" s="1"/>
  <c r="F100" i="1" s="1"/>
  <c r="F102" i="1" s="1"/>
  <c r="F104" i="1" s="1"/>
  <c r="F106" i="1" s="1"/>
  <c r="F108" i="1" s="1"/>
  <c r="F110" i="1" s="1"/>
  <c r="F112" i="1" s="1"/>
  <c r="F114" i="1" s="1"/>
  <c r="F116" i="1" s="1"/>
  <c r="F118" i="1" s="1"/>
  <c r="F120" i="1" s="1"/>
  <c r="F122" i="1" s="1"/>
  <c r="F124" i="1" s="1"/>
  <c r="F126" i="1" s="1"/>
  <c r="F128" i="1" s="1"/>
  <c r="F130" i="1" s="1"/>
  <c r="F132" i="1" s="1"/>
  <c r="F134" i="1" s="1"/>
  <c r="F136" i="1" s="1"/>
  <c r="F138" i="1" s="1"/>
  <c r="F140" i="1" s="1"/>
  <c r="F142" i="1" s="1"/>
  <c r="F144" i="1" s="1"/>
  <c r="F146" i="1" s="1"/>
  <c r="F148" i="1" s="1"/>
  <c r="F150" i="1" s="1"/>
  <c r="F152" i="1" s="1"/>
  <c r="F154" i="1" s="1"/>
  <c r="F156" i="1" s="1"/>
  <c r="F158" i="1" s="1"/>
  <c r="F160" i="1" s="1"/>
  <c r="F162" i="1" s="1"/>
  <c r="F164" i="1" s="1"/>
  <c r="F166" i="1" s="1"/>
  <c r="F168" i="1" s="1"/>
  <c r="F170" i="1" s="1"/>
  <c r="F172" i="1" s="1"/>
  <c r="F174" i="1" s="1"/>
  <c r="F176" i="1" s="1"/>
  <c r="F178" i="1" s="1"/>
  <c r="F180" i="1" s="1"/>
  <c r="F182" i="1" s="1"/>
  <c r="F184" i="1" s="1"/>
  <c r="F186" i="1" s="1"/>
  <c r="F188" i="1" s="1"/>
  <c r="F190" i="1" s="1"/>
  <c r="F192" i="1" s="1"/>
  <c r="F194" i="1" s="1"/>
  <c r="F196" i="1" s="1"/>
  <c r="F198" i="1" s="1"/>
  <c r="F200" i="1" s="1"/>
  <c r="F202" i="1" s="1"/>
  <c r="F204" i="1" s="1"/>
  <c r="F206" i="1" s="1"/>
  <c r="F208" i="1" s="1"/>
  <c r="I121" i="1"/>
  <c r="BB121" i="1" s="1"/>
  <c r="H86" i="1"/>
  <c r="H88" i="1" s="1"/>
  <c r="H90" i="1" s="1"/>
  <c r="H92" i="1" s="1"/>
  <c r="H94" i="1" s="1"/>
  <c r="H96" i="1" s="1"/>
  <c r="H98" i="1" s="1"/>
  <c r="H100" i="1" s="1"/>
  <c r="H102" i="1" s="1"/>
  <c r="H104" i="1" s="1"/>
  <c r="H106" i="1" s="1"/>
  <c r="H108" i="1" s="1"/>
  <c r="H110" i="1" s="1"/>
  <c r="H112" i="1" s="1"/>
  <c r="AA267" i="1" l="1"/>
  <c r="AL267" i="1"/>
  <c r="AA365" i="1"/>
  <c r="AL365" i="1"/>
  <c r="AA210" i="1"/>
  <c r="AL266" i="1"/>
  <c r="BD361" i="1"/>
  <c r="AP364" i="1"/>
  <c r="AS365" i="1"/>
  <c r="AT365" i="1"/>
  <c r="AR365" i="1"/>
  <c r="AP365" i="1"/>
  <c r="AU365" i="1"/>
  <c r="AQ365" i="1"/>
  <c r="AU364" i="1"/>
  <c r="AM365" i="1"/>
  <c r="AK365" i="1"/>
  <c r="AE365" i="1"/>
  <c r="AD365" i="1"/>
  <c r="AF365" i="1"/>
  <c r="AG365" i="1"/>
  <c r="AJ365" i="1"/>
  <c r="AI365" i="1"/>
  <c r="AH365" i="1"/>
  <c r="AJ266" i="1"/>
  <c r="AI266" i="1"/>
  <c r="AD210" i="1"/>
  <c r="AH266" i="1"/>
  <c r="AM267" i="1"/>
  <c r="AK267" i="1"/>
  <c r="AF267" i="1"/>
  <c r="AG267" i="1"/>
  <c r="AJ267" i="1"/>
  <c r="AI267" i="1"/>
  <c r="AH267" i="1"/>
  <c r="AK266" i="1"/>
  <c r="AD211" i="1"/>
  <c r="AG266" i="1"/>
  <c r="AF266" i="1"/>
  <c r="AM266" i="1"/>
  <c r="AE266" i="1"/>
  <c r="AE267" i="1"/>
  <c r="AD267" i="1"/>
  <c r="BB209" i="1"/>
  <c r="BB363" i="1"/>
  <c r="BC363" i="1" s="1"/>
  <c r="BB86" i="1"/>
  <c r="BB265" i="1"/>
  <c r="AB365" i="1"/>
  <c r="L365" i="1"/>
  <c r="T365" i="1"/>
  <c r="J365" i="1"/>
  <c r="U365" i="1"/>
  <c r="O365" i="1"/>
  <c r="F365" i="1"/>
  <c r="Q365" i="1"/>
  <c r="R365" i="1"/>
  <c r="D365" i="1"/>
  <c r="Z365" i="1"/>
  <c r="M365" i="1"/>
  <c r="I365" i="1"/>
  <c r="G365" i="1"/>
  <c r="X365" i="1"/>
  <c r="V365" i="1"/>
  <c r="AC365" i="1"/>
  <c r="S365" i="1"/>
  <c r="P365" i="1"/>
  <c r="K365" i="1"/>
  <c r="E365" i="1"/>
  <c r="H365" i="1"/>
  <c r="B366" i="1"/>
  <c r="B367" i="1" s="1"/>
  <c r="Y365" i="1"/>
  <c r="N365" i="1"/>
  <c r="AB210" i="1"/>
  <c r="AC211" i="1"/>
  <c r="AB211" i="1"/>
  <c r="Z211" i="1"/>
  <c r="AC267" i="1"/>
  <c r="AB267" i="1"/>
  <c r="Z267" i="1"/>
  <c r="J170" i="1"/>
  <c r="I122" i="1"/>
  <c r="I124" i="1" s="1"/>
  <c r="I126" i="1" s="1"/>
  <c r="I128" i="1" s="1"/>
  <c r="I130" i="1" s="1"/>
  <c r="I132" i="1" s="1"/>
  <c r="I134" i="1" s="1"/>
  <c r="I136" i="1" s="1"/>
  <c r="I138" i="1" s="1"/>
  <c r="I140" i="1" s="1"/>
  <c r="I142" i="1" s="1"/>
  <c r="I144" i="1" s="1"/>
  <c r="I146" i="1" s="1"/>
  <c r="I148" i="1" s="1"/>
  <c r="I150" i="1" s="1"/>
  <c r="I152" i="1" s="1"/>
  <c r="I154" i="1" s="1"/>
  <c r="I156" i="1" s="1"/>
  <c r="I158" i="1" s="1"/>
  <c r="I160" i="1" s="1"/>
  <c r="I162" i="1" s="1"/>
  <c r="I164" i="1" s="1"/>
  <c r="I166" i="1" s="1"/>
  <c r="I168" i="1" s="1"/>
  <c r="I170" i="1" s="1"/>
  <c r="I172" i="1" s="1"/>
  <c r="I174" i="1" s="1"/>
  <c r="I176" i="1" s="1"/>
  <c r="I178" i="1" s="1"/>
  <c r="I180" i="1" s="1"/>
  <c r="I182" i="1" s="1"/>
  <c r="I184" i="1" s="1"/>
  <c r="I186" i="1" s="1"/>
  <c r="I188" i="1" s="1"/>
  <c r="I190" i="1" s="1"/>
  <c r="I192" i="1" s="1"/>
  <c r="I194" i="1" s="1"/>
  <c r="I196" i="1" s="1"/>
  <c r="I198" i="1" s="1"/>
  <c r="I200" i="1" s="1"/>
  <c r="I202" i="1" s="1"/>
  <c r="I204" i="1" s="1"/>
  <c r="I206" i="1" s="1"/>
  <c r="I208" i="1" s="1"/>
  <c r="I210" i="1" s="1"/>
  <c r="AC210" i="1"/>
  <c r="W176" i="1"/>
  <c r="M176" i="1"/>
  <c r="Z176" i="1"/>
  <c r="U176" i="1"/>
  <c r="K176" i="1"/>
  <c r="N176" i="1"/>
  <c r="P176" i="1"/>
  <c r="L176" i="1"/>
  <c r="O176" i="1"/>
  <c r="X176" i="1"/>
  <c r="R176" i="1"/>
  <c r="S176" i="1"/>
  <c r="T176" i="1"/>
  <c r="Q176" i="1"/>
  <c r="Y176" i="1"/>
  <c r="V176" i="1"/>
  <c r="BC84" i="1"/>
  <c r="BD84" i="1" s="1"/>
  <c r="Q267" i="1"/>
  <c r="S267" i="1"/>
  <c r="W267" i="1"/>
  <c r="O267" i="1"/>
  <c r="E267" i="1"/>
  <c r="L267" i="1"/>
  <c r="Y267" i="1"/>
  <c r="X267" i="1"/>
  <c r="H267" i="1"/>
  <c r="G267" i="1"/>
  <c r="F267" i="1"/>
  <c r="M267" i="1"/>
  <c r="I267" i="1"/>
  <c r="B268" i="1"/>
  <c r="B269" i="1" s="1"/>
  <c r="J267" i="1"/>
  <c r="V267" i="1"/>
  <c r="U267" i="1"/>
  <c r="T267" i="1"/>
  <c r="P267" i="1"/>
  <c r="N267" i="1"/>
  <c r="K267" i="1"/>
  <c r="R267" i="1"/>
  <c r="D267" i="1"/>
  <c r="BC263" i="1"/>
  <c r="BD263" i="1" s="1"/>
  <c r="H113" i="1"/>
  <c r="BB113" i="1" s="1"/>
  <c r="BC121" i="1"/>
  <c r="BD121" i="1" s="1"/>
  <c r="BC207" i="1"/>
  <c r="BD207" i="1" s="1"/>
  <c r="Y211" i="1"/>
  <c r="J211" i="1"/>
  <c r="W211" i="1"/>
  <c r="F211" i="1"/>
  <c r="H211" i="1"/>
  <c r="M211" i="1"/>
  <c r="E211" i="1"/>
  <c r="R211" i="1"/>
  <c r="X211" i="1"/>
  <c r="E210" i="1"/>
  <c r="Q211" i="1"/>
  <c r="S211" i="1"/>
  <c r="B212" i="1"/>
  <c r="B213" i="1" s="1"/>
  <c r="AA213" i="1" s="1"/>
  <c r="T211" i="1"/>
  <c r="N211" i="1"/>
  <c r="V211" i="1"/>
  <c r="K211" i="1"/>
  <c r="G211" i="1"/>
  <c r="L211" i="1"/>
  <c r="U211" i="1"/>
  <c r="F210" i="1"/>
  <c r="I211" i="1"/>
  <c r="P211" i="1"/>
  <c r="D211" i="1"/>
  <c r="O211" i="1"/>
  <c r="G210" i="1"/>
  <c r="D88" i="1"/>
  <c r="BB88" i="1" s="1"/>
  <c r="AL268" i="1" l="1"/>
  <c r="AA367" i="1"/>
  <c r="AL367" i="1"/>
  <c r="AA269" i="1"/>
  <c r="AL269" i="1"/>
  <c r="AA212" i="1"/>
  <c r="AA214" i="1" s="1"/>
  <c r="AA216" i="1" s="1"/>
  <c r="AA218" i="1" s="1"/>
  <c r="AA220" i="1" s="1"/>
  <c r="AA222" i="1" s="1"/>
  <c r="AA224" i="1" s="1"/>
  <c r="AA226" i="1" s="1"/>
  <c r="AA228" i="1" s="1"/>
  <c r="AA230" i="1" s="1"/>
  <c r="AA232" i="1" s="1"/>
  <c r="AA234" i="1" s="1"/>
  <c r="AA236" i="1" s="1"/>
  <c r="AA238" i="1" s="1"/>
  <c r="AA240" i="1" s="1"/>
  <c r="AA242" i="1" s="1"/>
  <c r="AA244" i="1" s="1"/>
  <c r="AA246" i="1" s="1"/>
  <c r="AA248" i="1" s="1"/>
  <c r="AA250" i="1" s="1"/>
  <c r="AA252" i="1" s="1"/>
  <c r="AA254" i="1" s="1"/>
  <c r="AA256" i="1" s="1"/>
  <c r="AA258" i="1" s="1"/>
  <c r="AA260" i="1" s="1"/>
  <c r="AA262" i="1" s="1"/>
  <c r="AA264" i="1" s="1"/>
  <c r="AA266" i="1" s="1"/>
  <c r="AA268" i="1" s="1"/>
  <c r="BD363" i="1"/>
  <c r="AU366" i="1"/>
  <c r="AU367" i="1"/>
  <c r="AS367" i="1"/>
  <c r="AQ367" i="1"/>
  <c r="AR367" i="1"/>
  <c r="AP367" i="1"/>
  <c r="AT367" i="1"/>
  <c r="AP366" i="1"/>
  <c r="AG268" i="1"/>
  <c r="AD213" i="1"/>
  <c r="AD212" i="1"/>
  <c r="AI268" i="1"/>
  <c r="AM269" i="1"/>
  <c r="AK269" i="1"/>
  <c r="AG269" i="1"/>
  <c r="AJ269" i="1"/>
  <c r="AF269" i="1"/>
  <c r="AI269" i="1"/>
  <c r="AH269" i="1"/>
  <c r="AM367" i="1"/>
  <c r="AK367" i="1"/>
  <c r="AE367" i="1"/>
  <c r="AG367" i="1"/>
  <c r="AD367" i="1"/>
  <c r="AF367" i="1"/>
  <c r="AJ367" i="1"/>
  <c r="AI367" i="1"/>
  <c r="AH367" i="1"/>
  <c r="AM268" i="1"/>
  <c r="AJ268" i="1"/>
  <c r="AF268" i="1"/>
  <c r="AK268" i="1"/>
  <c r="AH268" i="1"/>
  <c r="AE268" i="1"/>
  <c r="AD269" i="1"/>
  <c r="AE269" i="1"/>
  <c r="BB211" i="1"/>
  <c r="BB267" i="1"/>
  <c r="BC267" i="1" s="1"/>
  <c r="BB365" i="1"/>
  <c r="BC365" i="1" s="1"/>
  <c r="Z367" i="1"/>
  <c r="V367" i="1"/>
  <c r="X367" i="1"/>
  <c r="E367" i="1"/>
  <c r="H367" i="1"/>
  <c r="Y367" i="1"/>
  <c r="G367" i="1"/>
  <c r="AC367" i="1"/>
  <c r="N367" i="1"/>
  <c r="L367" i="1"/>
  <c r="M367" i="1"/>
  <c r="J367" i="1"/>
  <c r="AB367" i="1"/>
  <c r="R367" i="1"/>
  <c r="O367" i="1"/>
  <c r="F367" i="1"/>
  <c r="I367" i="1"/>
  <c r="T367" i="1"/>
  <c r="Q367" i="1"/>
  <c r="D367" i="1"/>
  <c r="K367" i="1"/>
  <c r="B368" i="1"/>
  <c r="B369" i="1" s="1"/>
  <c r="P367" i="1"/>
  <c r="S367" i="1"/>
  <c r="U367" i="1"/>
  <c r="AC213" i="1"/>
  <c r="AB213" i="1"/>
  <c r="Z213" i="1"/>
  <c r="J172" i="1"/>
  <c r="AB212" i="1"/>
  <c r="AC269" i="1"/>
  <c r="AB269" i="1"/>
  <c r="Z269" i="1"/>
  <c r="AC212" i="1"/>
  <c r="V178" i="1"/>
  <c r="P178" i="1"/>
  <c r="N178" i="1"/>
  <c r="K178" i="1"/>
  <c r="U178" i="1"/>
  <c r="Y178" i="1"/>
  <c r="Q178" i="1"/>
  <c r="T178" i="1"/>
  <c r="S178" i="1"/>
  <c r="R178" i="1"/>
  <c r="X178" i="1"/>
  <c r="O178" i="1"/>
  <c r="L178" i="1"/>
  <c r="Z178" i="1"/>
  <c r="M178" i="1"/>
  <c r="W178" i="1"/>
  <c r="D90" i="1"/>
  <c r="BB90" i="1" s="1"/>
  <c r="G213" i="1"/>
  <c r="Y213" i="1"/>
  <c r="H213" i="1"/>
  <c r="Q213" i="1"/>
  <c r="R213" i="1"/>
  <c r="N213" i="1"/>
  <c r="F213" i="1"/>
  <c r="D213" i="1"/>
  <c r="E212" i="1"/>
  <c r="F212" i="1"/>
  <c r="E213" i="1"/>
  <c r="K213" i="1"/>
  <c r="T213" i="1"/>
  <c r="I212" i="1"/>
  <c r="S213" i="1"/>
  <c r="W213" i="1"/>
  <c r="O213" i="1"/>
  <c r="I213" i="1"/>
  <c r="X213" i="1"/>
  <c r="L213" i="1"/>
  <c r="U213" i="1"/>
  <c r="M213" i="1"/>
  <c r="B214" i="1"/>
  <c r="J213" i="1"/>
  <c r="P213" i="1"/>
  <c r="V213" i="1"/>
  <c r="G212" i="1"/>
  <c r="BC113" i="1"/>
  <c r="BD113" i="1" s="1"/>
  <c r="BC265" i="1"/>
  <c r="BD265" i="1" s="1"/>
  <c r="BC86" i="1"/>
  <c r="BD86" i="1" s="1"/>
  <c r="BC209" i="1"/>
  <c r="BD209" i="1" s="1"/>
  <c r="Q269" i="1"/>
  <c r="Y269" i="1"/>
  <c r="X269" i="1"/>
  <c r="H269" i="1"/>
  <c r="G269" i="1"/>
  <c r="F269" i="1"/>
  <c r="M269" i="1"/>
  <c r="S269" i="1"/>
  <c r="W269" i="1"/>
  <c r="O269" i="1"/>
  <c r="E269" i="1"/>
  <c r="L269" i="1"/>
  <c r="K269" i="1"/>
  <c r="R269" i="1"/>
  <c r="D269" i="1"/>
  <c r="I269" i="1"/>
  <c r="B270" i="1"/>
  <c r="B271" i="1" s="1"/>
  <c r="J269" i="1"/>
  <c r="V269" i="1"/>
  <c r="U269" i="1"/>
  <c r="T269" i="1"/>
  <c r="P269" i="1"/>
  <c r="N269" i="1"/>
  <c r="H114" i="1"/>
  <c r="H116" i="1" s="1"/>
  <c r="H118" i="1" s="1"/>
  <c r="H120" i="1" s="1"/>
  <c r="H122" i="1" s="1"/>
  <c r="H124" i="1" s="1"/>
  <c r="H126" i="1" s="1"/>
  <c r="H128" i="1" s="1"/>
  <c r="H130" i="1" s="1"/>
  <c r="H132" i="1" s="1"/>
  <c r="H134" i="1" s="1"/>
  <c r="H136" i="1" s="1"/>
  <c r="H138" i="1" s="1"/>
  <c r="H140" i="1" s="1"/>
  <c r="H142" i="1" s="1"/>
  <c r="H144" i="1" s="1"/>
  <c r="H146" i="1" s="1"/>
  <c r="H148" i="1" s="1"/>
  <c r="H150" i="1" s="1"/>
  <c r="H152" i="1" s="1"/>
  <c r="H154" i="1" s="1"/>
  <c r="H156" i="1" s="1"/>
  <c r="H158" i="1" s="1"/>
  <c r="H160" i="1" s="1"/>
  <c r="H162" i="1" s="1"/>
  <c r="H164" i="1" s="1"/>
  <c r="H166" i="1" s="1"/>
  <c r="H168" i="1" s="1"/>
  <c r="H170" i="1" s="1"/>
  <c r="H172" i="1" s="1"/>
  <c r="H174" i="1" s="1"/>
  <c r="H176" i="1" s="1"/>
  <c r="H178" i="1" s="1"/>
  <c r="H180" i="1" s="1"/>
  <c r="H182" i="1" s="1"/>
  <c r="H184" i="1" s="1"/>
  <c r="H186" i="1" s="1"/>
  <c r="H188" i="1" s="1"/>
  <c r="H190" i="1" s="1"/>
  <c r="H192" i="1" s="1"/>
  <c r="H194" i="1" s="1"/>
  <c r="H196" i="1" s="1"/>
  <c r="H198" i="1" s="1"/>
  <c r="H200" i="1" s="1"/>
  <c r="H202" i="1" s="1"/>
  <c r="H204" i="1" s="1"/>
  <c r="H206" i="1" s="1"/>
  <c r="H208" i="1" s="1"/>
  <c r="H210" i="1" s="1"/>
  <c r="H212" i="1" s="1"/>
  <c r="AA270" i="1" l="1"/>
  <c r="AA271" i="1"/>
  <c r="L16" i="19" s="1"/>
  <c r="AL271" i="1"/>
  <c r="W16" i="19" s="1"/>
  <c r="AA369" i="1"/>
  <c r="AL369" i="1"/>
  <c r="AP368" i="1"/>
  <c r="AL270" i="1"/>
  <c r="W16" i="4" s="1"/>
  <c r="BD365" i="1"/>
  <c r="AS369" i="1"/>
  <c r="AR369" i="1"/>
  <c r="AU369" i="1"/>
  <c r="AT369" i="1"/>
  <c r="AQ369" i="1"/>
  <c r="AP369" i="1"/>
  <c r="AU368" i="1"/>
  <c r="AD214" i="1"/>
  <c r="AD216" i="1" s="1"/>
  <c r="AD218" i="1" s="1"/>
  <c r="AD220" i="1" s="1"/>
  <c r="AD222" i="1" s="1"/>
  <c r="AD224" i="1" s="1"/>
  <c r="AD226" i="1" s="1"/>
  <c r="AD228" i="1" s="1"/>
  <c r="AD230" i="1" s="1"/>
  <c r="AD232" i="1" s="1"/>
  <c r="AD234" i="1" s="1"/>
  <c r="AD236" i="1" s="1"/>
  <c r="AD238" i="1" s="1"/>
  <c r="AD240" i="1" s="1"/>
  <c r="AD242" i="1" s="1"/>
  <c r="AD244" i="1" s="1"/>
  <c r="AD246" i="1" s="1"/>
  <c r="AD248" i="1" s="1"/>
  <c r="AD250" i="1" s="1"/>
  <c r="AD252" i="1" s="1"/>
  <c r="AD254" i="1" s="1"/>
  <c r="AD256" i="1" s="1"/>
  <c r="AD258" i="1" s="1"/>
  <c r="AD260" i="1" s="1"/>
  <c r="AD262" i="1" s="1"/>
  <c r="AD264" i="1" s="1"/>
  <c r="AD266" i="1" s="1"/>
  <c r="AD268" i="1" s="1"/>
  <c r="AD270" i="1" s="1"/>
  <c r="O16" i="4" s="1"/>
  <c r="AG270" i="1"/>
  <c r="R16" i="4" s="1"/>
  <c r="AF270" i="1"/>
  <c r="Q16" i="4" s="1"/>
  <c r="AI270" i="1"/>
  <c r="T16" i="4" s="1"/>
  <c r="AM369" i="1"/>
  <c r="AK369" i="1"/>
  <c r="AF369" i="1"/>
  <c r="AE369" i="1"/>
  <c r="AD369" i="1"/>
  <c r="AG369" i="1"/>
  <c r="AJ369" i="1"/>
  <c r="AI369" i="1"/>
  <c r="AH369" i="1"/>
  <c r="AH270" i="1"/>
  <c r="S16" i="4" s="1"/>
  <c r="AJ270" i="1"/>
  <c r="U16" i="4" s="1"/>
  <c r="AM271" i="1"/>
  <c r="X16" i="19" s="1"/>
  <c r="AK271" i="1"/>
  <c r="V16" i="19" s="1"/>
  <c r="AF271" i="1"/>
  <c r="Q16" i="19" s="1"/>
  <c r="AJ271" i="1"/>
  <c r="U16" i="19" s="1"/>
  <c r="AI271" i="1"/>
  <c r="T16" i="19" s="1"/>
  <c r="AG271" i="1"/>
  <c r="R16" i="19" s="1"/>
  <c r="AH271" i="1"/>
  <c r="S16" i="19" s="1"/>
  <c r="AK270" i="1"/>
  <c r="V16" i="4" s="1"/>
  <c r="AM270" i="1"/>
  <c r="X16" i="4" s="1"/>
  <c r="AE270" i="1"/>
  <c r="P16" i="4" s="1"/>
  <c r="AE271" i="1"/>
  <c r="P16" i="19" s="1"/>
  <c r="AD271" i="1"/>
  <c r="O16" i="19" s="1"/>
  <c r="BB213" i="1"/>
  <c r="AB214" i="1"/>
  <c r="BB367" i="1"/>
  <c r="BC367" i="1" s="1"/>
  <c r="BB269" i="1"/>
  <c r="BC269" i="1" s="1"/>
  <c r="AC214" i="1"/>
  <c r="AB369" i="1"/>
  <c r="D369" i="1"/>
  <c r="Y369" i="1"/>
  <c r="S369" i="1"/>
  <c r="B370" i="1"/>
  <c r="B371" i="1" s="1"/>
  <c r="R369" i="1"/>
  <c r="J369" i="1"/>
  <c r="V369" i="1"/>
  <c r="Z369" i="1"/>
  <c r="O369" i="1"/>
  <c r="U369" i="1"/>
  <c r="H369" i="1"/>
  <c r="N369" i="1"/>
  <c r="AC369" i="1"/>
  <c r="Q369" i="1"/>
  <c r="X369" i="1"/>
  <c r="L369" i="1"/>
  <c r="T369" i="1"/>
  <c r="F369" i="1"/>
  <c r="E369" i="1"/>
  <c r="I369" i="1"/>
  <c r="P369" i="1"/>
  <c r="M369" i="1"/>
  <c r="G369" i="1"/>
  <c r="K369" i="1"/>
  <c r="H214" i="1"/>
  <c r="H216" i="1" s="1"/>
  <c r="H218" i="1" s="1"/>
  <c r="H220" i="1" s="1"/>
  <c r="H222" i="1" s="1"/>
  <c r="H224" i="1" s="1"/>
  <c r="H226" i="1" s="1"/>
  <c r="H228" i="1" s="1"/>
  <c r="H230" i="1" s="1"/>
  <c r="H232" i="1" s="1"/>
  <c r="H234" i="1" s="1"/>
  <c r="H236" i="1" s="1"/>
  <c r="H238" i="1" s="1"/>
  <c r="H240" i="1" s="1"/>
  <c r="H242" i="1" s="1"/>
  <c r="H244" i="1" s="1"/>
  <c r="H246" i="1" s="1"/>
  <c r="H248" i="1" s="1"/>
  <c r="H250" i="1" s="1"/>
  <c r="H252" i="1" s="1"/>
  <c r="H254" i="1" s="1"/>
  <c r="H256" i="1" s="1"/>
  <c r="H258" i="1" s="1"/>
  <c r="H260" i="1" s="1"/>
  <c r="H262" i="1" s="1"/>
  <c r="H264" i="1" s="1"/>
  <c r="H266" i="1" s="1"/>
  <c r="H268" i="1" s="1"/>
  <c r="H270" i="1" s="1"/>
  <c r="F214" i="1"/>
  <c r="F216" i="1" s="1"/>
  <c r="F218" i="1" s="1"/>
  <c r="F220" i="1" s="1"/>
  <c r="F222" i="1" s="1"/>
  <c r="F224" i="1" s="1"/>
  <c r="F226" i="1" s="1"/>
  <c r="F228" i="1" s="1"/>
  <c r="F230" i="1" s="1"/>
  <c r="F232" i="1" s="1"/>
  <c r="F234" i="1" s="1"/>
  <c r="F236" i="1" s="1"/>
  <c r="F238" i="1" s="1"/>
  <c r="F240" i="1" s="1"/>
  <c r="F242" i="1" s="1"/>
  <c r="F244" i="1" s="1"/>
  <c r="F246" i="1" s="1"/>
  <c r="F248" i="1" s="1"/>
  <c r="F250" i="1" s="1"/>
  <c r="F252" i="1" s="1"/>
  <c r="F254" i="1" s="1"/>
  <c r="F256" i="1" s="1"/>
  <c r="F258" i="1" s="1"/>
  <c r="F260" i="1" s="1"/>
  <c r="F262" i="1" s="1"/>
  <c r="F264" i="1" s="1"/>
  <c r="F266" i="1" s="1"/>
  <c r="F268" i="1" s="1"/>
  <c r="F270" i="1" s="1"/>
  <c r="J174" i="1"/>
  <c r="AC271" i="1"/>
  <c r="N16" i="19" s="1"/>
  <c r="AB271" i="1"/>
  <c r="M16" i="19" s="1"/>
  <c r="Z271" i="1"/>
  <c r="K16" i="19" s="1"/>
  <c r="W180" i="1"/>
  <c r="M180" i="1"/>
  <c r="Z180" i="1"/>
  <c r="L180" i="1"/>
  <c r="O180" i="1"/>
  <c r="X180" i="1"/>
  <c r="U180" i="1"/>
  <c r="K180" i="1"/>
  <c r="N180" i="1"/>
  <c r="P180" i="1"/>
  <c r="V180" i="1"/>
  <c r="R180" i="1"/>
  <c r="S180" i="1"/>
  <c r="T180" i="1"/>
  <c r="Q180" i="1"/>
  <c r="Y180" i="1"/>
  <c r="G214" i="1"/>
  <c r="G216" i="1" s="1"/>
  <c r="G218" i="1" s="1"/>
  <c r="G220" i="1" s="1"/>
  <c r="G222" i="1" s="1"/>
  <c r="G224" i="1" s="1"/>
  <c r="G226" i="1" s="1"/>
  <c r="G228" i="1" s="1"/>
  <c r="G230" i="1" s="1"/>
  <c r="G232" i="1" s="1"/>
  <c r="G234" i="1" s="1"/>
  <c r="G236" i="1" s="1"/>
  <c r="G238" i="1" s="1"/>
  <c r="G240" i="1" s="1"/>
  <c r="G242" i="1" s="1"/>
  <c r="G244" i="1" s="1"/>
  <c r="G246" i="1" s="1"/>
  <c r="G248" i="1" s="1"/>
  <c r="G250" i="1" s="1"/>
  <c r="G252" i="1" s="1"/>
  <c r="G254" i="1" s="1"/>
  <c r="G256" i="1" s="1"/>
  <c r="G258" i="1" s="1"/>
  <c r="G260" i="1" s="1"/>
  <c r="G262" i="1" s="1"/>
  <c r="G264" i="1" s="1"/>
  <c r="G266" i="1" s="1"/>
  <c r="G268" i="1" s="1"/>
  <c r="G270" i="1" s="1"/>
  <c r="BC211" i="1"/>
  <c r="BD211" i="1" s="1"/>
  <c r="BC88" i="1"/>
  <c r="BD88" i="1" s="1"/>
  <c r="BD267" i="1"/>
  <c r="Q271" i="1"/>
  <c r="U271" i="1"/>
  <c r="F16" i="19" s="1"/>
  <c r="D271" i="1"/>
  <c r="T271" i="1"/>
  <c r="E16" i="19" s="1"/>
  <c r="I271" i="1"/>
  <c r="P271" i="1"/>
  <c r="B272" i="1"/>
  <c r="B273" i="1" s="1"/>
  <c r="N271" i="1"/>
  <c r="K271" i="1"/>
  <c r="J271" i="1"/>
  <c r="R271" i="1"/>
  <c r="C16" i="19" s="1"/>
  <c r="V271" i="1"/>
  <c r="G16" i="19" s="1"/>
  <c r="G271" i="1"/>
  <c r="M271" i="1"/>
  <c r="S271" i="1"/>
  <c r="D16" i="19" s="1"/>
  <c r="O271" i="1"/>
  <c r="E271" i="1"/>
  <c r="Y271" i="1"/>
  <c r="J16" i="19" s="1"/>
  <c r="H271" i="1"/>
  <c r="F271" i="1"/>
  <c r="W271" i="1"/>
  <c r="H16" i="19" s="1"/>
  <c r="L271" i="1"/>
  <c r="X271" i="1"/>
  <c r="I16" i="19" s="1"/>
  <c r="D92" i="1"/>
  <c r="BB92" i="1" s="1"/>
  <c r="I214" i="1"/>
  <c r="I216" i="1" s="1"/>
  <c r="I218" i="1" s="1"/>
  <c r="I220" i="1" s="1"/>
  <c r="I222" i="1" s="1"/>
  <c r="I224" i="1" s="1"/>
  <c r="I226" i="1" s="1"/>
  <c r="I228" i="1" s="1"/>
  <c r="I230" i="1" s="1"/>
  <c r="I232" i="1" s="1"/>
  <c r="I234" i="1" s="1"/>
  <c r="I236" i="1" s="1"/>
  <c r="I238" i="1" s="1"/>
  <c r="I240" i="1" s="1"/>
  <c r="I242" i="1" s="1"/>
  <c r="I244" i="1" s="1"/>
  <c r="I246" i="1" s="1"/>
  <c r="I248" i="1" s="1"/>
  <c r="I250" i="1" s="1"/>
  <c r="I252" i="1" s="1"/>
  <c r="I254" i="1" s="1"/>
  <c r="I256" i="1" s="1"/>
  <c r="I258" i="1" s="1"/>
  <c r="I260" i="1" s="1"/>
  <c r="I262" i="1" s="1"/>
  <c r="I264" i="1" s="1"/>
  <c r="I266" i="1" s="1"/>
  <c r="I268" i="1" s="1"/>
  <c r="I270" i="1" s="1"/>
  <c r="E214" i="1"/>
  <c r="E216" i="1" s="1"/>
  <c r="E218" i="1" s="1"/>
  <c r="E220" i="1" s="1"/>
  <c r="E222" i="1" s="1"/>
  <c r="E224" i="1" s="1"/>
  <c r="E226" i="1" s="1"/>
  <c r="E228" i="1" s="1"/>
  <c r="E230" i="1" s="1"/>
  <c r="E232" i="1" s="1"/>
  <c r="E234" i="1" s="1"/>
  <c r="E236" i="1" s="1"/>
  <c r="E238" i="1" s="1"/>
  <c r="E240" i="1" s="1"/>
  <c r="E242" i="1" s="1"/>
  <c r="E244" i="1" s="1"/>
  <c r="E246" i="1" s="1"/>
  <c r="E248" i="1" s="1"/>
  <c r="E250" i="1" s="1"/>
  <c r="E252" i="1" s="1"/>
  <c r="E254" i="1" s="1"/>
  <c r="E256" i="1" s="1"/>
  <c r="E258" i="1" s="1"/>
  <c r="E260" i="1" s="1"/>
  <c r="E262" i="1" s="1"/>
  <c r="E264" i="1" s="1"/>
  <c r="E266" i="1" s="1"/>
  <c r="E268" i="1" s="1"/>
  <c r="E270" i="1" s="1"/>
  <c r="AA273" i="1" l="1"/>
  <c r="L17" i="19" s="1"/>
  <c r="AL273" i="1"/>
  <c r="W17" i="19" s="1"/>
  <c r="AL272" i="1"/>
  <c r="W17" i="4" s="1"/>
  <c r="AA272" i="1"/>
  <c r="AA371" i="1"/>
  <c r="AL371" i="1"/>
  <c r="BD367" i="1"/>
  <c r="AU370" i="1"/>
  <c r="AQ371" i="1"/>
  <c r="AR371" i="1"/>
  <c r="AU371" i="1"/>
  <c r="AT371" i="1"/>
  <c r="AP371" i="1"/>
  <c r="AS371" i="1"/>
  <c r="AP370" i="1"/>
  <c r="AM16" i="19"/>
  <c r="AP17" i="4" s="1"/>
  <c r="AH272" i="1"/>
  <c r="S17" i="4" s="1"/>
  <c r="AM272" i="1"/>
  <c r="X17" i="4" s="1"/>
  <c r="AM273" i="1"/>
  <c r="X17" i="19" s="1"/>
  <c r="AK273" i="1"/>
  <c r="V17" i="19" s="1"/>
  <c r="AF273" i="1"/>
  <c r="Q17" i="19" s="1"/>
  <c r="AJ273" i="1"/>
  <c r="U17" i="19" s="1"/>
  <c r="AH273" i="1"/>
  <c r="S17" i="19" s="1"/>
  <c r="AG273" i="1"/>
  <c r="R17" i="19" s="1"/>
  <c r="AI273" i="1"/>
  <c r="T17" i="19" s="1"/>
  <c r="AK272" i="1"/>
  <c r="V17" i="4" s="1"/>
  <c r="AG272" i="1"/>
  <c r="R17" i="4" s="1"/>
  <c r="AI272" i="1"/>
  <c r="T17" i="4" s="1"/>
  <c r="AM371" i="1"/>
  <c r="AK371" i="1"/>
  <c r="AF371" i="1"/>
  <c r="AE371" i="1"/>
  <c r="AD371" i="1"/>
  <c r="AJ371" i="1"/>
  <c r="AI371" i="1"/>
  <c r="AG371" i="1"/>
  <c r="AH371" i="1"/>
  <c r="AJ272" i="1"/>
  <c r="U17" i="4" s="1"/>
  <c r="AF272" i="1"/>
  <c r="Q17" i="4" s="1"/>
  <c r="AE272" i="1"/>
  <c r="P17" i="4" s="1"/>
  <c r="AD273" i="1"/>
  <c r="O17" i="19" s="1"/>
  <c r="AE273" i="1"/>
  <c r="P17" i="19" s="1"/>
  <c r="AD272" i="1"/>
  <c r="O17" i="4" s="1"/>
  <c r="AC216" i="1"/>
  <c r="AB216" i="1"/>
  <c r="BB271" i="1"/>
  <c r="BC271" i="1" s="1"/>
  <c r="BB369" i="1"/>
  <c r="BC369" i="1" s="1"/>
  <c r="AC371" i="1"/>
  <c r="I371" i="1"/>
  <c r="V371" i="1"/>
  <c r="X371" i="1"/>
  <c r="H371" i="1"/>
  <c r="F371" i="1"/>
  <c r="G371" i="1"/>
  <c r="M371" i="1"/>
  <c r="J371" i="1"/>
  <c r="AB371" i="1"/>
  <c r="Y371" i="1"/>
  <c r="D371" i="1"/>
  <c r="E371" i="1"/>
  <c r="B372" i="1"/>
  <c r="B373" i="1" s="1"/>
  <c r="S371" i="1"/>
  <c r="Z371" i="1"/>
  <c r="Q371" i="1"/>
  <c r="U371" i="1"/>
  <c r="R371" i="1"/>
  <c r="O371" i="1"/>
  <c r="T371" i="1"/>
  <c r="P371" i="1"/>
  <c r="N371" i="1"/>
  <c r="K371" i="1"/>
  <c r="L371" i="1"/>
  <c r="AC273" i="1"/>
  <c r="N17" i="19" s="1"/>
  <c r="AB273" i="1"/>
  <c r="M17" i="19" s="1"/>
  <c r="Z273" i="1"/>
  <c r="K17" i="19" s="1"/>
  <c r="J176" i="1"/>
  <c r="Q182" i="1"/>
  <c r="T182" i="1"/>
  <c r="S182" i="1"/>
  <c r="R182" i="1"/>
  <c r="V182" i="1"/>
  <c r="X182" i="1"/>
  <c r="O182" i="1"/>
  <c r="L182" i="1"/>
  <c r="Z182" i="1"/>
  <c r="M182" i="1"/>
  <c r="W182" i="1"/>
  <c r="Y182" i="1"/>
  <c r="P182" i="1"/>
  <c r="N182" i="1"/>
  <c r="K182" i="1"/>
  <c r="U182" i="1"/>
  <c r="BC90" i="1"/>
  <c r="BD90" i="1" s="1"/>
  <c r="Q273" i="1"/>
  <c r="S273" i="1"/>
  <c r="D17" i="19" s="1"/>
  <c r="W273" i="1"/>
  <c r="H17" i="19" s="1"/>
  <c r="O273" i="1"/>
  <c r="E273" i="1"/>
  <c r="L273" i="1"/>
  <c r="Y273" i="1"/>
  <c r="J17" i="19" s="1"/>
  <c r="X273" i="1"/>
  <c r="I17" i="19" s="1"/>
  <c r="H273" i="1"/>
  <c r="G273" i="1"/>
  <c r="F273" i="1"/>
  <c r="M273" i="1"/>
  <c r="T273" i="1"/>
  <c r="E17" i="19" s="1"/>
  <c r="P273" i="1"/>
  <c r="N273" i="1"/>
  <c r="K273" i="1"/>
  <c r="R273" i="1"/>
  <c r="C17" i="19" s="1"/>
  <c r="D273" i="1"/>
  <c r="I273" i="1"/>
  <c r="B274" i="1"/>
  <c r="B275" i="1" s="1"/>
  <c r="J273" i="1"/>
  <c r="V273" i="1"/>
  <c r="G17" i="19" s="1"/>
  <c r="U273" i="1"/>
  <c r="F17" i="19" s="1"/>
  <c r="H272" i="1"/>
  <c r="E272" i="1"/>
  <c r="F272" i="1"/>
  <c r="I272" i="1"/>
  <c r="G272" i="1"/>
  <c r="BC213" i="1"/>
  <c r="BD213" i="1" s="1"/>
  <c r="BD269" i="1"/>
  <c r="D94" i="1"/>
  <c r="BB94" i="1" s="1"/>
  <c r="AQ17" i="4" l="1"/>
  <c r="AA373" i="1"/>
  <c r="AL373" i="1"/>
  <c r="AP372" i="1"/>
  <c r="AA274" i="1"/>
  <c r="AA275" i="1"/>
  <c r="L18" i="19" s="1"/>
  <c r="AL275" i="1"/>
  <c r="W18" i="19" s="1"/>
  <c r="AL274" i="1"/>
  <c r="W18" i="4" s="1"/>
  <c r="BD369" i="1"/>
  <c r="AS373" i="1"/>
  <c r="AT373" i="1"/>
  <c r="AU373" i="1"/>
  <c r="AQ373" i="1"/>
  <c r="AP373" i="1"/>
  <c r="AR373" i="1"/>
  <c r="AU372" i="1"/>
  <c r="AM17" i="19"/>
  <c r="AP18" i="4" s="1"/>
  <c r="AQ18" i="4" s="1"/>
  <c r="AF274" i="1"/>
  <c r="Q18" i="4" s="1"/>
  <c r="AG274" i="1"/>
  <c r="R18" i="4" s="1"/>
  <c r="AM275" i="1"/>
  <c r="X18" i="19" s="1"/>
  <c r="AK275" i="1"/>
  <c r="V18" i="19" s="1"/>
  <c r="AF275" i="1"/>
  <c r="Q18" i="19" s="1"/>
  <c r="AG275" i="1"/>
  <c r="R18" i="19" s="1"/>
  <c r="AJ275" i="1"/>
  <c r="U18" i="19" s="1"/>
  <c r="AI275" i="1"/>
  <c r="T18" i="19" s="1"/>
  <c r="AH275" i="1"/>
  <c r="S18" i="19" s="1"/>
  <c r="AI274" i="1"/>
  <c r="T18" i="4" s="1"/>
  <c r="AJ274" i="1"/>
  <c r="U18" i="4" s="1"/>
  <c r="AK274" i="1"/>
  <c r="V18" i="4" s="1"/>
  <c r="AM274" i="1"/>
  <c r="X18" i="4" s="1"/>
  <c r="AM373" i="1"/>
  <c r="AK373" i="1"/>
  <c r="AE373" i="1"/>
  <c r="AD373" i="1"/>
  <c r="AJ373" i="1"/>
  <c r="AF373" i="1"/>
  <c r="AH373" i="1"/>
  <c r="AI373" i="1"/>
  <c r="AG373" i="1"/>
  <c r="AH274" i="1"/>
  <c r="S18" i="4" s="1"/>
  <c r="AE274" i="1"/>
  <c r="P18" i="4" s="1"/>
  <c r="AD274" i="1"/>
  <c r="O18" i="4" s="1"/>
  <c r="AE275" i="1"/>
  <c r="P18" i="19" s="1"/>
  <c r="AD275" i="1"/>
  <c r="O18" i="19" s="1"/>
  <c r="AC218" i="1"/>
  <c r="AB218" i="1"/>
  <c r="BB371" i="1"/>
  <c r="BC371" i="1" s="1"/>
  <c r="BB273" i="1"/>
  <c r="BC273" i="1" s="1"/>
  <c r="AC373" i="1"/>
  <c r="T373" i="1"/>
  <c r="J373" i="1"/>
  <c r="U373" i="1"/>
  <c r="V373" i="1"/>
  <c r="L373" i="1"/>
  <c r="O373" i="1"/>
  <c r="M373" i="1"/>
  <c r="I373" i="1"/>
  <c r="D373" i="1"/>
  <c r="S373" i="1"/>
  <c r="X373" i="1"/>
  <c r="AB373" i="1"/>
  <c r="Q373" i="1"/>
  <c r="P373" i="1"/>
  <c r="G373" i="1"/>
  <c r="R373" i="1"/>
  <c r="K373" i="1"/>
  <c r="Z373" i="1"/>
  <c r="H373" i="1"/>
  <c r="B374" i="1"/>
  <c r="B375" i="1" s="1"/>
  <c r="Y373" i="1"/>
  <c r="F373" i="1"/>
  <c r="N373" i="1"/>
  <c r="E373" i="1"/>
  <c r="AC275" i="1"/>
  <c r="N18" i="19" s="1"/>
  <c r="AB275" i="1"/>
  <c r="M18" i="19" s="1"/>
  <c r="Z275" i="1"/>
  <c r="K18" i="19" s="1"/>
  <c r="J178" i="1"/>
  <c r="V184" i="1"/>
  <c r="R184" i="1"/>
  <c r="S184" i="1"/>
  <c r="T184" i="1"/>
  <c r="Q184" i="1"/>
  <c r="U184" i="1"/>
  <c r="K184" i="1"/>
  <c r="N184" i="1"/>
  <c r="P184" i="1"/>
  <c r="Y184" i="1"/>
  <c r="W184" i="1"/>
  <c r="M184" i="1"/>
  <c r="Z184" i="1"/>
  <c r="L184" i="1"/>
  <c r="O184" i="1"/>
  <c r="X184" i="1"/>
  <c r="BD271" i="1"/>
  <c r="D96" i="1"/>
  <c r="BB96" i="1" s="1"/>
  <c r="Q275" i="1"/>
  <c r="B276" i="1"/>
  <c r="B277" i="1" s="1"/>
  <c r="N275" i="1"/>
  <c r="K275" i="1"/>
  <c r="J275" i="1"/>
  <c r="R275" i="1"/>
  <c r="C18" i="19" s="1"/>
  <c r="V275" i="1"/>
  <c r="G18" i="19" s="1"/>
  <c r="U275" i="1"/>
  <c r="F18" i="19" s="1"/>
  <c r="D275" i="1"/>
  <c r="T275" i="1"/>
  <c r="E18" i="19" s="1"/>
  <c r="I275" i="1"/>
  <c r="P275" i="1"/>
  <c r="O275" i="1"/>
  <c r="E275" i="1"/>
  <c r="Y275" i="1"/>
  <c r="J18" i="19" s="1"/>
  <c r="H275" i="1"/>
  <c r="F275" i="1"/>
  <c r="W275" i="1"/>
  <c r="H18" i="19" s="1"/>
  <c r="L275" i="1"/>
  <c r="X275" i="1"/>
  <c r="I18" i="19" s="1"/>
  <c r="G275" i="1"/>
  <c r="M275" i="1"/>
  <c r="S275" i="1"/>
  <c r="D18" i="19" s="1"/>
  <c r="G274" i="1"/>
  <c r="E274" i="1"/>
  <c r="I274" i="1"/>
  <c r="H274" i="1"/>
  <c r="F274" i="1"/>
  <c r="BC92" i="1"/>
  <c r="BD92" i="1" s="1"/>
  <c r="AA375" i="1" l="1"/>
  <c r="AL375" i="1"/>
  <c r="AP374" i="1"/>
  <c r="AU374" i="1"/>
  <c r="AA276" i="1"/>
  <c r="AA277" i="1"/>
  <c r="L19" i="19" s="1"/>
  <c r="AL277" i="1"/>
  <c r="W19" i="19" s="1"/>
  <c r="AL276" i="1"/>
  <c r="W19" i="4" s="1"/>
  <c r="BD371" i="1"/>
  <c r="AE19" i="19"/>
  <c r="AU375" i="1"/>
  <c r="AS375" i="1"/>
  <c r="AR375" i="1"/>
  <c r="AT375" i="1"/>
  <c r="AQ375" i="1"/>
  <c r="AP375" i="1"/>
  <c r="AM18" i="19"/>
  <c r="AP19" i="4" s="1"/>
  <c r="AQ19" i="4" s="1"/>
  <c r="AM277" i="1"/>
  <c r="X19" i="19" s="1"/>
  <c r="AK277" i="1"/>
  <c r="V19" i="19" s="1"/>
  <c r="AH277" i="1"/>
  <c r="S19" i="19" s="1"/>
  <c r="AG277" i="1"/>
  <c r="R19" i="19" s="1"/>
  <c r="AF277" i="1"/>
  <c r="Q19" i="19" s="1"/>
  <c r="AJ277" i="1"/>
  <c r="U19" i="19" s="1"/>
  <c r="AI277" i="1"/>
  <c r="T19" i="19" s="1"/>
  <c r="AM375" i="1"/>
  <c r="AK375" i="1"/>
  <c r="AG375" i="1"/>
  <c r="AE375" i="1"/>
  <c r="AF375" i="1"/>
  <c r="AD375" i="1"/>
  <c r="AJ375" i="1"/>
  <c r="AI375" i="1"/>
  <c r="AH375" i="1"/>
  <c r="AK276" i="1"/>
  <c r="V19" i="4" s="1"/>
  <c r="AJ276" i="1"/>
  <c r="U19" i="4" s="1"/>
  <c r="AF276" i="1"/>
  <c r="Q19" i="4" s="1"/>
  <c r="AH276" i="1"/>
  <c r="S19" i="4" s="1"/>
  <c r="AM276" i="1"/>
  <c r="X19" i="4" s="1"/>
  <c r="AI276" i="1"/>
  <c r="T19" i="4" s="1"/>
  <c r="AG276" i="1"/>
  <c r="R19" i="4" s="1"/>
  <c r="AD276" i="1"/>
  <c r="O19" i="4" s="1"/>
  <c r="AE276" i="1"/>
  <c r="P19" i="4" s="1"/>
  <c r="AE277" i="1"/>
  <c r="P19" i="19" s="1"/>
  <c r="AD277" i="1"/>
  <c r="O19" i="19" s="1"/>
  <c r="AC220" i="1"/>
  <c r="AB220" i="1"/>
  <c r="BB275" i="1"/>
  <c r="BC275" i="1" s="1"/>
  <c r="BB373" i="1"/>
  <c r="BC373" i="1" s="1"/>
  <c r="Q375" i="1"/>
  <c r="S375" i="1"/>
  <c r="P375" i="1"/>
  <c r="R375" i="1"/>
  <c r="K375" i="1"/>
  <c r="D375" i="1"/>
  <c r="M375" i="1"/>
  <c r="I375" i="1"/>
  <c r="G375" i="1"/>
  <c r="X375" i="1"/>
  <c r="V375" i="1"/>
  <c r="AB375" i="1"/>
  <c r="E375" i="1"/>
  <c r="H375" i="1"/>
  <c r="B376" i="1"/>
  <c r="B377" i="1" s="1"/>
  <c r="AU376" i="1" s="1"/>
  <c r="Y375" i="1"/>
  <c r="N375" i="1"/>
  <c r="Z375" i="1"/>
  <c r="L375" i="1"/>
  <c r="T375" i="1"/>
  <c r="J375" i="1"/>
  <c r="U375" i="1"/>
  <c r="O375" i="1"/>
  <c r="F375" i="1"/>
  <c r="AC375" i="1"/>
  <c r="AC277" i="1"/>
  <c r="N19" i="19" s="1"/>
  <c r="AB277" i="1"/>
  <c r="M19" i="19" s="1"/>
  <c r="Z277" i="1"/>
  <c r="K19" i="19" s="1"/>
  <c r="J180" i="1"/>
  <c r="X186" i="1"/>
  <c r="X188" i="1" s="1"/>
  <c r="X190" i="1" s="1"/>
  <c r="X192" i="1" s="1"/>
  <c r="X194" i="1" s="1"/>
  <c r="X196" i="1" s="1"/>
  <c r="X198" i="1" s="1"/>
  <c r="X200" i="1" s="1"/>
  <c r="X202" i="1" s="1"/>
  <c r="O186" i="1"/>
  <c r="O188" i="1" s="1"/>
  <c r="O190" i="1" s="1"/>
  <c r="O192" i="1" s="1"/>
  <c r="O194" i="1" s="1"/>
  <c r="O196" i="1" s="1"/>
  <c r="O198" i="1" s="1"/>
  <c r="O200" i="1" s="1"/>
  <c r="O202" i="1" s="1"/>
  <c r="L186" i="1"/>
  <c r="L188" i="1" s="1"/>
  <c r="L190" i="1" s="1"/>
  <c r="L192" i="1" s="1"/>
  <c r="L194" i="1" s="1"/>
  <c r="L196" i="1" s="1"/>
  <c r="L198" i="1" s="1"/>
  <c r="L200" i="1" s="1"/>
  <c r="L202" i="1" s="1"/>
  <c r="L204" i="1" s="1"/>
  <c r="L206" i="1" s="1"/>
  <c r="L208" i="1" s="1"/>
  <c r="L210" i="1" s="1"/>
  <c r="L212" i="1" s="1"/>
  <c r="L214" i="1" s="1"/>
  <c r="L216" i="1" s="1"/>
  <c r="L218" i="1" s="1"/>
  <c r="L220" i="1" s="1"/>
  <c r="L222" i="1" s="1"/>
  <c r="L224" i="1" s="1"/>
  <c r="L226" i="1" s="1"/>
  <c r="L228" i="1" s="1"/>
  <c r="L230" i="1" s="1"/>
  <c r="L232" i="1" s="1"/>
  <c r="L234" i="1" s="1"/>
  <c r="L236" i="1" s="1"/>
  <c r="L238" i="1" s="1"/>
  <c r="L240" i="1" s="1"/>
  <c r="L242" i="1" s="1"/>
  <c r="L244" i="1" s="1"/>
  <c r="L246" i="1" s="1"/>
  <c r="L248" i="1" s="1"/>
  <c r="L250" i="1" s="1"/>
  <c r="L252" i="1" s="1"/>
  <c r="L254" i="1" s="1"/>
  <c r="L256" i="1" s="1"/>
  <c r="L258" i="1" s="1"/>
  <c r="L260" i="1" s="1"/>
  <c r="L262" i="1" s="1"/>
  <c r="L264" i="1" s="1"/>
  <c r="L266" i="1" s="1"/>
  <c r="L268" i="1" s="1"/>
  <c r="L270" i="1" s="1"/>
  <c r="L272" i="1" s="1"/>
  <c r="L274" i="1" s="1"/>
  <c r="L276" i="1" s="1"/>
  <c r="Z186" i="1"/>
  <c r="Z188" i="1" s="1"/>
  <c r="Z190" i="1" s="1"/>
  <c r="Z192" i="1" s="1"/>
  <c r="Z194" i="1" s="1"/>
  <c r="Z196" i="1" s="1"/>
  <c r="Z198" i="1" s="1"/>
  <c r="Z200" i="1" s="1"/>
  <c r="Z202" i="1" s="1"/>
  <c r="M186" i="1"/>
  <c r="M188" i="1" s="1"/>
  <c r="M190" i="1" s="1"/>
  <c r="M192" i="1" s="1"/>
  <c r="M194" i="1" s="1"/>
  <c r="M196" i="1" s="1"/>
  <c r="M198" i="1" s="1"/>
  <c r="M200" i="1" s="1"/>
  <c r="M202" i="1" s="1"/>
  <c r="W186" i="1"/>
  <c r="W188" i="1" s="1"/>
  <c r="W190" i="1" s="1"/>
  <c r="W192" i="1" s="1"/>
  <c r="W194" i="1" s="1"/>
  <c r="W196" i="1" s="1"/>
  <c r="W198" i="1" s="1"/>
  <c r="W200" i="1" s="1"/>
  <c r="W202" i="1" s="1"/>
  <c r="Q186" i="1"/>
  <c r="T186" i="1"/>
  <c r="T188" i="1" s="1"/>
  <c r="T190" i="1" s="1"/>
  <c r="T192" i="1" s="1"/>
  <c r="T194" i="1" s="1"/>
  <c r="T196" i="1" s="1"/>
  <c r="T198" i="1" s="1"/>
  <c r="T200" i="1" s="1"/>
  <c r="T202" i="1" s="1"/>
  <c r="S186" i="1"/>
  <c r="S188" i="1" s="1"/>
  <c r="S190" i="1" s="1"/>
  <c r="S192" i="1" s="1"/>
  <c r="S194" i="1" s="1"/>
  <c r="S196" i="1" s="1"/>
  <c r="S198" i="1" s="1"/>
  <c r="S200" i="1" s="1"/>
  <c r="S202" i="1" s="1"/>
  <c r="R186" i="1"/>
  <c r="R188" i="1" s="1"/>
  <c r="R190" i="1" s="1"/>
  <c r="R192" i="1" s="1"/>
  <c r="R194" i="1" s="1"/>
  <c r="R196" i="1" s="1"/>
  <c r="R198" i="1" s="1"/>
  <c r="R200" i="1" s="1"/>
  <c r="R202" i="1" s="1"/>
  <c r="Y186" i="1"/>
  <c r="Y188" i="1" s="1"/>
  <c r="Y190" i="1" s="1"/>
  <c r="Y192" i="1" s="1"/>
  <c r="Y194" i="1" s="1"/>
  <c r="Y196" i="1" s="1"/>
  <c r="Y198" i="1" s="1"/>
  <c r="Y200" i="1" s="1"/>
  <c r="Y202" i="1" s="1"/>
  <c r="P186" i="1"/>
  <c r="P188" i="1" s="1"/>
  <c r="P190" i="1" s="1"/>
  <c r="P192" i="1" s="1"/>
  <c r="P194" i="1" s="1"/>
  <c r="P196" i="1" s="1"/>
  <c r="P198" i="1" s="1"/>
  <c r="P200" i="1" s="1"/>
  <c r="P202" i="1" s="1"/>
  <c r="N186" i="1"/>
  <c r="N188" i="1" s="1"/>
  <c r="N190" i="1" s="1"/>
  <c r="N192" i="1" s="1"/>
  <c r="N194" i="1" s="1"/>
  <c r="N196" i="1" s="1"/>
  <c r="N198" i="1" s="1"/>
  <c r="N200" i="1" s="1"/>
  <c r="N202" i="1" s="1"/>
  <c r="K186" i="1"/>
  <c r="K188" i="1" s="1"/>
  <c r="K190" i="1" s="1"/>
  <c r="K192" i="1" s="1"/>
  <c r="K194" i="1" s="1"/>
  <c r="K196" i="1" s="1"/>
  <c r="K198" i="1" s="1"/>
  <c r="K200" i="1" s="1"/>
  <c r="K202" i="1" s="1"/>
  <c r="K204" i="1" s="1"/>
  <c r="K206" i="1" s="1"/>
  <c r="K208" i="1" s="1"/>
  <c r="K210" i="1" s="1"/>
  <c r="K212" i="1" s="1"/>
  <c r="K214" i="1" s="1"/>
  <c r="K216" i="1" s="1"/>
  <c r="K218" i="1" s="1"/>
  <c r="K220" i="1" s="1"/>
  <c r="K222" i="1" s="1"/>
  <c r="K224" i="1" s="1"/>
  <c r="K226" i="1" s="1"/>
  <c r="K228" i="1" s="1"/>
  <c r="K230" i="1" s="1"/>
  <c r="K232" i="1" s="1"/>
  <c r="K234" i="1" s="1"/>
  <c r="K236" i="1" s="1"/>
  <c r="K238" i="1" s="1"/>
  <c r="K240" i="1" s="1"/>
  <c r="K242" i="1" s="1"/>
  <c r="K244" i="1" s="1"/>
  <c r="K246" i="1" s="1"/>
  <c r="K248" i="1" s="1"/>
  <c r="K250" i="1" s="1"/>
  <c r="K252" i="1" s="1"/>
  <c r="K254" i="1" s="1"/>
  <c r="K256" i="1" s="1"/>
  <c r="K258" i="1" s="1"/>
  <c r="K260" i="1" s="1"/>
  <c r="K262" i="1" s="1"/>
  <c r="K264" i="1" s="1"/>
  <c r="K266" i="1" s="1"/>
  <c r="K268" i="1" s="1"/>
  <c r="K270" i="1" s="1"/>
  <c r="K272" i="1" s="1"/>
  <c r="K274" i="1" s="1"/>
  <c r="K276" i="1" s="1"/>
  <c r="U186" i="1"/>
  <c r="U188" i="1" s="1"/>
  <c r="U190" i="1" s="1"/>
  <c r="U192" i="1" s="1"/>
  <c r="U194" i="1" s="1"/>
  <c r="U196" i="1" s="1"/>
  <c r="U198" i="1" s="1"/>
  <c r="U200" i="1" s="1"/>
  <c r="U202" i="1" s="1"/>
  <c r="V186" i="1"/>
  <c r="V188" i="1" s="1"/>
  <c r="V190" i="1" s="1"/>
  <c r="V192" i="1" s="1"/>
  <c r="V194" i="1" s="1"/>
  <c r="V196" i="1" s="1"/>
  <c r="V198" i="1" s="1"/>
  <c r="V200" i="1" s="1"/>
  <c r="V202" i="1" s="1"/>
  <c r="BD273" i="1"/>
  <c r="D97" i="1"/>
  <c r="BB97" i="1" s="1"/>
  <c r="Q277" i="1"/>
  <c r="U277" i="1"/>
  <c r="F19" i="19" s="1"/>
  <c r="D277" i="1"/>
  <c r="T277" i="1"/>
  <c r="E19" i="19" s="1"/>
  <c r="I277" i="1"/>
  <c r="P277" i="1"/>
  <c r="B278" i="1"/>
  <c r="B279" i="1" s="1"/>
  <c r="N277" i="1"/>
  <c r="K277" i="1"/>
  <c r="J277" i="1"/>
  <c r="R277" i="1"/>
  <c r="C19" i="19" s="1"/>
  <c r="V277" i="1"/>
  <c r="G19" i="19" s="1"/>
  <c r="F277" i="1"/>
  <c r="W277" i="1"/>
  <c r="H19" i="19" s="1"/>
  <c r="L277" i="1"/>
  <c r="X277" i="1"/>
  <c r="I19" i="19" s="1"/>
  <c r="G277" i="1"/>
  <c r="M277" i="1"/>
  <c r="S277" i="1"/>
  <c r="D19" i="19" s="1"/>
  <c r="O277" i="1"/>
  <c r="E277" i="1"/>
  <c r="Y277" i="1"/>
  <c r="J19" i="19" s="1"/>
  <c r="H277" i="1"/>
  <c r="H276" i="1"/>
  <c r="E276" i="1"/>
  <c r="F276" i="1"/>
  <c r="I276" i="1"/>
  <c r="G276" i="1"/>
  <c r="BC94" i="1"/>
  <c r="BD94" i="1" s="1"/>
  <c r="AA279" i="1" l="1"/>
  <c r="AL279" i="1"/>
  <c r="W20" i="19" s="1"/>
  <c r="AL278" i="1"/>
  <c r="W20" i="4" s="1"/>
  <c r="AA377" i="1"/>
  <c r="AL377" i="1"/>
  <c r="AA278" i="1"/>
  <c r="BD373" i="1"/>
  <c r="AD20" i="19"/>
  <c r="AE20" i="19"/>
  <c r="AS377" i="1"/>
  <c r="AR377" i="1"/>
  <c r="AU377" i="1"/>
  <c r="AT377" i="1"/>
  <c r="AQ377" i="1"/>
  <c r="AP377" i="1"/>
  <c r="AD19" i="19"/>
  <c r="AM19" i="19" s="1"/>
  <c r="AP20" i="4" s="1"/>
  <c r="AP376" i="1"/>
  <c r="AG278" i="1"/>
  <c r="R20" i="4" s="1"/>
  <c r="AF278" i="1"/>
  <c r="Q20" i="4" s="1"/>
  <c r="AM377" i="1"/>
  <c r="AK377" i="1"/>
  <c r="AH377" i="1"/>
  <c r="AF377" i="1"/>
  <c r="AD377" i="1"/>
  <c r="AE377" i="1"/>
  <c r="AG377" i="1"/>
  <c r="AI377" i="1"/>
  <c r="AJ377" i="1"/>
  <c r="AH278" i="1"/>
  <c r="S20" i="4" s="1"/>
  <c r="AM279" i="1"/>
  <c r="X20" i="19" s="1"/>
  <c r="AK279" i="1"/>
  <c r="V20" i="19" s="1"/>
  <c r="AF279" i="1"/>
  <c r="Q20" i="19" s="1"/>
  <c r="AH279" i="1"/>
  <c r="S20" i="19" s="1"/>
  <c r="AJ279" i="1"/>
  <c r="U20" i="19" s="1"/>
  <c r="AI279" i="1"/>
  <c r="T20" i="19" s="1"/>
  <c r="AG279" i="1"/>
  <c r="R20" i="19" s="1"/>
  <c r="AI278" i="1"/>
  <c r="T20" i="4" s="1"/>
  <c r="AJ278" i="1"/>
  <c r="U20" i="4" s="1"/>
  <c r="AM278" i="1"/>
  <c r="X20" i="4" s="1"/>
  <c r="AK278" i="1"/>
  <c r="V20" i="4" s="1"/>
  <c r="AE278" i="1"/>
  <c r="P20" i="4" s="1"/>
  <c r="AE279" i="1"/>
  <c r="P20" i="19" s="1"/>
  <c r="AD279" i="1"/>
  <c r="O20" i="19" s="1"/>
  <c r="AD278" i="1"/>
  <c r="O20" i="4" s="1"/>
  <c r="Y204" i="1"/>
  <c r="Z204" i="1"/>
  <c r="V204" i="1"/>
  <c r="P204" i="1"/>
  <c r="T204" i="1"/>
  <c r="M204" i="1"/>
  <c r="X204" i="1"/>
  <c r="U204" i="1"/>
  <c r="AC222" i="1"/>
  <c r="R204" i="1"/>
  <c r="N204" i="1"/>
  <c r="S204" i="1"/>
  <c r="W204" i="1"/>
  <c r="O204" i="1"/>
  <c r="AB222" i="1"/>
  <c r="BB375" i="1"/>
  <c r="BC375" i="1" s="1"/>
  <c r="BB277" i="1"/>
  <c r="BC277" i="1" s="1"/>
  <c r="AC377" i="1"/>
  <c r="T377" i="1"/>
  <c r="J377" i="1"/>
  <c r="U377" i="1"/>
  <c r="R377" i="1"/>
  <c r="K377" i="1"/>
  <c r="D377" i="1"/>
  <c r="S377" i="1"/>
  <c r="Q377" i="1"/>
  <c r="P377" i="1"/>
  <c r="O377" i="1"/>
  <c r="F377" i="1"/>
  <c r="H377" i="1"/>
  <c r="B378" i="1"/>
  <c r="B379" i="1" s="1"/>
  <c r="Y377" i="1"/>
  <c r="V377" i="1"/>
  <c r="L377" i="1"/>
  <c r="M377" i="1"/>
  <c r="I377" i="1"/>
  <c r="N377" i="1"/>
  <c r="E377" i="1"/>
  <c r="AB377" i="1"/>
  <c r="G377" i="1"/>
  <c r="Z377" i="1"/>
  <c r="X377" i="1"/>
  <c r="D98" i="1"/>
  <c r="AC279" i="1"/>
  <c r="N20" i="19" s="1"/>
  <c r="L20" i="19"/>
  <c r="AB279" i="1"/>
  <c r="M20" i="19" s="1"/>
  <c r="Z279" i="1"/>
  <c r="K20" i="19" s="1"/>
  <c r="J182" i="1"/>
  <c r="Q188" i="1"/>
  <c r="BD275" i="1"/>
  <c r="Q279" i="1"/>
  <c r="S279" i="1"/>
  <c r="D20" i="19" s="1"/>
  <c r="W279" i="1"/>
  <c r="H20" i="19" s="1"/>
  <c r="O279" i="1"/>
  <c r="E279" i="1"/>
  <c r="L279" i="1"/>
  <c r="Y279" i="1"/>
  <c r="J20" i="19" s="1"/>
  <c r="X279" i="1"/>
  <c r="I20" i="19" s="1"/>
  <c r="H279" i="1"/>
  <c r="G279" i="1"/>
  <c r="F279" i="1"/>
  <c r="M279" i="1"/>
  <c r="I279" i="1"/>
  <c r="B280" i="1"/>
  <c r="B281" i="1" s="1"/>
  <c r="J279" i="1"/>
  <c r="V279" i="1"/>
  <c r="G20" i="19" s="1"/>
  <c r="U279" i="1"/>
  <c r="F20" i="19" s="1"/>
  <c r="T279" i="1"/>
  <c r="E20" i="19" s="1"/>
  <c r="P279" i="1"/>
  <c r="N279" i="1"/>
  <c r="K279" i="1"/>
  <c r="R279" i="1"/>
  <c r="C20" i="19" s="1"/>
  <c r="D279" i="1"/>
  <c r="K278" i="1"/>
  <c r="L278" i="1"/>
  <c r="G278" i="1"/>
  <c r="H278" i="1"/>
  <c r="F278" i="1"/>
  <c r="I278" i="1"/>
  <c r="E278" i="1"/>
  <c r="BC96" i="1"/>
  <c r="BD96" i="1" s="1"/>
  <c r="BC97" i="1"/>
  <c r="BD97" i="1" s="1"/>
  <c r="AQ20" i="4" l="1"/>
  <c r="AA281" i="1"/>
  <c r="AL281" i="1"/>
  <c r="W21" i="19" s="1"/>
  <c r="AL280" i="1"/>
  <c r="W21" i="4" s="1"/>
  <c r="AA280" i="1"/>
  <c r="AA379" i="1"/>
  <c r="AL379" i="1"/>
  <c r="BD375" i="1"/>
  <c r="AD21" i="19"/>
  <c r="AE21" i="19"/>
  <c r="AD20" i="4"/>
  <c r="AE20" i="4"/>
  <c r="AQ379" i="1"/>
  <c r="AR379" i="1"/>
  <c r="AT379" i="1"/>
  <c r="AP379" i="1"/>
  <c r="AS379" i="1"/>
  <c r="AU379" i="1"/>
  <c r="AP378" i="1"/>
  <c r="AU378" i="1"/>
  <c r="AM20" i="19"/>
  <c r="AP21" i="4" s="1"/>
  <c r="AQ21" i="4" s="1"/>
  <c r="AF280" i="1"/>
  <c r="Q21" i="4" s="1"/>
  <c r="AI280" i="1"/>
  <c r="T21" i="4" s="1"/>
  <c r="AM281" i="1"/>
  <c r="X21" i="19" s="1"/>
  <c r="AK281" i="1"/>
  <c r="V21" i="19" s="1"/>
  <c r="AG281" i="1"/>
  <c r="R21" i="19" s="1"/>
  <c r="AF281" i="1"/>
  <c r="Q21" i="19" s="1"/>
  <c r="AI281" i="1"/>
  <c r="T21" i="19" s="1"/>
  <c r="AJ281" i="1"/>
  <c r="U21" i="19" s="1"/>
  <c r="AH281" i="1"/>
  <c r="S21" i="19" s="1"/>
  <c r="AM379" i="1"/>
  <c r="AK379" i="1"/>
  <c r="AF379" i="1"/>
  <c r="AE379" i="1"/>
  <c r="AD379" i="1"/>
  <c r="AI379" i="1"/>
  <c r="AH379" i="1"/>
  <c r="AG379" i="1"/>
  <c r="AJ379" i="1"/>
  <c r="AK280" i="1"/>
  <c r="V21" i="4" s="1"/>
  <c r="AG280" i="1"/>
  <c r="R21" i="4" s="1"/>
  <c r="AM280" i="1"/>
  <c r="X21" i="4" s="1"/>
  <c r="AH280" i="1"/>
  <c r="S21" i="4" s="1"/>
  <c r="AJ280" i="1"/>
  <c r="U21" i="4" s="1"/>
  <c r="AD281" i="1"/>
  <c r="O21" i="19" s="1"/>
  <c r="AE281" i="1"/>
  <c r="P21" i="19" s="1"/>
  <c r="AD280" i="1"/>
  <c r="O21" i="4" s="1"/>
  <c r="AE280" i="1"/>
  <c r="P21" i="4" s="1"/>
  <c r="S206" i="1"/>
  <c r="V206" i="1"/>
  <c r="O206" i="1"/>
  <c r="R206" i="1"/>
  <c r="X206" i="1"/>
  <c r="T206" i="1"/>
  <c r="Z206" i="1"/>
  <c r="AB224" i="1"/>
  <c r="W206" i="1"/>
  <c r="N206" i="1"/>
  <c r="AC224" i="1"/>
  <c r="U206" i="1"/>
  <c r="M206" i="1"/>
  <c r="P206" i="1"/>
  <c r="Y206" i="1"/>
  <c r="D100" i="1"/>
  <c r="BB100" i="1" s="1"/>
  <c r="BB98" i="1"/>
  <c r="BC98" i="1" s="1"/>
  <c r="BD98" i="1" s="1"/>
  <c r="BB279" i="1"/>
  <c r="BC279" i="1" s="1"/>
  <c r="BB377" i="1"/>
  <c r="BC377" i="1" s="1"/>
  <c r="AC379" i="1"/>
  <c r="P379" i="1"/>
  <c r="G379" i="1"/>
  <c r="N379" i="1"/>
  <c r="T379" i="1"/>
  <c r="E379" i="1"/>
  <c r="B380" i="1"/>
  <c r="B381" i="1" s="1"/>
  <c r="AB379" i="1"/>
  <c r="J379" i="1"/>
  <c r="Y379" i="1"/>
  <c r="D379" i="1"/>
  <c r="F379" i="1"/>
  <c r="Q379" i="1"/>
  <c r="U379" i="1"/>
  <c r="R379" i="1"/>
  <c r="O379" i="1"/>
  <c r="L379" i="1"/>
  <c r="H379" i="1"/>
  <c r="Z379" i="1"/>
  <c r="I379" i="1"/>
  <c r="V379" i="1"/>
  <c r="X379" i="1"/>
  <c r="S379" i="1"/>
  <c r="K379" i="1"/>
  <c r="M379" i="1"/>
  <c r="J184" i="1"/>
  <c r="AC281" i="1"/>
  <c r="N21" i="19" s="1"/>
  <c r="L21" i="19"/>
  <c r="AB281" i="1"/>
  <c r="M21" i="19" s="1"/>
  <c r="Z281" i="1"/>
  <c r="K21" i="19" s="1"/>
  <c r="Q190" i="1"/>
  <c r="BD277" i="1"/>
  <c r="Q281" i="1"/>
  <c r="O281" i="1"/>
  <c r="E281" i="1"/>
  <c r="L281" i="1"/>
  <c r="Y281" i="1"/>
  <c r="J21" i="19" s="1"/>
  <c r="X281" i="1"/>
  <c r="I21" i="19" s="1"/>
  <c r="H281" i="1"/>
  <c r="G281" i="1"/>
  <c r="F281" i="1"/>
  <c r="M281" i="1"/>
  <c r="S281" i="1"/>
  <c r="D21" i="19" s="1"/>
  <c r="W281" i="1"/>
  <c r="H21" i="19" s="1"/>
  <c r="B282" i="1"/>
  <c r="B283" i="1" s="1"/>
  <c r="J281" i="1"/>
  <c r="V281" i="1"/>
  <c r="G21" i="19" s="1"/>
  <c r="U281" i="1"/>
  <c r="F21" i="19" s="1"/>
  <c r="T281" i="1"/>
  <c r="E21" i="19" s="1"/>
  <c r="P281" i="1"/>
  <c r="N281" i="1"/>
  <c r="K281" i="1"/>
  <c r="R281" i="1"/>
  <c r="C21" i="19" s="1"/>
  <c r="D281" i="1"/>
  <c r="I281" i="1"/>
  <c r="H280" i="1"/>
  <c r="E280" i="1"/>
  <c r="F280" i="1"/>
  <c r="I280" i="1"/>
  <c r="L280" i="1"/>
  <c r="G280" i="1"/>
  <c r="K280" i="1"/>
  <c r="AA282" i="1" l="1"/>
  <c r="AA381" i="1"/>
  <c r="AL381" i="1"/>
  <c r="AA283" i="1"/>
  <c r="L22" i="19" s="1"/>
  <c r="AL283" i="1"/>
  <c r="W22" i="19" s="1"/>
  <c r="AL282" i="1"/>
  <c r="W22" i="4" s="1"/>
  <c r="BD377" i="1"/>
  <c r="AD21" i="4"/>
  <c r="AE22" i="19"/>
  <c r="AD22" i="19"/>
  <c r="AU380" i="1"/>
  <c r="AS381" i="1"/>
  <c r="AT381" i="1"/>
  <c r="AR381" i="1"/>
  <c r="AP381" i="1"/>
  <c r="AQ381" i="1"/>
  <c r="AU381" i="1"/>
  <c r="AP380" i="1"/>
  <c r="AE21" i="4"/>
  <c r="AM21" i="19"/>
  <c r="AP22" i="4" s="1"/>
  <c r="AQ22" i="4" s="1"/>
  <c r="AF282" i="1"/>
  <c r="Q22" i="4" s="1"/>
  <c r="AM282" i="1"/>
  <c r="X22" i="4" s="1"/>
  <c r="AJ282" i="1"/>
  <c r="U22" i="4" s="1"/>
  <c r="AM381" i="1"/>
  <c r="AK381" i="1"/>
  <c r="AE381" i="1"/>
  <c r="AD381" i="1"/>
  <c r="AF381" i="1"/>
  <c r="AI381" i="1"/>
  <c r="AG381" i="1"/>
  <c r="AJ381" i="1"/>
  <c r="AH381" i="1"/>
  <c r="AK282" i="1"/>
  <c r="V22" i="4" s="1"/>
  <c r="AM283" i="1"/>
  <c r="X22" i="19" s="1"/>
  <c r="AK283" i="1"/>
  <c r="V22" i="19" s="1"/>
  <c r="AF283" i="1"/>
  <c r="Q22" i="19" s="1"/>
  <c r="AI283" i="1"/>
  <c r="T22" i="19" s="1"/>
  <c r="AH283" i="1"/>
  <c r="S22" i="19" s="1"/>
  <c r="AJ283" i="1"/>
  <c r="U22" i="19" s="1"/>
  <c r="AG283" i="1"/>
  <c r="R22" i="19" s="1"/>
  <c r="AG282" i="1"/>
  <c r="R22" i="4" s="1"/>
  <c r="AH282" i="1"/>
  <c r="S22" i="4" s="1"/>
  <c r="AI282" i="1"/>
  <c r="T22" i="4" s="1"/>
  <c r="AD283" i="1"/>
  <c r="O22" i="19" s="1"/>
  <c r="AE283" i="1"/>
  <c r="P22" i="19" s="1"/>
  <c r="AE282" i="1"/>
  <c r="P22" i="4" s="1"/>
  <c r="AD282" i="1"/>
  <c r="O22" i="4" s="1"/>
  <c r="D102" i="1"/>
  <c r="BB102" i="1" s="1"/>
  <c r="P208" i="1"/>
  <c r="N208" i="1"/>
  <c r="R208" i="1"/>
  <c r="AB226" i="1"/>
  <c r="Y208" i="1"/>
  <c r="U208" i="1"/>
  <c r="T208" i="1"/>
  <c r="AC226" i="1"/>
  <c r="M208" i="1"/>
  <c r="W208" i="1"/>
  <c r="Z208" i="1"/>
  <c r="X208" i="1"/>
  <c r="O208" i="1"/>
  <c r="V208" i="1"/>
  <c r="S208" i="1"/>
  <c r="BB281" i="1"/>
  <c r="BC281" i="1" s="1"/>
  <c r="BB379" i="1"/>
  <c r="BC379" i="1" s="1"/>
  <c r="AC381" i="1"/>
  <c r="Q381" i="1"/>
  <c r="E381" i="1"/>
  <c r="H381" i="1"/>
  <c r="B382" i="1"/>
  <c r="B383" i="1" s="1"/>
  <c r="AL383" i="1" s="1"/>
  <c r="P381" i="1"/>
  <c r="N381" i="1"/>
  <c r="L381" i="1"/>
  <c r="T381" i="1"/>
  <c r="J381" i="1"/>
  <c r="U381" i="1"/>
  <c r="O381" i="1"/>
  <c r="AB381" i="1"/>
  <c r="K381" i="1"/>
  <c r="M381" i="1"/>
  <c r="I381" i="1"/>
  <c r="V381" i="1"/>
  <c r="G381" i="1"/>
  <c r="X381" i="1"/>
  <c r="Z381" i="1"/>
  <c r="F381" i="1"/>
  <c r="S381" i="1"/>
  <c r="Y381" i="1"/>
  <c r="D381" i="1"/>
  <c r="R381" i="1"/>
  <c r="J186" i="1"/>
  <c r="AC283" i="1"/>
  <c r="N22" i="19" s="1"/>
  <c r="AB283" i="1"/>
  <c r="M22" i="19" s="1"/>
  <c r="Z283" i="1"/>
  <c r="K22" i="19" s="1"/>
  <c r="Q192" i="1"/>
  <c r="BD279" i="1"/>
  <c r="BC100" i="1"/>
  <c r="BD100" i="1" s="1"/>
  <c r="Q283" i="1"/>
  <c r="Y283" i="1"/>
  <c r="J22" i="19" s="1"/>
  <c r="X283" i="1"/>
  <c r="I22" i="19" s="1"/>
  <c r="H283" i="1"/>
  <c r="G283" i="1"/>
  <c r="F283" i="1"/>
  <c r="M283" i="1"/>
  <c r="S283" i="1"/>
  <c r="D22" i="19" s="1"/>
  <c r="W283" i="1"/>
  <c r="H22" i="19" s="1"/>
  <c r="O283" i="1"/>
  <c r="E283" i="1"/>
  <c r="L283" i="1"/>
  <c r="K283" i="1"/>
  <c r="R283" i="1"/>
  <c r="C22" i="19" s="1"/>
  <c r="D283" i="1"/>
  <c r="I283" i="1"/>
  <c r="B284" i="1"/>
  <c r="B285" i="1" s="1"/>
  <c r="J283" i="1"/>
  <c r="V283" i="1"/>
  <c r="G22" i="19" s="1"/>
  <c r="U283" i="1"/>
  <c r="F22" i="19" s="1"/>
  <c r="T283" i="1"/>
  <c r="E22" i="19" s="1"/>
  <c r="P283" i="1"/>
  <c r="N283" i="1"/>
  <c r="K282" i="1"/>
  <c r="L282" i="1"/>
  <c r="G282" i="1"/>
  <c r="E282" i="1"/>
  <c r="I282" i="1"/>
  <c r="F282" i="1"/>
  <c r="H282" i="1"/>
  <c r="AU382" i="1" l="1"/>
  <c r="AA285" i="1"/>
  <c r="L23" i="19" s="1"/>
  <c r="AL285" i="1"/>
  <c r="W23" i="19" s="1"/>
  <c r="AL284" i="1"/>
  <c r="W23" i="4" s="1"/>
  <c r="AA284" i="1"/>
  <c r="BD379" i="1"/>
  <c r="AS285" i="1"/>
  <c r="AD23" i="19" s="1"/>
  <c r="AT285" i="1"/>
  <c r="AE23" i="19" s="1"/>
  <c r="AP382" i="1"/>
  <c r="AU383" i="1"/>
  <c r="AS383" i="1"/>
  <c r="AQ383" i="1"/>
  <c r="AT383" i="1"/>
  <c r="AP383" i="1"/>
  <c r="AR383" i="1"/>
  <c r="AE22" i="4"/>
  <c r="AD22" i="4"/>
  <c r="D104" i="1"/>
  <c r="BB104" i="1" s="1"/>
  <c r="AM22" i="19"/>
  <c r="AP23" i="4" s="1"/>
  <c r="AQ23" i="4" s="1"/>
  <c r="AI284" i="1"/>
  <c r="T23" i="4" s="1"/>
  <c r="AJ284" i="1"/>
  <c r="U23" i="4" s="1"/>
  <c r="AM285" i="1"/>
  <c r="X23" i="19" s="1"/>
  <c r="AK285" i="1"/>
  <c r="V23" i="19" s="1"/>
  <c r="AJ285" i="1"/>
  <c r="U23" i="19" s="1"/>
  <c r="AF285" i="1"/>
  <c r="Q23" i="19" s="1"/>
  <c r="AH285" i="1"/>
  <c r="S23" i="19" s="1"/>
  <c r="AI285" i="1"/>
  <c r="T23" i="19" s="1"/>
  <c r="AG285" i="1"/>
  <c r="R23" i="19" s="1"/>
  <c r="AM383" i="1"/>
  <c r="AK383" i="1"/>
  <c r="AE383" i="1"/>
  <c r="AF383" i="1"/>
  <c r="AD383" i="1"/>
  <c r="AI383" i="1"/>
  <c r="AH383" i="1"/>
  <c r="AG383" i="1"/>
  <c r="AJ383" i="1"/>
  <c r="AH284" i="1"/>
  <c r="S23" i="4" s="1"/>
  <c r="AM284" i="1"/>
  <c r="X23" i="4" s="1"/>
  <c r="AG284" i="1"/>
  <c r="R23" i="4" s="1"/>
  <c r="AK284" i="1"/>
  <c r="V23" i="4" s="1"/>
  <c r="AF284" i="1"/>
  <c r="Q23" i="4" s="1"/>
  <c r="AD284" i="1"/>
  <c r="O23" i="4" s="1"/>
  <c r="AD285" i="1"/>
  <c r="O23" i="19" s="1"/>
  <c r="AE285" i="1"/>
  <c r="P23" i="19" s="1"/>
  <c r="AE284" i="1"/>
  <c r="P23" i="4" s="1"/>
  <c r="N210" i="1"/>
  <c r="V210" i="1"/>
  <c r="W210" i="1"/>
  <c r="S210" i="1"/>
  <c r="O210" i="1"/>
  <c r="Z210" i="1"/>
  <c r="M210" i="1"/>
  <c r="T210" i="1"/>
  <c r="Y210" i="1"/>
  <c r="X210" i="1"/>
  <c r="U210" i="1"/>
  <c r="AC228" i="1"/>
  <c r="AB228" i="1"/>
  <c r="R210" i="1"/>
  <c r="P210" i="1"/>
  <c r="BB283" i="1"/>
  <c r="BC283" i="1" s="1"/>
  <c r="BB381" i="1"/>
  <c r="BC381" i="1" s="1"/>
  <c r="AC383" i="1"/>
  <c r="S383" i="1"/>
  <c r="P383" i="1"/>
  <c r="G383" i="1"/>
  <c r="N383" i="1"/>
  <c r="R383" i="1"/>
  <c r="L383" i="1"/>
  <c r="Q383" i="1"/>
  <c r="D383" i="1"/>
  <c r="B384" i="1"/>
  <c r="B385" i="1" s="1"/>
  <c r="AL385" i="1" s="1"/>
  <c r="F383" i="1"/>
  <c r="K383" i="1"/>
  <c r="U383" i="1"/>
  <c r="AB383" i="1"/>
  <c r="H383" i="1"/>
  <c r="O383" i="1"/>
  <c r="J383" i="1"/>
  <c r="V383" i="1"/>
  <c r="X383" i="1"/>
  <c r="Z383" i="1"/>
  <c r="T383" i="1"/>
  <c r="I383" i="1"/>
  <c r="E383" i="1"/>
  <c r="M383" i="1"/>
  <c r="AC285" i="1"/>
  <c r="N23" i="19" s="1"/>
  <c r="AB285" i="1"/>
  <c r="M23" i="19" s="1"/>
  <c r="Z285" i="1"/>
  <c r="K23" i="19" s="1"/>
  <c r="J188" i="1"/>
  <c r="Q194" i="1"/>
  <c r="BC102" i="1"/>
  <c r="BD102" i="1" s="1"/>
  <c r="BD281" i="1"/>
  <c r="D106" i="1"/>
  <c r="BB106" i="1" s="1"/>
  <c r="Q285" i="1"/>
  <c r="Y285" i="1"/>
  <c r="J23" i="19" s="1"/>
  <c r="X285" i="1"/>
  <c r="I23" i="19" s="1"/>
  <c r="L285" i="1"/>
  <c r="U285" i="1"/>
  <c r="F23" i="19" s="1"/>
  <c r="W285" i="1"/>
  <c r="H23" i="19" s="1"/>
  <c r="V285" i="1"/>
  <c r="G23" i="19" s="1"/>
  <c r="S285" i="1"/>
  <c r="D23" i="19" s="1"/>
  <c r="B286" i="1"/>
  <c r="B287" i="1" s="1"/>
  <c r="N285" i="1"/>
  <c r="P285" i="1"/>
  <c r="J285" i="1"/>
  <c r="G285" i="1"/>
  <c r="I285" i="1"/>
  <c r="T285" i="1"/>
  <c r="E23" i="19" s="1"/>
  <c r="D285" i="1"/>
  <c r="K285" i="1"/>
  <c r="M285" i="1"/>
  <c r="F285" i="1"/>
  <c r="H285" i="1"/>
  <c r="E285" i="1"/>
  <c r="O285" i="1"/>
  <c r="R285" i="1"/>
  <c r="C23" i="19" s="1"/>
  <c r="H284" i="1"/>
  <c r="E284" i="1"/>
  <c r="F284" i="1"/>
  <c r="I284" i="1"/>
  <c r="K284" i="1"/>
  <c r="G284" i="1"/>
  <c r="L284" i="1"/>
  <c r="AA287" i="1" l="1"/>
  <c r="AL287" i="1"/>
  <c r="W24" i="19" s="1"/>
  <c r="AL286" i="1"/>
  <c r="W24" i="4" s="1"/>
  <c r="AA286" i="1"/>
  <c r="BD381" i="1"/>
  <c r="AS385" i="1"/>
  <c r="AR385" i="1"/>
  <c r="AU385" i="1"/>
  <c r="AT385" i="1"/>
  <c r="AP385" i="1"/>
  <c r="AQ385" i="1"/>
  <c r="AS287" i="1"/>
  <c r="AD24" i="19" s="1"/>
  <c r="AT287" i="1"/>
  <c r="AE24" i="19" s="1"/>
  <c r="AU384" i="1"/>
  <c r="AP384" i="1"/>
  <c r="AT286" i="1"/>
  <c r="AE23" i="4"/>
  <c r="AS286" i="1"/>
  <c r="AD23" i="4"/>
  <c r="AM23" i="19"/>
  <c r="AP24" i="4" s="1"/>
  <c r="AQ24" i="4" s="1"/>
  <c r="AM286" i="1"/>
  <c r="X24" i="4" s="1"/>
  <c r="AM287" i="1"/>
  <c r="X24" i="19" s="1"/>
  <c r="AK287" i="1"/>
  <c r="V24" i="19" s="1"/>
  <c r="AF287" i="1"/>
  <c r="Q24" i="19" s="1"/>
  <c r="AI287" i="1"/>
  <c r="T24" i="19" s="1"/>
  <c r="AG287" i="1"/>
  <c r="R24" i="19" s="1"/>
  <c r="AH287" i="1"/>
  <c r="S24" i="19" s="1"/>
  <c r="AJ287" i="1"/>
  <c r="U24" i="19" s="1"/>
  <c r="AF286" i="1"/>
  <c r="Q24" i="4" s="1"/>
  <c r="AH286" i="1"/>
  <c r="S24" i="4" s="1"/>
  <c r="AM385" i="1"/>
  <c r="AK385" i="1"/>
  <c r="AF385" i="1"/>
  <c r="AH385" i="1"/>
  <c r="AE385" i="1"/>
  <c r="AD385" i="1"/>
  <c r="AG385" i="1"/>
  <c r="AI385" i="1"/>
  <c r="AJ385" i="1"/>
  <c r="AK286" i="1"/>
  <c r="V24" i="4" s="1"/>
  <c r="AJ286" i="1"/>
  <c r="U24" i="4" s="1"/>
  <c r="AG286" i="1"/>
  <c r="R24" i="4" s="1"/>
  <c r="AI286" i="1"/>
  <c r="T24" i="4" s="1"/>
  <c r="AD286" i="1"/>
  <c r="O24" i="4" s="1"/>
  <c r="AE287" i="1"/>
  <c r="P24" i="19" s="1"/>
  <c r="AD287" i="1"/>
  <c r="O24" i="19" s="1"/>
  <c r="AE286" i="1"/>
  <c r="P24" i="4" s="1"/>
  <c r="R212" i="1"/>
  <c r="Y212" i="1"/>
  <c r="O212" i="1"/>
  <c r="AC230" i="1"/>
  <c r="T212" i="1"/>
  <c r="Z212" i="1"/>
  <c r="S212" i="1"/>
  <c r="V212" i="1"/>
  <c r="AB230" i="1"/>
  <c r="M212" i="1"/>
  <c r="P212" i="1"/>
  <c r="U212" i="1"/>
  <c r="X212" i="1"/>
  <c r="W212" i="1"/>
  <c r="N212" i="1"/>
  <c r="BB285" i="1"/>
  <c r="BC285" i="1" s="1"/>
  <c r="U385" i="1"/>
  <c r="V385" i="1"/>
  <c r="J385" i="1"/>
  <c r="S385" i="1"/>
  <c r="T385" i="1"/>
  <c r="AB385" i="1"/>
  <c r="L385" i="1"/>
  <c r="N385" i="1"/>
  <c r="H385" i="1"/>
  <c r="F385" i="1"/>
  <c r="D385" i="1"/>
  <c r="Z385" i="1"/>
  <c r="Q385" i="1"/>
  <c r="P385" i="1"/>
  <c r="I385" i="1"/>
  <c r="G385" i="1"/>
  <c r="E385" i="1"/>
  <c r="AC385" i="1"/>
  <c r="K385" i="1"/>
  <c r="M385" i="1"/>
  <c r="R385" i="1"/>
  <c r="O385" i="1"/>
  <c r="B386" i="1"/>
  <c r="B387" i="1" s="1"/>
  <c r="AC287" i="1"/>
  <c r="N24" i="19" s="1"/>
  <c r="L24" i="19"/>
  <c r="AB287" i="1"/>
  <c r="M24" i="19" s="1"/>
  <c r="Z287" i="1"/>
  <c r="K24" i="19" s="1"/>
  <c r="J190" i="1"/>
  <c r="Q196" i="1"/>
  <c r="BC104" i="1"/>
  <c r="BD104" i="1" s="1"/>
  <c r="BD283" i="1"/>
  <c r="Q287" i="1"/>
  <c r="G287" i="1"/>
  <c r="N287" i="1"/>
  <c r="W287" i="1"/>
  <c r="H24" i="19" s="1"/>
  <c r="T287" i="1"/>
  <c r="E24" i="19" s="1"/>
  <c r="X287" i="1"/>
  <c r="I24" i="19" s="1"/>
  <c r="O287" i="1"/>
  <c r="U287" i="1"/>
  <c r="F24" i="19" s="1"/>
  <c r="H287" i="1"/>
  <c r="K287" i="1"/>
  <c r="S287" i="1"/>
  <c r="D24" i="19" s="1"/>
  <c r="D287" i="1"/>
  <c r="I287" i="1"/>
  <c r="J287" i="1"/>
  <c r="L287" i="1"/>
  <c r="F287" i="1"/>
  <c r="V287" i="1"/>
  <c r="G24" i="19" s="1"/>
  <c r="M287" i="1"/>
  <c r="P287" i="1"/>
  <c r="E287" i="1"/>
  <c r="B288" i="1"/>
  <c r="B289" i="1" s="1"/>
  <c r="R287" i="1"/>
  <c r="C24" i="19" s="1"/>
  <c r="Y287" i="1"/>
  <c r="J24" i="19" s="1"/>
  <c r="K286" i="1"/>
  <c r="L286" i="1"/>
  <c r="G286" i="1"/>
  <c r="H286" i="1"/>
  <c r="F286" i="1"/>
  <c r="E286" i="1"/>
  <c r="I286" i="1"/>
  <c r="D108" i="1"/>
  <c r="BB108" i="1" s="1"/>
  <c r="AA288" i="1" l="1"/>
  <c r="AA289" i="1"/>
  <c r="L25" i="19" s="1"/>
  <c r="AL289" i="1"/>
  <c r="W25" i="19" s="1"/>
  <c r="AL288" i="1"/>
  <c r="W25" i="4" s="1"/>
  <c r="AP386" i="1"/>
  <c r="AA386" i="1"/>
  <c r="AL387" i="1"/>
  <c r="AQ387" i="1"/>
  <c r="AR387" i="1"/>
  <c r="AU387" i="1"/>
  <c r="AT387" i="1"/>
  <c r="AP387" i="1"/>
  <c r="AS387" i="1"/>
  <c r="AT288" i="1"/>
  <c r="AE24" i="4"/>
  <c r="AS289" i="1"/>
  <c r="AD25" i="19" s="1"/>
  <c r="AT289" i="1"/>
  <c r="AE25" i="19" s="1"/>
  <c r="AS288" i="1"/>
  <c r="AD24" i="4"/>
  <c r="AU386" i="1"/>
  <c r="AM24" i="19"/>
  <c r="AP25" i="4" s="1"/>
  <c r="AQ25" i="4" s="1"/>
  <c r="AI288" i="1"/>
  <c r="T25" i="4" s="1"/>
  <c r="AM289" i="1"/>
  <c r="X25" i="19" s="1"/>
  <c r="AK289" i="1"/>
  <c r="V25" i="19" s="1"/>
  <c r="AG289" i="1"/>
  <c r="R25" i="19" s="1"/>
  <c r="AF289" i="1"/>
  <c r="Q25" i="19" s="1"/>
  <c r="AH289" i="1"/>
  <c r="S25" i="19" s="1"/>
  <c r="AJ289" i="1"/>
  <c r="U25" i="19" s="1"/>
  <c r="AI289" i="1"/>
  <c r="T25" i="19" s="1"/>
  <c r="AK288" i="1"/>
  <c r="V25" i="4" s="1"/>
  <c r="AG288" i="1"/>
  <c r="R25" i="4" s="1"/>
  <c r="AH288" i="1"/>
  <c r="S25" i="4" s="1"/>
  <c r="AM387" i="1"/>
  <c r="AK387" i="1"/>
  <c r="AF387" i="1"/>
  <c r="AD387" i="1"/>
  <c r="AG387" i="1"/>
  <c r="AE387" i="1"/>
  <c r="AH387" i="1"/>
  <c r="AJ387" i="1"/>
  <c r="AI387" i="1"/>
  <c r="AJ288" i="1"/>
  <c r="U25" i="4" s="1"/>
  <c r="AF288" i="1"/>
  <c r="Q25" i="4" s="1"/>
  <c r="AM288" i="1"/>
  <c r="X25" i="4" s="1"/>
  <c r="AD288" i="1"/>
  <c r="O25" i="4" s="1"/>
  <c r="AE288" i="1"/>
  <c r="P25" i="4" s="1"/>
  <c r="AD289" i="1"/>
  <c r="O25" i="19" s="1"/>
  <c r="AE289" i="1"/>
  <c r="P25" i="19" s="1"/>
  <c r="W214" i="1"/>
  <c r="U214" i="1"/>
  <c r="T214" i="1"/>
  <c r="Y214" i="1"/>
  <c r="AB232" i="1"/>
  <c r="S214" i="1"/>
  <c r="AC232" i="1"/>
  <c r="N214" i="1"/>
  <c r="X214" i="1"/>
  <c r="P214" i="1"/>
  <c r="M214" i="1"/>
  <c r="V214" i="1"/>
  <c r="Z214" i="1"/>
  <c r="O214" i="1"/>
  <c r="R214" i="1"/>
  <c r="BB287" i="1"/>
  <c r="BC287" i="1" s="1"/>
  <c r="BB385" i="1"/>
  <c r="BC385" i="1" s="1"/>
  <c r="AB387" i="1"/>
  <c r="P387" i="1"/>
  <c r="T387" i="1"/>
  <c r="K387" i="1"/>
  <c r="B388" i="1"/>
  <c r="B389" i="1" s="1"/>
  <c r="G387" i="1"/>
  <c r="Z387" i="1"/>
  <c r="M387" i="1"/>
  <c r="Y386" i="1"/>
  <c r="O387" i="1"/>
  <c r="R387" i="1"/>
  <c r="AC387" i="1"/>
  <c r="Q387" i="1"/>
  <c r="J387" i="1"/>
  <c r="U387" i="1"/>
  <c r="V387" i="1"/>
  <c r="F387" i="1"/>
  <c r="D387" i="1"/>
  <c r="S387" i="1"/>
  <c r="N387" i="1"/>
  <c r="L387" i="1"/>
  <c r="I387" i="1"/>
  <c r="E387" i="1"/>
  <c r="H387" i="1"/>
  <c r="J192" i="1"/>
  <c r="AC289" i="1"/>
  <c r="N25" i="19" s="1"/>
  <c r="AB289" i="1"/>
  <c r="M25" i="19" s="1"/>
  <c r="Z289" i="1"/>
  <c r="K25" i="19" s="1"/>
  <c r="Q198" i="1"/>
  <c r="BD285" i="1"/>
  <c r="D110" i="1"/>
  <c r="BB110" i="1" s="1"/>
  <c r="Q289" i="1"/>
  <c r="F289" i="1"/>
  <c r="M289" i="1"/>
  <c r="O289" i="1"/>
  <c r="I289" i="1"/>
  <c r="L289" i="1"/>
  <c r="Y289" i="1"/>
  <c r="J25" i="19" s="1"/>
  <c r="E289" i="1"/>
  <c r="H289" i="1"/>
  <c r="G289" i="1"/>
  <c r="J289" i="1"/>
  <c r="R289" i="1"/>
  <c r="C25" i="19" s="1"/>
  <c r="U289" i="1"/>
  <c r="F25" i="19" s="1"/>
  <c r="B290" i="1"/>
  <c r="B291" i="1" s="1"/>
  <c r="W289" i="1"/>
  <c r="H25" i="19" s="1"/>
  <c r="N289" i="1"/>
  <c r="V289" i="1"/>
  <c r="G25" i="19" s="1"/>
  <c r="X289" i="1"/>
  <c r="I25" i="19" s="1"/>
  <c r="T289" i="1"/>
  <c r="E25" i="19" s="1"/>
  <c r="P289" i="1"/>
  <c r="S289" i="1"/>
  <c r="D25" i="19" s="1"/>
  <c r="K289" i="1"/>
  <c r="D289" i="1"/>
  <c r="H288" i="1"/>
  <c r="E288" i="1"/>
  <c r="F288" i="1"/>
  <c r="I288" i="1"/>
  <c r="L288" i="1"/>
  <c r="G288" i="1"/>
  <c r="K288" i="1"/>
  <c r="BC106" i="1"/>
  <c r="BD106" i="1" s="1"/>
  <c r="AA291" i="1" l="1"/>
  <c r="AL291" i="1"/>
  <c r="W26" i="19" s="1"/>
  <c r="AL290" i="1"/>
  <c r="W26" i="4" s="1"/>
  <c r="AP388" i="1"/>
  <c r="AL389" i="1"/>
  <c r="AA388" i="1"/>
  <c r="AA290" i="1"/>
  <c r="BD385" i="1"/>
  <c r="AR25" i="4"/>
  <c r="AT290" i="1"/>
  <c r="AE25" i="4"/>
  <c r="AS389" i="1"/>
  <c r="AT389" i="1"/>
  <c r="AQ389" i="1"/>
  <c r="AU389" i="1"/>
  <c r="AP389" i="1"/>
  <c r="AR389" i="1"/>
  <c r="AS290" i="1"/>
  <c r="AD25" i="4"/>
  <c r="AQ291" i="1"/>
  <c r="AB26" i="19" s="1"/>
  <c r="AT291" i="1"/>
  <c r="AE26" i="19" s="1"/>
  <c r="AS291" i="1"/>
  <c r="AD26" i="19" s="1"/>
  <c r="AU388" i="1"/>
  <c r="AM25" i="19"/>
  <c r="AP26" i="4" s="1"/>
  <c r="AQ26" i="4" s="1"/>
  <c r="AM291" i="1"/>
  <c r="X26" i="19" s="1"/>
  <c r="AK291" i="1"/>
  <c r="V26" i="19" s="1"/>
  <c r="AF291" i="1"/>
  <c r="Q26" i="19" s="1"/>
  <c r="AG291" i="1"/>
  <c r="R26" i="19" s="1"/>
  <c r="AH291" i="1"/>
  <c r="S26" i="19" s="1"/>
  <c r="AI291" i="1"/>
  <c r="T26" i="19" s="1"/>
  <c r="AJ291" i="1"/>
  <c r="U26" i="19" s="1"/>
  <c r="AM389" i="1"/>
  <c r="AK389" i="1"/>
  <c r="AE389" i="1"/>
  <c r="AD389" i="1"/>
  <c r="AF389" i="1"/>
  <c r="AH389" i="1"/>
  <c r="AI389" i="1"/>
  <c r="AJ389" i="1"/>
  <c r="AG389" i="1"/>
  <c r="AK290" i="1"/>
  <c r="V26" i="4" s="1"/>
  <c r="AM290" i="1"/>
  <c r="X26" i="4" s="1"/>
  <c r="AH290" i="1"/>
  <c r="S26" i="4" s="1"/>
  <c r="AF290" i="1"/>
  <c r="Q26" i="4" s="1"/>
  <c r="AG290" i="1"/>
  <c r="R26" i="4" s="1"/>
  <c r="AJ290" i="1"/>
  <c r="U26" i="4" s="1"/>
  <c r="AI290" i="1"/>
  <c r="T26" i="4" s="1"/>
  <c r="AE290" i="1"/>
  <c r="P26" i="4" s="1"/>
  <c r="AE291" i="1"/>
  <c r="P26" i="19" s="1"/>
  <c r="AD291" i="1"/>
  <c r="O26" i="19" s="1"/>
  <c r="AD290" i="1"/>
  <c r="O26" i="4" s="1"/>
  <c r="Z216" i="1"/>
  <c r="X216" i="1"/>
  <c r="T216" i="1"/>
  <c r="AB234" i="1"/>
  <c r="AC234" i="1"/>
  <c r="R216" i="1"/>
  <c r="M215" i="1"/>
  <c r="M216" i="1" s="1"/>
  <c r="S216" i="1"/>
  <c r="U216" i="1"/>
  <c r="O215" i="1"/>
  <c r="O216" i="1" s="1"/>
  <c r="V216" i="1"/>
  <c r="P215" i="1"/>
  <c r="P216" i="1" s="1"/>
  <c r="N215" i="1"/>
  <c r="N216" i="1" s="1"/>
  <c r="Y216" i="1"/>
  <c r="W216" i="1"/>
  <c r="BB289" i="1"/>
  <c r="BC289" i="1" s="1"/>
  <c r="BB387" i="1"/>
  <c r="BC387" i="1" s="1"/>
  <c r="Z389" i="1"/>
  <c r="L389" i="1"/>
  <c r="O389" i="1"/>
  <c r="S389" i="1"/>
  <c r="N389" i="1"/>
  <c r="F389" i="1"/>
  <c r="I389" i="1"/>
  <c r="D389" i="1"/>
  <c r="X388" i="1"/>
  <c r="V389" i="1"/>
  <c r="Q389" i="1"/>
  <c r="H389" i="1"/>
  <c r="K389" i="1"/>
  <c r="G389" i="1"/>
  <c r="P389" i="1"/>
  <c r="R389" i="1"/>
  <c r="AC389" i="1"/>
  <c r="T389" i="1"/>
  <c r="U389" i="1"/>
  <c r="B390" i="1"/>
  <c r="B391" i="1" s="1"/>
  <c r="AL391" i="1" s="1"/>
  <c r="J389" i="1"/>
  <c r="E389" i="1"/>
  <c r="Y388" i="1"/>
  <c r="M389" i="1"/>
  <c r="AB389" i="1"/>
  <c r="AC291" i="1"/>
  <c r="N26" i="19" s="1"/>
  <c r="L26" i="19"/>
  <c r="AB291" i="1"/>
  <c r="M26" i="19" s="1"/>
  <c r="Z291" i="1"/>
  <c r="K26" i="19" s="1"/>
  <c r="J194" i="1"/>
  <c r="Q200" i="1"/>
  <c r="BD287" i="1"/>
  <c r="Q291" i="1"/>
  <c r="K291" i="1"/>
  <c r="J291" i="1"/>
  <c r="R291" i="1"/>
  <c r="C26" i="19" s="1"/>
  <c r="U291" i="1"/>
  <c r="F26" i="19" s="1"/>
  <c r="P291" i="1"/>
  <c r="S291" i="1"/>
  <c r="D26" i="19" s="1"/>
  <c r="W291" i="1"/>
  <c r="H26" i="19" s="1"/>
  <c r="O291" i="1"/>
  <c r="E291" i="1"/>
  <c r="H291" i="1"/>
  <c r="Y291" i="1"/>
  <c r="J26" i="19" s="1"/>
  <c r="D291" i="1"/>
  <c r="F291" i="1"/>
  <c r="T291" i="1"/>
  <c r="E26" i="19" s="1"/>
  <c r="L291" i="1"/>
  <c r="N291" i="1"/>
  <c r="V291" i="1"/>
  <c r="G26" i="19" s="1"/>
  <c r="X291" i="1"/>
  <c r="I26" i="19" s="1"/>
  <c r="G291" i="1"/>
  <c r="M291" i="1"/>
  <c r="I291" i="1"/>
  <c r="B292" i="1"/>
  <c r="B293" i="1" s="1"/>
  <c r="K290" i="1"/>
  <c r="L290" i="1"/>
  <c r="G290" i="1"/>
  <c r="E290" i="1"/>
  <c r="I290" i="1"/>
  <c r="H290" i="1"/>
  <c r="F290" i="1"/>
  <c r="BC108" i="1"/>
  <c r="BD108" i="1" s="1"/>
  <c r="D112" i="1"/>
  <c r="BB112" i="1" s="1"/>
  <c r="AA293" i="1" l="1"/>
  <c r="AL293" i="1"/>
  <c r="W27" i="19" s="1"/>
  <c r="W46" i="19" s="1"/>
  <c r="AL292" i="1"/>
  <c r="W27" i="4" s="1"/>
  <c r="AU390" i="1"/>
  <c r="AA292" i="1"/>
  <c r="AA390" i="1"/>
  <c r="BD387" i="1"/>
  <c r="AU391" i="1"/>
  <c r="AS391" i="1"/>
  <c r="AR391" i="1"/>
  <c r="AQ391" i="1"/>
  <c r="AP391" i="1"/>
  <c r="AT391" i="1"/>
  <c r="AS292" i="1"/>
  <c r="AD26" i="4"/>
  <c r="AT292" i="1"/>
  <c r="AE26" i="4"/>
  <c r="AS293" i="1"/>
  <c r="AD27" i="19" s="1"/>
  <c r="AD46" i="19" s="1"/>
  <c r="AT293" i="1"/>
  <c r="AE27" i="19" s="1"/>
  <c r="AE46" i="19" s="1"/>
  <c r="AQ293" i="1"/>
  <c r="AB27" i="19" s="1"/>
  <c r="AB46" i="19" s="1"/>
  <c r="AQ292" i="1"/>
  <c r="AP390" i="1"/>
  <c r="AM26" i="19"/>
  <c r="AP27" i="4" s="1"/>
  <c r="AQ27" i="4" s="1"/>
  <c r="AJ292" i="1"/>
  <c r="U27" i="4" s="1"/>
  <c r="AM292" i="1"/>
  <c r="X27" i="4" s="1"/>
  <c r="AF292" i="1"/>
  <c r="Q27" i="4" s="1"/>
  <c r="AM293" i="1"/>
  <c r="X27" i="19" s="1"/>
  <c r="X46" i="19" s="1"/>
  <c r="AK293" i="1"/>
  <c r="V27" i="19" s="1"/>
  <c r="V46" i="19" s="1"/>
  <c r="AH293" i="1"/>
  <c r="S27" i="19" s="1"/>
  <c r="S46" i="19" s="1"/>
  <c r="AF293" i="1"/>
  <c r="Q27" i="19" s="1"/>
  <c r="Q46" i="19" s="1"/>
  <c r="AG293" i="1"/>
  <c r="R27" i="19" s="1"/>
  <c r="R46" i="19" s="1"/>
  <c r="AJ293" i="1"/>
  <c r="U27" i="19" s="1"/>
  <c r="U46" i="19" s="1"/>
  <c r="AI293" i="1"/>
  <c r="T27" i="19" s="1"/>
  <c r="T46" i="19" s="1"/>
  <c r="AI292" i="1"/>
  <c r="T27" i="4" s="1"/>
  <c r="AH292" i="1"/>
  <c r="S27" i="4" s="1"/>
  <c r="AM391" i="1"/>
  <c r="AK391" i="1"/>
  <c r="AE391" i="1"/>
  <c r="AF391" i="1"/>
  <c r="AD391" i="1"/>
  <c r="AG391" i="1"/>
  <c r="AJ391" i="1"/>
  <c r="AI391" i="1"/>
  <c r="AH391" i="1"/>
  <c r="AG292" i="1"/>
  <c r="R27" i="4" s="1"/>
  <c r="AK292" i="1"/>
  <c r="V27" i="4" s="1"/>
  <c r="AE292" i="1"/>
  <c r="P27" i="4" s="1"/>
  <c r="AE293" i="1"/>
  <c r="P27" i="19" s="1"/>
  <c r="P46" i="19" s="1"/>
  <c r="AD293" i="1"/>
  <c r="O27" i="19" s="1"/>
  <c r="O46" i="19" s="1"/>
  <c r="AD292" i="1"/>
  <c r="O27" i="4" s="1"/>
  <c r="BB215" i="1"/>
  <c r="N218" i="1"/>
  <c r="R218" i="1"/>
  <c r="S218" i="1"/>
  <c r="AC236" i="1"/>
  <c r="V218" i="1"/>
  <c r="M218" i="1"/>
  <c r="X218" i="1"/>
  <c r="O218" i="1"/>
  <c r="U218" i="1"/>
  <c r="AB236" i="1"/>
  <c r="W218" i="1"/>
  <c r="Y218" i="1"/>
  <c r="P218" i="1"/>
  <c r="T218" i="1"/>
  <c r="Z218" i="1"/>
  <c r="BB291" i="1"/>
  <c r="BC291" i="1" s="1"/>
  <c r="BB389" i="1"/>
  <c r="BC389" i="1" s="1"/>
  <c r="AB391" i="1"/>
  <c r="D391" i="1"/>
  <c r="G391" i="1"/>
  <c r="S391" i="1"/>
  <c r="P391" i="1"/>
  <c r="O391" i="1"/>
  <c r="Q391" i="1"/>
  <c r="R391" i="1"/>
  <c r="V391" i="1"/>
  <c r="X390" i="1"/>
  <c r="L391" i="1"/>
  <c r="Z391" i="1"/>
  <c r="K391" i="1"/>
  <c r="F391" i="1"/>
  <c r="M391" i="1"/>
  <c r="H391" i="1"/>
  <c r="U391" i="1"/>
  <c r="AC391" i="1"/>
  <c r="E391" i="1"/>
  <c r="T391" i="1"/>
  <c r="I391" i="1"/>
  <c r="Y390" i="1"/>
  <c r="N391" i="1"/>
  <c r="J391" i="1"/>
  <c r="B392" i="1"/>
  <c r="B393" i="1" s="1"/>
  <c r="AL393" i="1" s="1"/>
  <c r="AC293" i="1"/>
  <c r="N27" i="19" s="1"/>
  <c r="N46" i="19" s="1"/>
  <c r="L27" i="19"/>
  <c r="L46" i="19" s="1"/>
  <c r="AB293" i="1"/>
  <c r="M27" i="19" s="1"/>
  <c r="M46" i="19" s="1"/>
  <c r="Z293" i="1"/>
  <c r="K27" i="19" s="1"/>
  <c r="K46" i="19" s="1"/>
  <c r="J196" i="1"/>
  <c r="Q202" i="1"/>
  <c r="BC110" i="1"/>
  <c r="BD110" i="1" s="1"/>
  <c r="BD289" i="1"/>
  <c r="D114" i="1"/>
  <c r="BB114" i="1" s="1"/>
  <c r="Q293" i="1"/>
  <c r="B294" i="1"/>
  <c r="B295" i="1" s="1"/>
  <c r="N293" i="1"/>
  <c r="V293" i="1"/>
  <c r="G27" i="19" s="1"/>
  <c r="G46" i="19" s="1"/>
  <c r="Y293" i="1"/>
  <c r="J27" i="19" s="1"/>
  <c r="J46" i="19" s="1"/>
  <c r="X293" i="1"/>
  <c r="I27" i="19" s="1"/>
  <c r="I46" i="19" s="1"/>
  <c r="D293" i="1"/>
  <c r="G293" i="1"/>
  <c r="F293" i="1"/>
  <c r="M293" i="1"/>
  <c r="T293" i="1"/>
  <c r="E27" i="19" s="1"/>
  <c r="E46" i="19" s="1"/>
  <c r="I293" i="1"/>
  <c r="L293" i="1"/>
  <c r="O293" i="1"/>
  <c r="E293" i="1"/>
  <c r="K293" i="1"/>
  <c r="R293" i="1"/>
  <c r="C27" i="19" s="1"/>
  <c r="P293" i="1"/>
  <c r="W293" i="1"/>
  <c r="H27" i="19" s="1"/>
  <c r="H46" i="19" s="1"/>
  <c r="H293" i="1"/>
  <c r="J293" i="1"/>
  <c r="U293" i="1"/>
  <c r="F27" i="19" s="1"/>
  <c r="F46" i="19" s="1"/>
  <c r="S293" i="1"/>
  <c r="D27" i="19" s="1"/>
  <c r="D46" i="19" s="1"/>
  <c r="H292" i="1"/>
  <c r="E292" i="1"/>
  <c r="F292" i="1"/>
  <c r="I292" i="1"/>
  <c r="K292" i="1"/>
  <c r="L292" i="1"/>
  <c r="G292" i="1"/>
  <c r="AA392" i="1" l="1"/>
  <c r="AA295" i="1"/>
  <c r="AL295" i="1"/>
  <c r="W28" i="19" s="1"/>
  <c r="AL294" i="1"/>
  <c r="W28" i="4" s="1"/>
  <c r="W46" i="4" s="1"/>
  <c r="AA294" i="1"/>
  <c r="AR27" i="4"/>
  <c r="BD389" i="1"/>
  <c r="AS295" i="1"/>
  <c r="AD28" i="19" s="1"/>
  <c r="AQ295" i="1"/>
  <c r="AB28" i="19" s="1"/>
  <c r="AT295" i="1"/>
  <c r="AE28" i="19" s="1"/>
  <c r="AP392" i="1"/>
  <c r="AS294" i="1"/>
  <c r="AD27" i="4"/>
  <c r="AQ294" i="1"/>
  <c r="AB28" i="4" s="1"/>
  <c r="AB46" i="4" s="1"/>
  <c r="AB27" i="4"/>
  <c r="AT294" i="1"/>
  <c r="AE27" i="4"/>
  <c r="AS393" i="1"/>
  <c r="AR393" i="1"/>
  <c r="AU393" i="1"/>
  <c r="AT393" i="1"/>
  <c r="AQ393" i="1"/>
  <c r="AP393" i="1"/>
  <c r="AU392" i="1"/>
  <c r="C46" i="19"/>
  <c r="AM27" i="19"/>
  <c r="AK294" i="1"/>
  <c r="V28" i="4" s="1"/>
  <c r="V46" i="4" s="1"/>
  <c r="AJ294" i="1"/>
  <c r="U28" i="4" s="1"/>
  <c r="U46" i="4" s="1"/>
  <c r="AM295" i="1"/>
  <c r="X28" i="19" s="1"/>
  <c r="AK295" i="1"/>
  <c r="V28" i="19" s="1"/>
  <c r="AF295" i="1"/>
  <c r="Q28" i="19" s="1"/>
  <c r="AH295" i="1"/>
  <c r="S28" i="19" s="1"/>
  <c r="AG295" i="1"/>
  <c r="R28" i="19" s="1"/>
  <c r="AI295" i="1"/>
  <c r="T28" i="19" s="1"/>
  <c r="AJ295" i="1"/>
  <c r="U28" i="19" s="1"/>
  <c r="AG294" i="1"/>
  <c r="R28" i="4" s="1"/>
  <c r="R46" i="4" s="1"/>
  <c r="AH294" i="1"/>
  <c r="S28" i="4" s="1"/>
  <c r="S46" i="4" s="1"/>
  <c r="AM393" i="1"/>
  <c r="AK393" i="1"/>
  <c r="AF393" i="1"/>
  <c r="AE393" i="1"/>
  <c r="AD393" i="1"/>
  <c r="AJ393" i="1"/>
  <c r="AI393" i="1"/>
  <c r="AH393" i="1"/>
  <c r="AG393" i="1"/>
  <c r="AM294" i="1"/>
  <c r="X28" i="4" s="1"/>
  <c r="X46" i="4" s="1"/>
  <c r="AI294" i="1"/>
  <c r="T28" i="4" s="1"/>
  <c r="T46" i="4" s="1"/>
  <c r="AF294" i="1"/>
  <c r="Q28" i="4" s="1"/>
  <c r="Q46" i="4" s="1"/>
  <c r="AE294" i="1"/>
  <c r="P28" i="4" s="1"/>
  <c r="P46" i="4" s="1"/>
  <c r="AD294" i="1"/>
  <c r="O28" i="4" s="1"/>
  <c r="O46" i="4" s="1"/>
  <c r="AE295" i="1"/>
  <c r="P28" i="19" s="1"/>
  <c r="AD295" i="1"/>
  <c r="O28" i="19" s="1"/>
  <c r="BC215" i="1"/>
  <c r="BD215" i="1" s="1"/>
  <c r="T220" i="1"/>
  <c r="P220" i="1"/>
  <c r="W220" i="1"/>
  <c r="O220" i="1"/>
  <c r="M220" i="1"/>
  <c r="AB238" i="1"/>
  <c r="R220" i="1"/>
  <c r="Y220" i="1"/>
  <c r="U220" i="1"/>
  <c r="X220" i="1"/>
  <c r="V220" i="1"/>
  <c r="S220" i="1"/>
  <c r="Z220" i="1"/>
  <c r="AC238" i="1"/>
  <c r="N220" i="1"/>
  <c r="BB293" i="1"/>
  <c r="BC293" i="1" s="1"/>
  <c r="BB391" i="1"/>
  <c r="BC391" i="1" s="1"/>
  <c r="Q393" i="1"/>
  <c r="D393" i="1"/>
  <c r="Y392" i="1"/>
  <c r="X392" i="1"/>
  <c r="T393" i="1"/>
  <c r="AB393" i="1"/>
  <c r="H393" i="1"/>
  <c r="K393" i="1"/>
  <c r="G393" i="1"/>
  <c r="J393" i="1"/>
  <c r="M393" i="1"/>
  <c r="V393" i="1"/>
  <c r="L393" i="1"/>
  <c r="Z393" i="1"/>
  <c r="O393" i="1"/>
  <c r="S393" i="1"/>
  <c r="N393" i="1"/>
  <c r="P393" i="1"/>
  <c r="R393" i="1"/>
  <c r="E393" i="1"/>
  <c r="AC393" i="1"/>
  <c r="U393" i="1"/>
  <c r="B394" i="1"/>
  <c r="B395" i="1" s="1"/>
  <c r="AL395" i="1" s="1"/>
  <c r="F393" i="1"/>
  <c r="I393" i="1"/>
  <c r="AC295" i="1"/>
  <c r="N28" i="19" s="1"/>
  <c r="L28" i="19"/>
  <c r="AB295" i="1"/>
  <c r="M28" i="19" s="1"/>
  <c r="Z295" i="1"/>
  <c r="K28" i="19" s="1"/>
  <c r="J198" i="1"/>
  <c r="Q204" i="1"/>
  <c r="BC112" i="1"/>
  <c r="BD112" i="1" s="1"/>
  <c r="BD291" i="1"/>
  <c r="Q295" i="1"/>
  <c r="O295" i="1"/>
  <c r="E295" i="1"/>
  <c r="H295" i="1"/>
  <c r="K295" i="1"/>
  <c r="J295" i="1"/>
  <c r="R295" i="1"/>
  <c r="C28" i="19" s="1"/>
  <c r="U295" i="1"/>
  <c r="F28" i="19" s="1"/>
  <c r="P295" i="1"/>
  <c r="S295" i="1"/>
  <c r="D28" i="19" s="1"/>
  <c r="W295" i="1"/>
  <c r="H28" i="19" s="1"/>
  <c r="B296" i="1"/>
  <c r="B297" i="1" s="1"/>
  <c r="Y295" i="1"/>
  <c r="J28" i="19" s="1"/>
  <c r="D295" i="1"/>
  <c r="F295" i="1"/>
  <c r="T295" i="1"/>
  <c r="E28" i="19" s="1"/>
  <c r="L295" i="1"/>
  <c r="N295" i="1"/>
  <c r="V295" i="1"/>
  <c r="G28" i="19" s="1"/>
  <c r="X295" i="1"/>
  <c r="I28" i="19" s="1"/>
  <c r="G295" i="1"/>
  <c r="M295" i="1"/>
  <c r="I295" i="1"/>
  <c r="K294" i="1"/>
  <c r="L294" i="1"/>
  <c r="G294" i="1"/>
  <c r="H294" i="1"/>
  <c r="F294" i="1"/>
  <c r="I294" i="1"/>
  <c r="E294" i="1"/>
  <c r="D116" i="1"/>
  <c r="BB116" i="1" s="1"/>
  <c r="AU394" i="1" l="1"/>
  <c r="AA394" i="1"/>
  <c r="AA297" i="1"/>
  <c r="L29" i="19" s="1"/>
  <c r="AL297" i="1"/>
  <c r="W29" i="19" s="1"/>
  <c r="AL296" i="1"/>
  <c r="W29" i="4" s="1"/>
  <c r="AA296" i="1"/>
  <c r="AM46" i="19"/>
  <c r="B19" i="6" s="1"/>
  <c r="AP28" i="4"/>
  <c r="BD391" i="1"/>
  <c r="AS297" i="1"/>
  <c r="AD29" i="19" s="1"/>
  <c r="AR297" i="1"/>
  <c r="AC29" i="19" s="1"/>
  <c r="AT297" i="1"/>
  <c r="AE29" i="19" s="1"/>
  <c r="AQ297" i="1"/>
  <c r="AB29" i="19" s="1"/>
  <c r="AQ296" i="1"/>
  <c r="AP394" i="1"/>
  <c r="AQ395" i="1"/>
  <c r="AR395" i="1"/>
  <c r="AT395" i="1"/>
  <c r="AP395" i="1"/>
  <c r="AS395" i="1"/>
  <c r="AU395" i="1"/>
  <c r="AT296" i="1"/>
  <c r="AE28" i="4"/>
  <c r="AE46" i="4" s="1"/>
  <c r="AS296" i="1"/>
  <c r="AD28" i="4"/>
  <c r="AD46" i="4" s="1"/>
  <c r="AM28" i="19"/>
  <c r="AP29" i="4" s="1"/>
  <c r="AQ29" i="4" s="1"/>
  <c r="AM297" i="1"/>
  <c r="X29" i="19" s="1"/>
  <c r="AK297" i="1"/>
  <c r="V29" i="19" s="1"/>
  <c r="AF297" i="1"/>
  <c r="Q29" i="19" s="1"/>
  <c r="AG297" i="1"/>
  <c r="R29" i="19" s="1"/>
  <c r="AI297" i="1"/>
  <c r="T29" i="19" s="1"/>
  <c r="AJ297" i="1"/>
  <c r="U29" i="19" s="1"/>
  <c r="AH297" i="1"/>
  <c r="S29" i="19" s="1"/>
  <c r="AI296" i="1"/>
  <c r="T29" i="4" s="1"/>
  <c r="AH296" i="1"/>
  <c r="S29" i="4" s="1"/>
  <c r="AM395" i="1"/>
  <c r="AK395" i="1"/>
  <c r="AF395" i="1"/>
  <c r="AG395" i="1"/>
  <c r="AE395" i="1"/>
  <c r="AD395" i="1"/>
  <c r="AJ395" i="1"/>
  <c r="AI395" i="1"/>
  <c r="AH395" i="1"/>
  <c r="AF296" i="1"/>
  <c r="Q29" i="4" s="1"/>
  <c r="AK296" i="1"/>
  <c r="V29" i="4" s="1"/>
  <c r="AM296" i="1"/>
  <c r="X29" i="4" s="1"/>
  <c r="AG296" i="1"/>
  <c r="R29" i="4" s="1"/>
  <c r="AJ296" i="1"/>
  <c r="U29" i="4" s="1"/>
  <c r="AD297" i="1"/>
  <c r="O29" i="19" s="1"/>
  <c r="AE297" i="1"/>
  <c r="P29" i="19" s="1"/>
  <c r="AD296" i="1"/>
  <c r="O29" i="4" s="1"/>
  <c r="AE296" i="1"/>
  <c r="P29" i="4" s="1"/>
  <c r="Z222" i="1"/>
  <c r="U222" i="1"/>
  <c r="M222" i="1"/>
  <c r="N222" i="1"/>
  <c r="S222" i="1"/>
  <c r="X222" i="1"/>
  <c r="Y222" i="1"/>
  <c r="O222" i="1"/>
  <c r="P222" i="1"/>
  <c r="AC240" i="1"/>
  <c r="AB240" i="1"/>
  <c r="V222" i="1"/>
  <c r="R222" i="1"/>
  <c r="W222" i="1"/>
  <c r="T222" i="1"/>
  <c r="BB393" i="1"/>
  <c r="BC393" i="1" s="1"/>
  <c r="BB295" i="1"/>
  <c r="BC295" i="1" s="1"/>
  <c r="Z395" i="1"/>
  <c r="P395" i="1"/>
  <c r="T395" i="1"/>
  <c r="O395" i="1"/>
  <c r="Y394" i="1"/>
  <c r="V395" i="1"/>
  <c r="R395" i="1"/>
  <c r="AC395" i="1"/>
  <c r="Q395" i="1"/>
  <c r="S395" i="1"/>
  <c r="I395" i="1"/>
  <c r="F395" i="1"/>
  <c r="J395" i="1"/>
  <c r="U395" i="1"/>
  <c r="B396" i="1"/>
  <c r="B397" i="1" s="1"/>
  <c r="AL397" i="1" s="1"/>
  <c r="D395" i="1"/>
  <c r="X394" i="1"/>
  <c r="E395" i="1"/>
  <c r="N395" i="1"/>
  <c r="AB395" i="1"/>
  <c r="L395" i="1"/>
  <c r="H395" i="1"/>
  <c r="K395" i="1"/>
  <c r="M395" i="1"/>
  <c r="G395" i="1"/>
  <c r="AC297" i="1"/>
  <c r="N29" i="19" s="1"/>
  <c r="AB297" i="1"/>
  <c r="M29" i="19" s="1"/>
  <c r="Z297" i="1"/>
  <c r="K29" i="19" s="1"/>
  <c r="J200" i="1"/>
  <c r="Q206" i="1"/>
  <c r="BC114" i="1"/>
  <c r="BD114" i="1" s="1"/>
  <c r="BD293" i="1"/>
  <c r="D118" i="1"/>
  <c r="BB118" i="1" s="1"/>
  <c r="Q297" i="1"/>
  <c r="Y297" i="1"/>
  <c r="J29" i="19" s="1"/>
  <c r="X297" i="1"/>
  <c r="I29" i="19" s="1"/>
  <c r="D297" i="1"/>
  <c r="G297" i="1"/>
  <c r="F297" i="1"/>
  <c r="M297" i="1"/>
  <c r="T297" i="1"/>
  <c r="E29" i="19" s="1"/>
  <c r="I297" i="1"/>
  <c r="L297" i="1"/>
  <c r="B298" i="1"/>
  <c r="B299" i="1" s="1"/>
  <c r="N297" i="1"/>
  <c r="V297" i="1"/>
  <c r="G29" i="19" s="1"/>
  <c r="K297" i="1"/>
  <c r="R297" i="1"/>
  <c r="C29" i="19" s="1"/>
  <c r="P297" i="1"/>
  <c r="W297" i="1"/>
  <c r="H29" i="19" s="1"/>
  <c r="H297" i="1"/>
  <c r="J297" i="1"/>
  <c r="U297" i="1"/>
  <c r="F29" i="19" s="1"/>
  <c r="S297" i="1"/>
  <c r="D29" i="19" s="1"/>
  <c r="O297" i="1"/>
  <c r="E297" i="1"/>
  <c r="H296" i="1"/>
  <c r="E296" i="1"/>
  <c r="F296" i="1"/>
  <c r="I296" i="1"/>
  <c r="L296" i="1"/>
  <c r="G296" i="1"/>
  <c r="K296" i="1"/>
  <c r="AQ28" i="4" l="1"/>
  <c r="AQ46" i="4" s="1"/>
  <c r="AP46" i="4"/>
  <c r="AA396" i="1"/>
  <c r="AA299" i="1"/>
  <c r="L30" i="19" s="1"/>
  <c r="AL299" i="1"/>
  <c r="W30" i="19" s="1"/>
  <c r="AL298" i="1"/>
  <c r="W30" i="4" s="1"/>
  <c r="AA298" i="1"/>
  <c r="BD393" i="1"/>
  <c r="AR29" i="4"/>
  <c r="AS397" i="1"/>
  <c r="AT397" i="1"/>
  <c r="AQ397" i="1"/>
  <c r="AR397" i="1"/>
  <c r="AP397" i="1"/>
  <c r="AU397" i="1"/>
  <c r="AS298" i="1"/>
  <c r="AD29" i="4"/>
  <c r="AT298" i="1"/>
  <c r="AE29" i="4"/>
  <c r="AP396" i="1"/>
  <c r="AQ299" i="1"/>
  <c r="AB30" i="19" s="1"/>
  <c r="AR299" i="1"/>
  <c r="AC30" i="19" s="1"/>
  <c r="AT299" i="1"/>
  <c r="AE30" i="19" s="1"/>
  <c r="AS299" i="1"/>
  <c r="AD30" i="19" s="1"/>
  <c r="AR298" i="1"/>
  <c r="AU396" i="1"/>
  <c r="AQ298" i="1"/>
  <c r="AB29" i="4"/>
  <c r="AM29" i="19"/>
  <c r="AP30" i="4" s="1"/>
  <c r="AQ30" i="4" s="1"/>
  <c r="AM299" i="1"/>
  <c r="X30" i="19" s="1"/>
  <c r="AK299" i="1"/>
  <c r="V30" i="19" s="1"/>
  <c r="AF299" i="1"/>
  <c r="Q30" i="19" s="1"/>
  <c r="AG299" i="1"/>
  <c r="R30" i="19" s="1"/>
  <c r="AJ299" i="1"/>
  <c r="U30" i="19" s="1"/>
  <c r="AI299" i="1"/>
  <c r="T30" i="19" s="1"/>
  <c r="AH299" i="1"/>
  <c r="S30" i="19" s="1"/>
  <c r="AJ298" i="1"/>
  <c r="U30" i="4" s="1"/>
  <c r="AF298" i="1"/>
  <c r="Q30" i="4" s="1"/>
  <c r="AG298" i="1"/>
  <c r="R30" i="4" s="1"/>
  <c r="AK298" i="1"/>
  <c r="V30" i="4" s="1"/>
  <c r="AI298" i="1"/>
  <c r="T30" i="4" s="1"/>
  <c r="AM397" i="1"/>
  <c r="AK397" i="1"/>
  <c r="AE397" i="1"/>
  <c r="AD397" i="1"/>
  <c r="AF397" i="1"/>
  <c r="AI397" i="1"/>
  <c r="AG397" i="1"/>
  <c r="AH397" i="1"/>
  <c r="AJ397" i="1"/>
  <c r="AM298" i="1"/>
  <c r="X30" i="4" s="1"/>
  <c r="AH298" i="1"/>
  <c r="S30" i="4" s="1"/>
  <c r="AD299" i="1"/>
  <c r="O30" i="19" s="1"/>
  <c r="AE299" i="1"/>
  <c r="P30" i="19" s="1"/>
  <c r="AE298" i="1"/>
  <c r="P30" i="4" s="1"/>
  <c r="AD298" i="1"/>
  <c r="O30" i="4" s="1"/>
  <c r="T224" i="1"/>
  <c r="O224" i="1"/>
  <c r="Z224" i="1"/>
  <c r="W224" i="1"/>
  <c r="V224" i="1"/>
  <c r="AB242" i="1"/>
  <c r="P224" i="1"/>
  <c r="X224" i="1"/>
  <c r="N224" i="1"/>
  <c r="U224" i="1"/>
  <c r="R224" i="1"/>
  <c r="AC242" i="1"/>
  <c r="Y224" i="1"/>
  <c r="S224" i="1"/>
  <c r="M224" i="1"/>
  <c r="BB297" i="1"/>
  <c r="BC297" i="1" s="1"/>
  <c r="BB395" i="1"/>
  <c r="BC395" i="1" s="1"/>
  <c r="Z397" i="1"/>
  <c r="Q397" i="1"/>
  <c r="X396" i="1"/>
  <c r="S397" i="1"/>
  <c r="J397" i="1"/>
  <c r="H397" i="1"/>
  <c r="T397" i="1"/>
  <c r="AC397" i="1"/>
  <c r="V397" i="1"/>
  <c r="F397" i="1"/>
  <c r="B398" i="1"/>
  <c r="B399" i="1" s="1"/>
  <c r="AL399" i="1" s="1"/>
  <c r="P397" i="1"/>
  <c r="I397" i="1"/>
  <c r="L397" i="1"/>
  <c r="N397" i="1"/>
  <c r="E397" i="1"/>
  <c r="R397" i="1"/>
  <c r="K397" i="1"/>
  <c r="U397" i="1"/>
  <c r="G397" i="1"/>
  <c r="M397" i="1"/>
  <c r="AB397" i="1"/>
  <c r="Y396" i="1"/>
  <c r="O397" i="1"/>
  <c r="D397" i="1"/>
  <c r="AC299" i="1"/>
  <c r="N30" i="19" s="1"/>
  <c r="AB299" i="1"/>
  <c r="M30" i="19" s="1"/>
  <c r="Z299" i="1"/>
  <c r="K30" i="19" s="1"/>
  <c r="J202" i="1"/>
  <c r="Q208" i="1"/>
  <c r="BD295" i="1"/>
  <c r="D120" i="1"/>
  <c r="BB120" i="1" s="1"/>
  <c r="Q299" i="1"/>
  <c r="Y299" i="1"/>
  <c r="J30" i="19" s="1"/>
  <c r="X299" i="1"/>
  <c r="I30" i="19" s="1"/>
  <c r="D299" i="1"/>
  <c r="G299" i="1"/>
  <c r="F299" i="1"/>
  <c r="M299" i="1"/>
  <c r="T299" i="1"/>
  <c r="E30" i="19" s="1"/>
  <c r="I299" i="1"/>
  <c r="L299" i="1"/>
  <c r="B300" i="1"/>
  <c r="B301" i="1" s="1"/>
  <c r="N299" i="1"/>
  <c r="V299" i="1"/>
  <c r="G30" i="19" s="1"/>
  <c r="K299" i="1"/>
  <c r="R299" i="1"/>
  <c r="C30" i="19" s="1"/>
  <c r="P299" i="1"/>
  <c r="W299" i="1"/>
  <c r="H30" i="19" s="1"/>
  <c r="H299" i="1"/>
  <c r="J299" i="1"/>
  <c r="U299" i="1"/>
  <c r="F30" i="19" s="1"/>
  <c r="S299" i="1"/>
  <c r="D30" i="19" s="1"/>
  <c r="O299" i="1"/>
  <c r="E299" i="1"/>
  <c r="K298" i="1"/>
  <c r="L298" i="1"/>
  <c r="G298" i="1"/>
  <c r="E298" i="1"/>
  <c r="I298" i="1"/>
  <c r="H298" i="1"/>
  <c r="F298" i="1"/>
  <c r="BC116" i="1"/>
  <c r="BD116" i="1" s="1"/>
  <c r="AR28" i="4" l="1"/>
  <c r="AA300" i="1"/>
  <c r="AA301" i="1"/>
  <c r="AL301" i="1"/>
  <c r="W31" i="19" s="1"/>
  <c r="AL300" i="1"/>
  <c r="W31" i="4" s="1"/>
  <c r="AA398" i="1"/>
  <c r="AR30" i="4"/>
  <c r="BD395" i="1"/>
  <c r="AU399" i="1"/>
  <c r="AS399" i="1"/>
  <c r="AQ399" i="1"/>
  <c r="AP399" i="1"/>
  <c r="AT399" i="1"/>
  <c r="AR399" i="1"/>
  <c r="AP398" i="1"/>
  <c r="AS300" i="1"/>
  <c r="AD30" i="4"/>
  <c r="AS301" i="1"/>
  <c r="AD31" i="19" s="1"/>
  <c r="AT301" i="1"/>
  <c r="AE31" i="19" s="1"/>
  <c r="AR301" i="1"/>
  <c r="AC31" i="19" s="1"/>
  <c r="AQ301" i="1"/>
  <c r="AB31" i="19" s="1"/>
  <c r="AQ300" i="1"/>
  <c r="AB30" i="4"/>
  <c r="AR300" i="1"/>
  <c r="AC30" i="4"/>
  <c r="AU398" i="1"/>
  <c r="AT300" i="1"/>
  <c r="AE30" i="4"/>
  <c r="AM30" i="19"/>
  <c r="AP31" i="4" s="1"/>
  <c r="AQ31" i="4" s="1"/>
  <c r="AH300" i="1"/>
  <c r="S31" i="4" s="1"/>
  <c r="AK300" i="1"/>
  <c r="V31" i="4" s="1"/>
  <c r="AM300" i="1"/>
  <c r="X31" i="4" s="1"/>
  <c r="AI300" i="1"/>
  <c r="T31" i="4" s="1"/>
  <c r="AJ300" i="1"/>
  <c r="U31" i="4" s="1"/>
  <c r="AM399" i="1"/>
  <c r="AK399" i="1"/>
  <c r="AE399" i="1"/>
  <c r="AD399" i="1"/>
  <c r="AF399" i="1"/>
  <c r="AJ399" i="1"/>
  <c r="AI399" i="1"/>
  <c r="AH399" i="1"/>
  <c r="AG399" i="1"/>
  <c r="AG300" i="1"/>
  <c r="R31" i="4" s="1"/>
  <c r="AM301" i="1"/>
  <c r="X31" i="19" s="1"/>
  <c r="AK301" i="1"/>
  <c r="V31" i="19" s="1"/>
  <c r="AJ301" i="1"/>
  <c r="U31" i="19" s="1"/>
  <c r="AF301" i="1"/>
  <c r="Q31" i="19" s="1"/>
  <c r="AI301" i="1"/>
  <c r="T31" i="19" s="1"/>
  <c r="AG301" i="1"/>
  <c r="R31" i="19" s="1"/>
  <c r="AH301" i="1"/>
  <c r="S31" i="19" s="1"/>
  <c r="AF300" i="1"/>
  <c r="Q31" i="4" s="1"/>
  <c r="AD300" i="1"/>
  <c r="O31" i="4" s="1"/>
  <c r="AE300" i="1"/>
  <c r="P31" i="4" s="1"/>
  <c r="AD301" i="1"/>
  <c r="O31" i="19" s="1"/>
  <c r="AE301" i="1"/>
  <c r="P31" i="19" s="1"/>
  <c r="S226" i="1"/>
  <c r="N226" i="1"/>
  <c r="AB244" i="1"/>
  <c r="T226" i="1"/>
  <c r="U226" i="1"/>
  <c r="X226" i="1"/>
  <c r="P226" i="1"/>
  <c r="V226" i="1"/>
  <c r="Z226" i="1"/>
  <c r="AC244" i="1"/>
  <c r="W226" i="1"/>
  <c r="O226" i="1"/>
  <c r="M226" i="1"/>
  <c r="Y226" i="1"/>
  <c r="R226" i="1"/>
  <c r="BB397" i="1"/>
  <c r="BC397" i="1" s="1"/>
  <c r="BB299" i="1"/>
  <c r="BC299" i="1" s="1"/>
  <c r="P399" i="1"/>
  <c r="H399" i="1"/>
  <c r="O399" i="1"/>
  <c r="E399" i="1"/>
  <c r="L399" i="1"/>
  <c r="D399" i="1"/>
  <c r="Y398" i="1"/>
  <c r="AC399" i="1"/>
  <c r="J399" i="1"/>
  <c r="U399" i="1"/>
  <c r="R399" i="1"/>
  <c r="K399" i="1"/>
  <c r="S399" i="1"/>
  <c r="G399" i="1"/>
  <c r="N399" i="1"/>
  <c r="AB399" i="1"/>
  <c r="V399" i="1"/>
  <c r="F399" i="1"/>
  <c r="B400" i="1"/>
  <c r="B401" i="1" s="1"/>
  <c r="AL401" i="1" s="1"/>
  <c r="X398" i="1"/>
  <c r="Z399" i="1"/>
  <c r="Q399" i="1"/>
  <c r="T399" i="1"/>
  <c r="M399" i="1"/>
  <c r="I399" i="1"/>
  <c r="J204" i="1"/>
  <c r="AC301" i="1"/>
  <c r="N31" i="19" s="1"/>
  <c r="L31" i="19"/>
  <c r="AB301" i="1"/>
  <c r="M31" i="19" s="1"/>
  <c r="Z301" i="1"/>
  <c r="K31" i="19" s="1"/>
  <c r="Q210" i="1"/>
  <c r="BD297" i="1"/>
  <c r="BC118" i="1"/>
  <c r="BD118" i="1" s="1"/>
  <c r="Q301" i="1"/>
  <c r="K301" i="1"/>
  <c r="J301" i="1"/>
  <c r="R301" i="1"/>
  <c r="C31" i="19" s="1"/>
  <c r="U301" i="1"/>
  <c r="F31" i="19" s="1"/>
  <c r="P301" i="1"/>
  <c r="S301" i="1"/>
  <c r="D31" i="19" s="1"/>
  <c r="W301" i="1"/>
  <c r="H31" i="19" s="1"/>
  <c r="O301" i="1"/>
  <c r="E301" i="1"/>
  <c r="H301" i="1"/>
  <c r="X301" i="1"/>
  <c r="I31" i="19" s="1"/>
  <c r="G301" i="1"/>
  <c r="M301" i="1"/>
  <c r="I301" i="1"/>
  <c r="B302" i="1"/>
  <c r="B303" i="1" s="1"/>
  <c r="AV303" i="1" s="1"/>
  <c r="AG32" i="19" s="1"/>
  <c r="Y301" i="1"/>
  <c r="J31" i="19" s="1"/>
  <c r="D301" i="1"/>
  <c r="F301" i="1"/>
  <c r="T301" i="1"/>
  <c r="E31" i="19" s="1"/>
  <c r="L301" i="1"/>
  <c r="N301" i="1"/>
  <c r="V301" i="1"/>
  <c r="G31" i="19" s="1"/>
  <c r="H300" i="1"/>
  <c r="E300" i="1"/>
  <c r="F300" i="1"/>
  <c r="I300" i="1"/>
  <c r="K300" i="1"/>
  <c r="L300" i="1"/>
  <c r="G300" i="1"/>
  <c r="D122" i="1"/>
  <c r="BB122" i="1" s="1"/>
  <c r="AA303" i="1" l="1"/>
  <c r="AL303" i="1"/>
  <c r="W32" i="19" s="1"/>
  <c r="AL302" i="1"/>
  <c r="W32" i="4" s="1"/>
  <c r="AA400" i="1"/>
  <c r="AA302" i="1"/>
  <c r="BD397" i="1"/>
  <c r="AR31" i="4"/>
  <c r="AS303" i="1"/>
  <c r="AD32" i="19" s="1"/>
  <c r="AQ303" i="1"/>
  <c r="AB32" i="19" s="1"/>
  <c r="AR303" i="1"/>
  <c r="AC32" i="19" s="1"/>
  <c r="AT303" i="1"/>
  <c r="AE32" i="19" s="1"/>
  <c r="AR302" i="1"/>
  <c r="AC31" i="4"/>
  <c r="AS302" i="1"/>
  <c r="AD31" i="4"/>
  <c r="AT302" i="1"/>
  <c r="AE31" i="4"/>
  <c r="AP400" i="1"/>
  <c r="AS401" i="1"/>
  <c r="AR401" i="1"/>
  <c r="AU401" i="1"/>
  <c r="AT401" i="1"/>
  <c r="AP401" i="1"/>
  <c r="AQ401" i="1"/>
  <c r="AU400" i="1"/>
  <c r="AQ302" i="1"/>
  <c r="AB31" i="4"/>
  <c r="AM31" i="19"/>
  <c r="AP32" i="4" s="1"/>
  <c r="AQ32" i="4" s="1"/>
  <c r="AM303" i="1"/>
  <c r="X32" i="19" s="1"/>
  <c r="AK303" i="1"/>
  <c r="V32" i="19" s="1"/>
  <c r="AF303" i="1"/>
  <c r="Q32" i="19" s="1"/>
  <c r="AJ303" i="1"/>
  <c r="U32" i="19" s="1"/>
  <c r="AI303" i="1"/>
  <c r="T32" i="19" s="1"/>
  <c r="AG303" i="1"/>
  <c r="R32" i="19" s="1"/>
  <c r="AH303" i="1"/>
  <c r="S32" i="19" s="1"/>
  <c r="AH302" i="1"/>
  <c r="S32" i="4" s="1"/>
  <c r="AF302" i="1"/>
  <c r="Q32" i="4" s="1"/>
  <c r="AK302" i="1"/>
  <c r="V32" i="4" s="1"/>
  <c r="AM401" i="1"/>
  <c r="AK401" i="1"/>
  <c r="AF401" i="1"/>
  <c r="AE401" i="1"/>
  <c r="AD401" i="1"/>
  <c r="AH401" i="1"/>
  <c r="AJ401" i="1"/>
  <c r="AI401" i="1"/>
  <c r="AG401" i="1"/>
  <c r="AG302" i="1"/>
  <c r="R32" i="4" s="1"/>
  <c r="AJ302" i="1"/>
  <c r="U32" i="4" s="1"/>
  <c r="AM302" i="1"/>
  <c r="X32" i="4" s="1"/>
  <c r="AI302" i="1"/>
  <c r="T32" i="4" s="1"/>
  <c r="AD302" i="1"/>
  <c r="O32" i="4" s="1"/>
  <c r="AE303" i="1"/>
  <c r="P32" i="19" s="1"/>
  <c r="AD303" i="1"/>
  <c r="O32" i="19" s="1"/>
  <c r="AE302" i="1"/>
  <c r="P32" i="4" s="1"/>
  <c r="R228" i="1"/>
  <c r="W228" i="1"/>
  <c r="N228" i="1"/>
  <c r="Z228" i="1"/>
  <c r="P228" i="1"/>
  <c r="U228" i="1"/>
  <c r="AB246" i="1"/>
  <c r="S228" i="1"/>
  <c r="M228" i="1"/>
  <c r="V228" i="1"/>
  <c r="X228" i="1"/>
  <c r="T228" i="1"/>
  <c r="Y228" i="1"/>
  <c r="O228" i="1"/>
  <c r="AC246" i="1"/>
  <c r="BB301" i="1"/>
  <c r="BC301" i="1" s="1"/>
  <c r="BB399" i="1"/>
  <c r="BC399" i="1" s="1"/>
  <c r="X400" i="1"/>
  <c r="Q401" i="1"/>
  <c r="J401" i="1"/>
  <c r="F401" i="1"/>
  <c r="AB401" i="1"/>
  <c r="K401" i="1"/>
  <c r="U401" i="1"/>
  <c r="B402" i="1"/>
  <c r="B403" i="1" s="1"/>
  <c r="AL403" i="1" s="1"/>
  <c r="G401" i="1"/>
  <c r="N401" i="1"/>
  <c r="V401" i="1"/>
  <c r="Z401" i="1"/>
  <c r="E401" i="1"/>
  <c r="H401" i="1"/>
  <c r="O401" i="1"/>
  <c r="R401" i="1"/>
  <c r="P401" i="1"/>
  <c r="M401" i="1"/>
  <c r="AC401" i="1"/>
  <c r="I401" i="1"/>
  <c r="L401" i="1"/>
  <c r="T401" i="1"/>
  <c r="Y400" i="1"/>
  <c r="S401" i="1"/>
  <c r="D401" i="1"/>
  <c r="AC303" i="1"/>
  <c r="N32" i="19" s="1"/>
  <c r="L32" i="19"/>
  <c r="AB303" i="1"/>
  <c r="M32" i="19" s="1"/>
  <c r="Z303" i="1"/>
  <c r="K32" i="19" s="1"/>
  <c r="J206" i="1"/>
  <c r="Q212" i="1"/>
  <c r="BD299" i="1"/>
  <c r="BC120" i="1"/>
  <c r="BD120" i="1" s="1"/>
  <c r="D124" i="1"/>
  <c r="BB124" i="1" s="1"/>
  <c r="Q303" i="1"/>
  <c r="S303" i="1"/>
  <c r="D32" i="19" s="1"/>
  <c r="W303" i="1"/>
  <c r="H32" i="19" s="1"/>
  <c r="O303" i="1"/>
  <c r="E303" i="1"/>
  <c r="H303" i="1"/>
  <c r="K303" i="1"/>
  <c r="J303" i="1"/>
  <c r="R303" i="1"/>
  <c r="C32" i="19" s="1"/>
  <c r="U303" i="1"/>
  <c r="F32" i="19" s="1"/>
  <c r="P303" i="1"/>
  <c r="I303" i="1"/>
  <c r="B304" i="1"/>
  <c r="B305" i="1" s="1"/>
  <c r="Y303" i="1"/>
  <c r="J32" i="19" s="1"/>
  <c r="D303" i="1"/>
  <c r="F303" i="1"/>
  <c r="T303" i="1"/>
  <c r="E32" i="19" s="1"/>
  <c r="L303" i="1"/>
  <c r="N303" i="1"/>
  <c r="V303" i="1"/>
  <c r="G32" i="19" s="1"/>
  <c r="X303" i="1"/>
  <c r="I32" i="19" s="1"/>
  <c r="G303" i="1"/>
  <c r="M303" i="1"/>
  <c r="K302" i="1"/>
  <c r="L302" i="1"/>
  <c r="G302" i="1"/>
  <c r="H302" i="1"/>
  <c r="F302" i="1"/>
  <c r="E302" i="1"/>
  <c r="I302" i="1"/>
  <c r="AV305" i="1" l="1"/>
  <c r="AG33" i="19" s="1"/>
  <c r="AV304" i="1"/>
  <c r="AA402" i="1"/>
  <c r="AA305" i="1"/>
  <c r="L33" i="19" s="1"/>
  <c r="AL305" i="1"/>
  <c r="W33" i="19" s="1"/>
  <c r="AL304" i="1"/>
  <c r="W33" i="4" s="1"/>
  <c r="AU402" i="1"/>
  <c r="AA304" i="1"/>
  <c r="AR32" i="4"/>
  <c r="BD399" i="1"/>
  <c r="AQ403" i="1"/>
  <c r="AR403" i="1"/>
  <c r="AU403" i="1"/>
  <c r="AT403" i="1"/>
  <c r="AP403" i="1"/>
  <c r="AS403" i="1"/>
  <c r="AQ304" i="1"/>
  <c r="AB32" i="4"/>
  <c r="AP402" i="1"/>
  <c r="AS304" i="1"/>
  <c r="AD32" i="4"/>
  <c r="AS305" i="1"/>
  <c r="AD33" i="19" s="1"/>
  <c r="AR305" i="1"/>
  <c r="AC33" i="19" s="1"/>
  <c r="AT305" i="1"/>
  <c r="AE33" i="19" s="1"/>
  <c r="AQ305" i="1"/>
  <c r="AB33" i="19" s="1"/>
  <c r="AT304" i="1"/>
  <c r="AE32" i="4"/>
  <c r="AR304" i="1"/>
  <c r="AC32" i="4"/>
  <c r="AM32" i="19"/>
  <c r="AG304" i="1"/>
  <c r="R33" i="4" s="1"/>
  <c r="AH304" i="1"/>
  <c r="S33" i="4" s="1"/>
  <c r="AM304" i="1"/>
  <c r="X33" i="4" s="1"/>
  <c r="AK304" i="1"/>
  <c r="V33" i="4" s="1"/>
  <c r="AI304" i="1"/>
  <c r="T33" i="4" s="1"/>
  <c r="AM305" i="1"/>
  <c r="X33" i="19" s="1"/>
  <c r="AK305" i="1"/>
  <c r="V33" i="19" s="1"/>
  <c r="AG305" i="1"/>
  <c r="R33" i="19" s="1"/>
  <c r="AF305" i="1"/>
  <c r="Q33" i="19" s="1"/>
  <c r="AJ305" i="1"/>
  <c r="U33" i="19" s="1"/>
  <c r="AI305" i="1"/>
  <c r="T33" i="19" s="1"/>
  <c r="AH305" i="1"/>
  <c r="S33" i="19" s="1"/>
  <c r="AM403" i="1"/>
  <c r="AK403" i="1"/>
  <c r="AF403" i="1"/>
  <c r="AD403" i="1"/>
  <c r="AE403" i="1"/>
  <c r="AG403" i="1"/>
  <c r="AJ403" i="1"/>
  <c r="AI403" i="1"/>
  <c r="AH403" i="1"/>
  <c r="AJ304" i="1"/>
  <c r="U33" i="4" s="1"/>
  <c r="AF304" i="1"/>
  <c r="Q33" i="4" s="1"/>
  <c r="AD304" i="1"/>
  <c r="O33" i="4" s="1"/>
  <c r="AE304" i="1"/>
  <c r="P33" i="4" s="1"/>
  <c r="AD305" i="1"/>
  <c r="O33" i="19" s="1"/>
  <c r="AE305" i="1"/>
  <c r="P33" i="19" s="1"/>
  <c r="M230" i="1"/>
  <c r="P230" i="1"/>
  <c r="O230" i="1"/>
  <c r="Y230" i="1"/>
  <c r="X230" i="1"/>
  <c r="AB248" i="1"/>
  <c r="N230" i="1"/>
  <c r="R230" i="1"/>
  <c r="AC248" i="1"/>
  <c r="T230" i="1"/>
  <c r="V230" i="1"/>
  <c r="S230" i="1"/>
  <c r="U230" i="1"/>
  <c r="Z230" i="1"/>
  <c r="W230" i="1"/>
  <c r="BB303" i="1"/>
  <c r="BC303" i="1" s="1"/>
  <c r="BB401" i="1"/>
  <c r="BC401" i="1" s="1"/>
  <c r="AB403" i="1"/>
  <c r="F403" i="1"/>
  <c r="B404" i="1"/>
  <c r="B405" i="1" s="1"/>
  <c r="I403" i="1"/>
  <c r="Y402" i="1"/>
  <c r="T403" i="1"/>
  <c r="L403" i="1"/>
  <c r="Z403" i="1"/>
  <c r="R403" i="1"/>
  <c r="H403" i="1"/>
  <c r="D403" i="1"/>
  <c r="K403" i="1"/>
  <c r="M403" i="1"/>
  <c r="S403" i="1"/>
  <c r="E403" i="1"/>
  <c r="P403" i="1"/>
  <c r="AC403" i="1"/>
  <c r="G403" i="1"/>
  <c r="X402" i="1"/>
  <c r="O403" i="1"/>
  <c r="U403" i="1"/>
  <c r="J403" i="1"/>
  <c r="V403" i="1"/>
  <c r="Q403" i="1"/>
  <c r="N403" i="1"/>
  <c r="AC305" i="1"/>
  <c r="N33" i="19" s="1"/>
  <c r="AB305" i="1"/>
  <c r="M33" i="19" s="1"/>
  <c r="Z305" i="1"/>
  <c r="K33" i="19" s="1"/>
  <c r="J208" i="1"/>
  <c r="Q214" i="1"/>
  <c r="Q305" i="1"/>
  <c r="U305" i="1"/>
  <c r="F33" i="19" s="1"/>
  <c r="P305" i="1"/>
  <c r="S305" i="1"/>
  <c r="D33" i="19" s="1"/>
  <c r="W305" i="1"/>
  <c r="H33" i="19" s="1"/>
  <c r="O305" i="1"/>
  <c r="E305" i="1"/>
  <c r="H305" i="1"/>
  <c r="K305" i="1"/>
  <c r="J305" i="1"/>
  <c r="R305" i="1"/>
  <c r="C33" i="19" s="1"/>
  <c r="G305" i="1"/>
  <c r="M305" i="1"/>
  <c r="I305" i="1"/>
  <c r="B306" i="1"/>
  <c r="B307" i="1" s="1"/>
  <c r="AV307" i="1" s="1"/>
  <c r="AG34" i="19" s="1"/>
  <c r="Y305" i="1"/>
  <c r="J33" i="19" s="1"/>
  <c r="D305" i="1"/>
  <c r="F305" i="1"/>
  <c r="T305" i="1"/>
  <c r="E33" i="19" s="1"/>
  <c r="L305" i="1"/>
  <c r="N305" i="1"/>
  <c r="V305" i="1"/>
  <c r="G33" i="19" s="1"/>
  <c r="X305" i="1"/>
  <c r="I33" i="19" s="1"/>
  <c r="H304" i="1"/>
  <c r="E304" i="1"/>
  <c r="F304" i="1"/>
  <c r="I304" i="1"/>
  <c r="L304" i="1"/>
  <c r="G304" i="1"/>
  <c r="K304" i="1"/>
  <c r="D126" i="1"/>
  <c r="BB126" i="1" s="1"/>
  <c r="BD301" i="1"/>
  <c r="BC122" i="1"/>
  <c r="BD122" i="1" s="1"/>
  <c r="AP33" i="4" l="1"/>
  <c r="AV306" i="1"/>
  <c r="AG33" i="4"/>
  <c r="AA307" i="1"/>
  <c r="L34" i="19" s="1"/>
  <c r="AL307" i="1"/>
  <c r="W34" i="19" s="1"/>
  <c r="AL306" i="1"/>
  <c r="W34" i="4" s="1"/>
  <c r="AA306" i="1"/>
  <c r="AU404" i="1"/>
  <c r="AL405" i="1"/>
  <c r="AA404" i="1"/>
  <c r="BD401" i="1"/>
  <c r="AT306" i="1"/>
  <c r="AE33" i="4"/>
  <c r="AQ306" i="1"/>
  <c r="AB33" i="4"/>
  <c r="AS306" i="1"/>
  <c r="AD33" i="4"/>
  <c r="AR306" i="1"/>
  <c r="AC33" i="4"/>
  <c r="AP404" i="1"/>
  <c r="AQ307" i="1"/>
  <c r="AB34" i="19" s="1"/>
  <c r="AR307" i="1"/>
  <c r="AC34" i="19" s="1"/>
  <c r="AT307" i="1"/>
  <c r="AE34" i="19" s="1"/>
  <c r="AS307" i="1"/>
  <c r="AD34" i="19" s="1"/>
  <c r="AS405" i="1"/>
  <c r="AT405" i="1"/>
  <c r="AQ405" i="1"/>
  <c r="AU405" i="1"/>
  <c r="AP405" i="1"/>
  <c r="AR405" i="1"/>
  <c r="AM33" i="19"/>
  <c r="AG306" i="1"/>
  <c r="R34" i="4" s="1"/>
  <c r="AI306" i="1"/>
  <c r="T34" i="4" s="1"/>
  <c r="AF306" i="1"/>
  <c r="Q34" i="4" s="1"/>
  <c r="AM405" i="1"/>
  <c r="AK405" i="1"/>
  <c r="AJ405" i="1"/>
  <c r="AE405" i="1"/>
  <c r="AD405" i="1"/>
  <c r="AF405" i="1"/>
  <c r="AH405" i="1"/>
  <c r="AI405" i="1"/>
  <c r="AG405" i="1"/>
  <c r="AM306" i="1"/>
  <c r="X34" i="4" s="1"/>
  <c r="AJ306" i="1"/>
  <c r="U34" i="4" s="1"/>
  <c r="AD306" i="1"/>
  <c r="O34" i="4" s="1"/>
  <c r="AM307" i="1"/>
  <c r="X34" i="19" s="1"/>
  <c r="AK307" i="1"/>
  <c r="V34" i="19" s="1"/>
  <c r="AG307" i="1"/>
  <c r="R34" i="19" s="1"/>
  <c r="AF307" i="1"/>
  <c r="Q34" i="19" s="1"/>
  <c r="AJ307" i="1"/>
  <c r="U34" i="19" s="1"/>
  <c r="AI307" i="1"/>
  <c r="T34" i="19" s="1"/>
  <c r="AH307" i="1"/>
  <c r="S34" i="19" s="1"/>
  <c r="AK306" i="1"/>
  <c r="V34" i="4" s="1"/>
  <c r="AH306" i="1"/>
  <c r="S34" i="4" s="1"/>
  <c r="AE307" i="1"/>
  <c r="P34" i="19" s="1"/>
  <c r="AD307" i="1"/>
  <c r="O34" i="19" s="1"/>
  <c r="AE306" i="1"/>
  <c r="P34" i="4" s="1"/>
  <c r="V232" i="1"/>
  <c r="M232" i="1"/>
  <c r="W232" i="1"/>
  <c r="S232" i="1"/>
  <c r="U232" i="1"/>
  <c r="AC250" i="1"/>
  <c r="N232" i="1"/>
  <c r="Y232" i="1"/>
  <c r="Z232" i="1"/>
  <c r="T232" i="1"/>
  <c r="R232" i="1"/>
  <c r="AB250" i="1"/>
  <c r="X232" i="1"/>
  <c r="O232" i="1"/>
  <c r="P232" i="1"/>
  <c r="BB403" i="1"/>
  <c r="BC403" i="1" s="1"/>
  <c r="BB305" i="1"/>
  <c r="BC305" i="1" s="1"/>
  <c r="AC405" i="1"/>
  <c r="D405" i="1"/>
  <c r="L405" i="1"/>
  <c r="Y404" i="1"/>
  <c r="G405" i="1"/>
  <c r="P405" i="1"/>
  <c r="Q405" i="1"/>
  <c r="X404" i="1"/>
  <c r="O405" i="1"/>
  <c r="M405" i="1"/>
  <c r="T405" i="1"/>
  <c r="AB405" i="1"/>
  <c r="K405" i="1"/>
  <c r="J405" i="1"/>
  <c r="U405" i="1"/>
  <c r="E405" i="1"/>
  <c r="V405" i="1"/>
  <c r="H405" i="1"/>
  <c r="Z405" i="1"/>
  <c r="R405" i="1"/>
  <c r="B406" i="1"/>
  <c r="B407" i="1" s="1"/>
  <c r="AL407" i="1" s="1"/>
  <c r="I405" i="1"/>
  <c r="S405" i="1"/>
  <c r="F405" i="1"/>
  <c r="N405" i="1"/>
  <c r="AC307" i="1"/>
  <c r="N34" i="19" s="1"/>
  <c r="AB307" i="1"/>
  <c r="M34" i="19" s="1"/>
  <c r="Z307" i="1"/>
  <c r="K34" i="19" s="1"/>
  <c r="J210" i="1"/>
  <c r="Q216" i="1"/>
  <c r="BD303" i="1"/>
  <c r="D128" i="1"/>
  <c r="BB128" i="1" s="1"/>
  <c r="Q307" i="1"/>
  <c r="G307" i="1"/>
  <c r="F307" i="1"/>
  <c r="M307" i="1"/>
  <c r="T307" i="1"/>
  <c r="E34" i="19" s="1"/>
  <c r="I307" i="1"/>
  <c r="L307" i="1"/>
  <c r="B308" i="1"/>
  <c r="B309" i="1" s="1"/>
  <c r="AV309" i="1" s="1"/>
  <c r="AG35" i="19" s="1"/>
  <c r="N307" i="1"/>
  <c r="V307" i="1"/>
  <c r="G34" i="19" s="1"/>
  <c r="Y307" i="1"/>
  <c r="J34" i="19" s="1"/>
  <c r="X307" i="1"/>
  <c r="I34" i="19" s="1"/>
  <c r="D307" i="1"/>
  <c r="U307" i="1"/>
  <c r="F34" i="19" s="1"/>
  <c r="S307" i="1"/>
  <c r="D34" i="19" s="1"/>
  <c r="O307" i="1"/>
  <c r="E307" i="1"/>
  <c r="K307" i="1"/>
  <c r="R307" i="1"/>
  <c r="C34" i="19" s="1"/>
  <c r="P307" i="1"/>
  <c r="W307" i="1"/>
  <c r="H34" i="19" s="1"/>
  <c r="H307" i="1"/>
  <c r="J307" i="1"/>
  <c r="K306" i="1"/>
  <c r="L306" i="1"/>
  <c r="G306" i="1"/>
  <c r="E306" i="1"/>
  <c r="I306" i="1"/>
  <c r="H306" i="1"/>
  <c r="F306" i="1"/>
  <c r="BC124" i="1"/>
  <c r="BD124" i="1" s="1"/>
  <c r="AQ33" i="4" l="1"/>
  <c r="AP34" i="4"/>
  <c r="AQ34" i="4" s="1"/>
  <c r="AV308" i="1"/>
  <c r="AG34" i="4"/>
  <c r="AA406" i="1"/>
  <c r="AA309" i="1"/>
  <c r="L35" i="19" s="1"/>
  <c r="AL309" i="1"/>
  <c r="W35" i="19" s="1"/>
  <c r="AL308" i="1"/>
  <c r="W35" i="4" s="1"/>
  <c r="AA308" i="1"/>
  <c r="BD403" i="1"/>
  <c r="AR33" i="4"/>
  <c r="AR308" i="1"/>
  <c r="AC34" i="4"/>
  <c r="AQ308" i="1"/>
  <c r="AB34" i="4"/>
  <c r="AS309" i="1"/>
  <c r="AD35" i="19" s="1"/>
  <c r="AT309" i="1"/>
  <c r="AE35" i="19" s="1"/>
  <c r="AQ309" i="1"/>
  <c r="AB35" i="19" s="1"/>
  <c r="AR309" i="1"/>
  <c r="AC35" i="19" s="1"/>
  <c r="AU407" i="1"/>
  <c r="AS407" i="1"/>
  <c r="AR407" i="1"/>
  <c r="AQ407" i="1"/>
  <c r="AT407" i="1"/>
  <c r="AP407" i="1"/>
  <c r="AP406" i="1"/>
  <c r="AS308" i="1"/>
  <c r="AD34" i="4"/>
  <c r="AT308" i="1"/>
  <c r="AE34" i="4"/>
  <c r="AU406" i="1"/>
  <c r="AM34" i="19"/>
  <c r="AH308" i="1"/>
  <c r="S35" i="4" s="1"/>
  <c r="AK308" i="1"/>
  <c r="V35" i="4" s="1"/>
  <c r="AM308" i="1"/>
  <c r="X35" i="4" s="1"/>
  <c r="AD308" i="1"/>
  <c r="O35" i="4" s="1"/>
  <c r="AM309" i="1"/>
  <c r="X35" i="19" s="1"/>
  <c r="AK309" i="1"/>
  <c r="V35" i="19" s="1"/>
  <c r="AH309" i="1"/>
  <c r="S35" i="19" s="1"/>
  <c r="AF309" i="1"/>
  <c r="Q35" i="19" s="1"/>
  <c r="AI309" i="1"/>
  <c r="T35" i="19" s="1"/>
  <c r="AJ309" i="1"/>
  <c r="U35" i="19" s="1"/>
  <c r="AG309" i="1"/>
  <c r="R35" i="19" s="1"/>
  <c r="AI308" i="1"/>
  <c r="T35" i="4" s="1"/>
  <c r="AF308" i="1"/>
  <c r="Q35" i="4" s="1"/>
  <c r="AM407" i="1"/>
  <c r="AK407" i="1"/>
  <c r="AE407" i="1"/>
  <c r="AF407" i="1"/>
  <c r="AD407" i="1"/>
  <c r="AJ407" i="1"/>
  <c r="AG407" i="1"/>
  <c r="AI407" i="1"/>
  <c r="AH407" i="1"/>
  <c r="AJ308" i="1"/>
  <c r="U35" i="4" s="1"/>
  <c r="AG308" i="1"/>
  <c r="R35" i="4" s="1"/>
  <c r="AE308" i="1"/>
  <c r="P35" i="4" s="1"/>
  <c r="AD309" i="1"/>
  <c r="O35" i="19" s="1"/>
  <c r="AE309" i="1"/>
  <c r="P35" i="19" s="1"/>
  <c r="O234" i="1"/>
  <c r="R234" i="1"/>
  <c r="W234" i="1"/>
  <c r="N234" i="1"/>
  <c r="U234" i="1"/>
  <c r="S234" i="1"/>
  <c r="M234" i="1"/>
  <c r="X234" i="1"/>
  <c r="Z234" i="1"/>
  <c r="Y234" i="1"/>
  <c r="AC252" i="1"/>
  <c r="V234" i="1"/>
  <c r="P234" i="1"/>
  <c r="AB252" i="1"/>
  <c r="T234" i="1"/>
  <c r="BB405" i="1"/>
  <c r="BC405" i="1" s="1"/>
  <c r="BB307" i="1"/>
  <c r="BC307" i="1" s="1"/>
  <c r="Z407" i="1"/>
  <c r="E407" i="1"/>
  <c r="T407" i="1"/>
  <c r="U407" i="1"/>
  <c r="O407" i="1"/>
  <c r="Y406" i="1"/>
  <c r="AC407" i="1"/>
  <c r="L407" i="1"/>
  <c r="J407" i="1"/>
  <c r="V407" i="1"/>
  <c r="G407" i="1"/>
  <c r="Q407" i="1"/>
  <c r="N407" i="1"/>
  <c r="D407" i="1"/>
  <c r="R407" i="1"/>
  <c r="S407" i="1"/>
  <c r="AB407" i="1"/>
  <c r="H407" i="1"/>
  <c r="K407" i="1"/>
  <c r="B408" i="1"/>
  <c r="B409" i="1" s="1"/>
  <c r="AL409" i="1" s="1"/>
  <c r="F407" i="1"/>
  <c r="M407" i="1"/>
  <c r="I407" i="1"/>
  <c r="P407" i="1"/>
  <c r="AC309" i="1"/>
  <c r="N35" i="19" s="1"/>
  <c r="AB309" i="1"/>
  <c r="M35" i="19" s="1"/>
  <c r="Z309" i="1"/>
  <c r="K35" i="19" s="1"/>
  <c r="J212" i="1"/>
  <c r="Q218" i="1"/>
  <c r="BD305" i="1"/>
  <c r="D130" i="1"/>
  <c r="BB130" i="1" s="1"/>
  <c r="Q309" i="1"/>
  <c r="U309" i="1"/>
  <c r="F35" i="19" s="1"/>
  <c r="P309" i="1"/>
  <c r="S309" i="1"/>
  <c r="D35" i="19" s="1"/>
  <c r="W309" i="1"/>
  <c r="H35" i="19" s="1"/>
  <c r="O309" i="1"/>
  <c r="E309" i="1"/>
  <c r="H309" i="1"/>
  <c r="K309" i="1"/>
  <c r="J309" i="1"/>
  <c r="R309" i="1"/>
  <c r="C35" i="19" s="1"/>
  <c r="F309" i="1"/>
  <c r="T309" i="1"/>
  <c r="E35" i="19" s="1"/>
  <c r="L309" i="1"/>
  <c r="N309" i="1"/>
  <c r="V309" i="1"/>
  <c r="G35" i="19" s="1"/>
  <c r="X309" i="1"/>
  <c r="I35" i="19" s="1"/>
  <c r="G309" i="1"/>
  <c r="M309" i="1"/>
  <c r="I309" i="1"/>
  <c r="B310" i="1"/>
  <c r="B311" i="1" s="1"/>
  <c r="AV311" i="1" s="1"/>
  <c r="AG36" i="19" s="1"/>
  <c r="Y309" i="1"/>
  <c r="J35" i="19" s="1"/>
  <c r="D309" i="1"/>
  <c r="H308" i="1"/>
  <c r="E308" i="1"/>
  <c r="F308" i="1"/>
  <c r="I308" i="1"/>
  <c r="K308" i="1"/>
  <c r="L308" i="1"/>
  <c r="G308" i="1"/>
  <c r="BC126" i="1"/>
  <c r="BD126" i="1" s="1"/>
  <c r="AP35" i="4" l="1"/>
  <c r="AQ35" i="4" s="1"/>
  <c r="AR34" i="4"/>
  <c r="AV310" i="1"/>
  <c r="AG35" i="4"/>
  <c r="AA408" i="1"/>
  <c r="AA310" i="1"/>
  <c r="AA311" i="1"/>
  <c r="AL311" i="1"/>
  <c r="W36" i="19" s="1"/>
  <c r="AL310" i="1"/>
  <c r="W36" i="4" s="1"/>
  <c r="BD307" i="1"/>
  <c r="BD405" i="1"/>
  <c r="AR310" i="1"/>
  <c r="AC35" i="4"/>
  <c r="AS409" i="1"/>
  <c r="AR409" i="1"/>
  <c r="AU409" i="1"/>
  <c r="AT409" i="1"/>
  <c r="AQ409" i="1"/>
  <c r="AP409" i="1"/>
  <c r="AP408" i="1"/>
  <c r="AT310" i="1"/>
  <c r="AE35" i="4"/>
  <c r="AQ310" i="1"/>
  <c r="AB35" i="4"/>
  <c r="AS311" i="1"/>
  <c r="AD36" i="19" s="1"/>
  <c r="AR311" i="1"/>
  <c r="AC36" i="19" s="1"/>
  <c r="AT311" i="1"/>
  <c r="AE36" i="19" s="1"/>
  <c r="AQ311" i="1"/>
  <c r="AB36" i="19" s="1"/>
  <c r="AU408" i="1"/>
  <c r="AS310" i="1"/>
  <c r="AD35" i="4"/>
  <c r="AM35" i="19"/>
  <c r="AI310" i="1"/>
  <c r="T36" i="4" s="1"/>
  <c r="AJ310" i="1"/>
  <c r="U36" i="4" s="1"/>
  <c r="AK310" i="1"/>
  <c r="V36" i="4" s="1"/>
  <c r="AH310" i="1"/>
  <c r="S36" i="4" s="1"/>
  <c r="AM311" i="1"/>
  <c r="X36" i="19" s="1"/>
  <c r="AK311" i="1"/>
  <c r="V36" i="19" s="1"/>
  <c r="AF311" i="1"/>
  <c r="Q36" i="19" s="1"/>
  <c r="AH311" i="1"/>
  <c r="S36" i="19" s="1"/>
  <c r="AJ311" i="1"/>
  <c r="U36" i="19" s="1"/>
  <c r="AI311" i="1"/>
  <c r="T36" i="19" s="1"/>
  <c r="AG311" i="1"/>
  <c r="R36" i="19" s="1"/>
  <c r="AG310" i="1"/>
  <c r="R36" i="4" s="1"/>
  <c r="AF310" i="1"/>
  <c r="Q36" i="4" s="1"/>
  <c r="AM409" i="1"/>
  <c r="AK409" i="1"/>
  <c r="AG409" i="1"/>
  <c r="AF409" i="1"/>
  <c r="AD409" i="1"/>
  <c r="AE409" i="1"/>
  <c r="AI409" i="1"/>
  <c r="AH409" i="1"/>
  <c r="AJ409" i="1"/>
  <c r="AM310" i="1"/>
  <c r="X36" i="4" s="1"/>
  <c r="AE310" i="1"/>
  <c r="P36" i="4" s="1"/>
  <c r="AE311" i="1"/>
  <c r="P36" i="19" s="1"/>
  <c r="AD311" i="1"/>
  <c r="O36" i="19" s="1"/>
  <c r="AD310" i="1"/>
  <c r="O36" i="4" s="1"/>
  <c r="AB254" i="1"/>
  <c r="Y236" i="1"/>
  <c r="X236" i="1"/>
  <c r="S236" i="1"/>
  <c r="R236" i="1"/>
  <c r="T236" i="1"/>
  <c r="V236" i="1"/>
  <c r="AC254" i="1"/>
  <c r="Z236" i="1"/>
  <c r="M236" i="1"/>
  <c r="U236" i="1"/>
  <c r="W236" i="1"/>
  <c r="O236" i="1"/>
  <c r="P236" i="1"/>
  <c r="N236" i="1"/>
  <c r="BB309" i="1"/>
  <c r="BC309" i="1" s="1"/>
  <c r="BB407" i="1"/>
  <c r="BC407" i="1" s="1"/>
  <c r="Z409" i="1"/>
  <c r="Y408" i="1"/>
  <c r="P409" i="1"/>
  <c r="H409" i="1"/>
  <c r="D409" i="1"/>
  <c r="V409" i="1"/>
  <c r="AC409" i="1"/>
  <c r="J409" i="1"/>
  <c r="M409" i="1"/>
  <c r="R409" i="1"/>
  <c r="L409" i="1"/>
  <c r="N409" i="1"/>
  <c r="F409" i="1"/>
  <c r="E409" i="1"/>
  <c r="G409" i="1"/>
  <c r="K409" i="1"/>
  <c r="AB409" i="1"/>
  <c r="Q409" i="1"/>
  <c r="U409" i="1"/>
  <c r="B410" i="1"/>
  <c r="B411" i="1" s="1"/>
  <c r="AL411" i="1" s="1"/>
  <c r="I409" i="1"/>
  <c r="O409" i="1"/>
  <c r="T409" i="1"/>
  <c r="S409" i="1"/>
  <c r="AC311" i="1"/>
  <c r="N36" i="19" s="1"/>
  <c r="L36" i="19"/>
  <c r="AB311" i="1"/>
  <c r="M36" i="19" s="1"/>
  <c r="Z311" i="1"/>
  <c r="K36" i="19" s="1"/>
  <c r="J214" i="1"/>
  <c r="Q220" i="1"/>
  <c r="BC128" i="1"/>
  <c r="BD128" i="1" s="1"/>
  <c r="Q311" i="1"/>
  <c r="S311" i="1"/>
  <c r="D36" i="19" s="1"/>
  <c r="W311" i="1"/>
  <c r="H36" i="19" s="1"/>
  <c r="O311" i="1"/>
  <c r="E311" i="1"/>
  <c r="H311" i="1"/>
  <c r="K311" i="1"/>
  <c r="J311" i="1"/>
  <c r="R311" i="1"/>
  <c r="C36" i="19" s="1"/>
  <c r="U311" i="1"/>
  <c r="F36" i="19" s="1"/>
  <c r="P311" i="1"/>
  <c r="I311" i="1"/>
  <c r="B312" i="1"/>
  <c r="B313" i="1" s="1"/>
  <c r="AV313" i="1" s="1"/>
  <c r="AG37" i="19" s="1"/>
  <c r="AG49" i="19" s="1"/>
  <c r="Y311" i="1"/>
  <c r="J36" i="19" s="1"/>
  <c r="D311" i="1"/>
  <c r="F311" i="1"/>
  <c r="T311" i="1"/>
  <c r="E36" i="19" s="1"/>
  <c r="L311" i="1"/>
  <c r="N311" i="1"/>
  <c r="V311" i="1"/>
  <c r="G36" i="19" s="1"/>
  <c r="X311" i="1"/>
  <c r="I36" i="19" s="1"/>
  <c r="G311" i="1"/>
  <c r="M311" i="1"/>
  <c r="K310" i="1"/>
  <c r="L310" i="1"/>
  <c r="G310" i="1"/>
  <c r="H310" i="1"/>
  <c r="F310" i="1"/>
  <c r="I310" i="1"/>
  <c r="E310" i="1"/>
  <c r="D132" i="1"/>
  <c r="BB132" i="1" s="1"/>
  <c r="AR35" i="4" l="1"/>
  <c r="AP36" i="4"/>
  <c r="AQ36" i="4" s="1"/>
  <c r="AV312" i="1"/>
  <c r="AG36" i="4"/>
  <c r="AA313" i="1"/>
  <c r="L37" i="19" s="1"/>
  <c r="L49" i="19" s="1"/>
  <c r="AL313" i="1"/>
  <c r="W37" i="19" s="1"/>
  <c r="W49" i="19" s="1"/>
  <c r="AL312" i="1"/>
  <c r="AP410" i="1"/>
  <c r="AA410" i="1"/>
  <c r="AA312" i="1"/>
  <c r="BD407" i="1"/>
  <c r="AS313" i="1"/>
  <c r="AD37" i="19" s="1"/>
  <c r="AD49" i="19" s="1"/>
  <c r="AR313" i="1"/>
  <c r="AC37" i="19" s="1"/>
  <c r="AC49" i="19" s="1"/>
  <c r="AT313" i="1"/>
  <c r="AE37" i="19" s="1"/>
  <c r="AE49" i="19" s="1"/>
  <c r="AQ313" i="1"/>
  <c r="AB37" i="19" s="1"/>
  <c r="AB49" i="19" s="1"/>
  <c r="AQ411" i="1"/>
  <c r="AR411" i="1"/>
  <c r="AT411" i="1"/>
  <c r="AP411" i="1"/>
  <c r="AS411" i="1"/>
  <c r="AU411" i="1"/>
  <c r="AS312" i="1"/>
  <c r="AD36" i="4"/>
  <c r="AQ312" i="1"/>
  <c r="AB36" i="4"/>
  <c r="AR312" i="1"/>
  <c r="AC36" i="4"/>
  <c r="AU410" i="1"/>
  <c r="AT312" i="1"/>
  <c r="AE36" i="4"/>
  <c r="AM36" i="19"/>
  <c r="AK312" i="1"/>
  <c r="V37" i="4" s="1"/>
  <c r="AG312" i="1"/>
  <c r="R37" i="4" s="1"/>
  <c r="AH312" i="1"/>
  <c r="S37" i="4" s="1"/>
  <c r="AM312" i="1"/>
  <c r="X37" i="4" s="1"/>
  <c r="AM411" i="1"/>
  <c r="AK411" i="1"/>
  <c r="AF411" i="1"/>
  <c r="AD411" i="1"/>
  <c r="AE411" i="1"/>
  <c r="AG411" i="1"/>
  <c r="AI411" i="1"/>
  <c r="AH411" i="1"/>
  <c r="AJ411" i="1"/>
  <c r="AF312" i="1"/>
  <c r="Q37" i="4" s="1"/>
  <c r="AM313" i="1"/>
  <c r="X37" i="19" s="1"/>
  <c r="X49" i="19" s="1"/>
  <c r="AK313" i="1"/>
  <c r="V37" i="19" s="1"/>
  <c r="V49" i="19" s="1"/>
  <c r="AF313" i="1"/>
  <c r="Q37" i="19" s="1"/>
  <c r="Q49" i="19" s="1"/>
  <c r="AG313" i="1"/>
  <c r="AH313" i="1"/>
  <c r="AJ313" i="1"/>
  <c r="U37" i="19" s="1"/>
  <c r="U49" i="19" s="1"/>
  <c r="AI313" i="1"/>
  <c r="T37" i="19" s="1"/>
  <c r="T49" i="19" s="1"/>
  <c r="AI312" i="1"/>
  <c r="AJ312" i="1"/>
  <c r="U37" i="4" s="1"/>
  <c r="AE312" i="1"/>
  <c r="P37" i="4" s="1"/>
  <c r="AD312" i="1"/>
  <c r="O37" i="4" s="1"/>
  <c r="AD313" i="1"/>
  <c r="O37" i="19" s="1"/>
  <c r="O49" i="19" s="1"/>
  <c r="AE313" i="1"/>
  <c r="P37" i="19" s="1"/>
  <c r="P49" i="19" s="1"/>
  <c r="AB256" i="1"/>
  <c r="AC256" i="1"/>
  <c r="W238" i="1"/>
  <c r="M238" i="1"/>
  <c r="N238" i="1"/>
  <c r="R238" i="1"/>
  <c r="X238" i="1"/>
  <c r="P238" i="1"/>
  <c r="O238" i="1"/>
  <c r="U238" i="1"/>
  <c r="Z238" i="1"/>
  <c r="V238" i="1"/>
  <c r="T238" i="1"/>
  <c r="S238" i="1"/>
  <c r="Y238" i="1"/>
  <c r="BB311" i="1"/>
  <c r="BC311" i="1" s="1"/>
  <c r="BB409" i="1"/>
  <c r="BC409" i="1" s="1"/>
  <c r="Q411" i="1"/>
  <c r="D411" i="1"/>
  <c r="S411" i="1"/>
  <c r="R411" i="1"/>
  <c r="O411" i="1"/>
  <c r="AB411" i="1"/>
  <c r="X410" i="1"/>
  <c r="E411" i="1"/>
  <c r="L411" i="1"/>
  <c r="Y410" i="1"/>
  <c r="Z411" i="1"/>
  <c r="J411" i="1"/>
  <c r="I411" i="1"/>
  <c r="V411" i="1"/>
  <c r="G411" i="1"/>
  <c r="U411" i="1"/>
  <c r="F411" i="1"/>
  <c r="N411" i="1"/>
  <c r="AC411" i="1"/>
  <c r="B412" i="1"/>
  <c r="B413" i="1" s="1"/>
  <c r="P411" i="1"/>
  <c r="K411" i="1"/>
  <c r="M411" i="1"/>
  <c r="H411" i="1"/>
  <c r="T411" i="1"/>
  <c r="AC313" i="1"/>
  <c r="N37" i="19" s="1"/>
  <c r="N49" i="19" s="1"/>
  <c r="AB313" i="1"/>
  <c r="M37" i="19" s="1"/>
  <c r="M49" i="19" s="1"/>
  <c r="Z313" i="1"/>
  <c r="K37" i="19" s="1"/>
  <c r="K49" i="19" s="1"/>
  <c r="J216" i="1"/>
  <c r="Q222" i="1"/>
  <c r="BD309" i="1"/>
  <c r="D134" i="1"/>
  <c r="BB134" i="1" s="1"/>
  <c r="Q313" i="1"/>
  <c r="O313" i="1"/>
  <c r="J313" i="1"/>
  <c r="R313" i="1"/>
  <c r="C37" i="19" s="1"/>
  <c r="V313" i="1"/>
  <c r="G37" i="19" s="1"/>
  <c r="G49" i="19" s="1"/>
  <c r="Y313" i="1"/>
  <c r="J37" i="19" s="1"/>
  <c r="J49" i="19" s="1"/>
  <c r="U313" i="1"/>
  <c r="F37" i="19" s="1"/>
  <c r="F49" i="19" s="1"/>
  <c r="D313" i="1"/>
  <c r="G313" i="1"/>
  <c r="S313" i="1"/>
  <c r="D37" i="19" s="1"/>
  <c r="D49" i="19" s="1"/>
  <c r="W313" i="1"/>
  <c r="H37" i="19" s="1"/>
  <c r="T313" i="1"/>
  <c r="E37" i="19" s="1"/>
  <c r="E49" i="19" s="1"/>
  <c r="E313" i="1"/>
  <c r="L313" i="1"/>
  <c r="X313" i="1"/>
  <c r="I37" i="19" s="1"/>
  <c r="I49" i="19" s="1"/>
  <c r="K313" i="1"/>
  <c r="M313" i="1"/>
  <c r="P313" i="1"/>
  <c r="B314" i="1"/>
  <c r="H313" i="1"/>
  <c r="F313" i="1"/>
  <c r="I313" i="1"/>
  <c r="N313" i="1"/>
  <c r="H312" i="1"/>
  <c r="E312" i="1"/>
  <c r="E314" i="1" s="1"/>
  <c r="E316" i="1" s="1"/>
  <c r="E318" i="1" s="1"/>
  <c r="E320" i="1" s="1"/>
  <c r="E322" i="1" s="1"/>
  <c r="E324" i="1" s="1"/>
  <c r="E326" i="1" s="1"/>
  <c r="E328" i="1" s="1"/>
  <c r="E330" i="1" s="1"/>
  <c r="E332" i="1" s="1"/>
  <c r="E334" i="1" s="1"/>
  <c r="E336" i="1" s="1"/>
  <c r="E338" i="1" s="1"/>
  <c r="E340" i="1" s="1"/>
  <c r="E342" i="1" s="1"/>
  <c r="E344" i="1" s="1"/>
  <c r="E346" i="1" s="1"/>
  <c r="E348" i="1" s="1"/>
  <c r="E350" i="1" s="1"/>
  <c r="E352" i="1" s="1"/>
  <c r="E354" i="1" s="1"/>
  <c r="E356" i="1" s="1"/>
  <c r="E358" i="1" s="1"/>
  <c r="E360" i="1" s="1"/>
  <c r="E362" i="1" s="1"/>
  <c r="E364" i="1" s="1"/>
  <c r="E366" i="1" s="1"/>
  <c r="E368" i="1" s="1"/>
  <c r="E370" i="1" s="1"/>
  <c r="E372" i="1" s="1"/>
  <c r="E374" i="1" s="1"/>
  <c r="E376" i="1" s="1"/>
  <c r="E378" i="1" s="1"/>
  <c r="E380" i="1" s="1"/>
  <c r="E382" i="1" s="1"/>
  <c r="E384" i="1" s="1"/>
  <c r="E386" i="1" s="1"/>
  <c r="E388" i="1" s="1"/>
  <c r="E390" i="1" s="1"/>
  <c r="E392" i="1" s="1"/>
  <c r="E394" i="1" s="1"/>
  <c r="E396" i="1" s="1"/>
  <c r="E398" i="1" s="1"/>
  <c r="E400" i="1" s="1"/>
  <c r="E402" i="1" s="1"/>
  <c r="E404" i="1" s="1"/>
  <c r="E406" i="1" s="1"/>
  <c r="E408" i="1" s="1"/>
  <c r="E410" i="1" s="1"/>
  <c r="F312" i="1"/>
  <c r="I312" i="1"/>
  <c r="L312" i="1"/>
  <c r="G312" i="1"/>
  <c r="K312" i="1"/>
  <c r="BC130" i="1"/>
  <c r="BD130" i="1" s="1"/>
  <c r="AR36" i="4" l="1"/>
  <c r="AP37" i="4"/>
  <c r="AQ37" i="4" s="1"/>
  <c r="AV314" i="1"/>
  <c r="AG37" i="4"/>
  <c r="AA314" i="1"/>
  <c r="AA316" i="1" s="1"/>
  <c r="AA318" i="1" s="1"/>
  <c r="AA320" i="1" s="1"/>
  <c r="AA322" i="1" s="1"/>
  <c r="AA324" i="1" s="1"/>
  <c r="AA326" i="1" s="1"/>
  <c r="AA328" i="1" s="1"/>
  <c r="AA330" i="1" s="1"/>
  <c r="AA332" i="1" s="1"/>
  <c r="AA334" i="1" s="1"/>
  <c r="AA336" i="1" s="1"/>
  <c r="AA338" i="1" s="1"/>
  <c r="AA340" i="1" s="1"/>
  <c r="AA342" i="1" s="1"/>
  <c r="AA344" i="1" s="1"/>
  <c r="AA346" i="1" s="1"/>
  <c r="AA348" i="1" s="1"/>
  <c r="AA350" i="1" s="1"/>
  <c r="AA352" i="1" s="1"/>
  <c r="AA354" i="1" s="1"/>
  <c r="AA356" i="1" s="1"/>
  <c r="AA358" i="1" s="1"/>
  <c r="AA360" i="1" s="1"/>
  <c r="AA362" i="1" s="1"/>
  <c r="AA364" i="1" s="1"/>
  <c r="AA366" i="1" s="1"/>
  <c r="AA368" i="1" s="1"/>
  <c r="AA370" i="1" s="1"/>
  <c r="AA372" i="1" s="1"/>
  <c r="AA374" i="1" s="1"/>
  <c r="AA376" i="1" s="1"/>
  <c r="AA378" i="1" s="1"/>
  <c r="AA380" i="1" s="1"/>
  <c r="AA382" i="1" s="1"/>
  <c r="AA383" i="1" s="1"/>
  <c r="AL314" i="1"/>
  <c r="W37" i="4"/>
  <c r="AP412" i="1"/>
  <c r="AL413" i="1"/>
  <c r="AA412" i="1"/>
  <c r="BD409" i="1"/>
  <c r="AT314" i="1"/>
  <c r="AE37" i="4"/>
  <c r="AS413" i="1"/>
  <c r="AT413" i="1"/>
  <c r="AQ413" i="1"/>
  <c r="AR413" i="1"/>
  <c r="AP413" i="1"/>
  <c r="AU413" i="1"/>
  <c r="AR314" i="1"/>
  <c r="AC37" i="4"/>
  <c r="AS314" i="1"/>
  <c r="AD37" i="4"/>
  <c r="AU412" i="1"/>
  <c r="AQ314" i="1"/>
  <c r="AB37" i="4"/>
  <c r="AH314" i="1"/>
  <c r="S37" i="19"/>
  <c r="S49" i="19" s="1"/>
  <c r="C49" i="19"/>
  <c r="AI314" i="1"/>
  <c r="T37" i="4"/>
  <c r="AG314" i="1"/>
  <c r="R37" i="19"/>
  <c r="R49" i="19" s="1"/>
  <c r="AK314" i="1"/>
  <c r="AF314" i="1"/>
  <c r="AM314" i="1"/>
  <c r="AM413" i="1"/>
  <c r="AK413" i="1"/>
  <c r="AE413" i="1"/>
  <c r="AD413" i="1"/>
  <c r="AF413" i="1"/>
  <c r="AJ413" i="1"/>
  <c r="AG413" i="1"/>
  <c r="AI413" i="1"/>
  <c r="AH413" i="1"/>
  <c r="AJ314" i="1"/>
  <c r="AD314" i="1"/>
  <c r="AE314" i="1"/>
  <c r="K314" i="1"/>
  <c r="K316" i="1" s="1"/>
  <c r="K318" i="1" s="1"/>
  <c r="K320" i="1" s="1"/>
  <c r="K322" i="1" s="1"/>
  <c r="K324" i="1" s="1"/>
  <c r="K326" i="1" s="1"/>
  <c r="K328" i="1" s="1"/>
  <c r="K330" i="1" s="1"/>
  <c r="K332" i="1" s="1"/>
  <c r="K334" i="1" s="1"/>
  <c r="K336" i="1" s="1"/>
  <c r="K338" i="1" s="1"/>
  <c r="K340" i="1" s="1"/>
  <c r="K342" i="1" s="1"/>
  <c r="K344" i="1" s="1"/>
  <c r="K346" i="1" s="1"/>
  <c r="K348" i="1" s="1"/>
  <c r="K350" i="1" s="1"/>
  <c r="K352" i="1" s="1"/>
  <c r="K354" i="1" s="1"/>
  <c r="K356" i="1" s="1"/>
  <c r="K358" i="1" s="1"/>
  <c r="K360" i="1" s="1"/>
  <c r="K362" i="1" s="1"/>
  <c r="K364" i="1" s="1"/>
  <c r="K366" i="1" s="1"/>
  <c r="K368" i="1" s="1"/>
  <c r="K370" i="1" s="1"/>
  <c r="K372" i="1" s="1"/>
  <c r="K374" i="1" s="1"/>
  <c r="K376" i="1" s="1"/>
  <c r="K378" i="1" s="1"/>
  <c r="K380" i="1" s="1"/>
  <c r="K382" i="1" s="1"/>
  <c r="K384" i="1" s="1"/>
  <c r="K386" i="1" s="1"/>
  <c r="K388" i="1" s="1"/>
  <c r="K390" i="1" s="1"/>
  <c r="K392" i="1" s="1"/>
  <c r="K394" i="1" s="1"/>
  <c r="K396" i="1" s="1"/>
  <c r="K398" i="1" s="1"/>
  <c r="K400" i="1" s="1"/>
  <c r="K402" i="1" s="1"/>
  <c r="K404" i="1" s="1"/>
  <c r="K406" i="1" s="1"/>
  <c r="K408" i="1" s="1"/>
  <c r="K410" i="1" s="1"/>
  <c r="K412" i="1" s="1"/>
  <c r="AC258" i="1"/>
  <c r="AC260" i="1" s="1"/>
  <c r="AC262" i="1" s="1"/>
  <c r="AC264" i="1" s="1"/>
  <c r="AC266" i="1" s="1"/>
  <c r="AC268" i="1" s="1"/>
  <c r="AC270" i="1" s="1"/>
  <c r="AB258" i="1"/>
  <c r="AB260" i="1" s="1"/>
  <c r="AB262" i="1" s="1"/>
  <c r="AB264" i="1" s="1"/>
  <c r="AB266" i="1" s="1"/>
  <c r="AB268" i="1" s="1"/>
  <c r="AB270" i="1" s="1"/>
  <c r="S240" i="1"/>
  <c r="U240" i="1"/>
  <c r="R240" i="1"/>
  <c r="N240" i="1"/>
  <c r="M240" i="1"/>
  <c r="X240" i="1"/>
  <c r="W240" i="1"/>
  <c r="V240" i="1"/>
  <c r="P240" i="1"/>
  <c r="Y240" i="1"/>
  <c r="T240" i="1"/>
  <c r="Z240" i="1"/>
  <c r="O240" i="1"/>
  <c r="BB313" i="1"/>
  <c r="BC313" i="1" s="1"/>
  <c r="BB411" i="1"/>
  <c r="BC411" i="1" s="1"/>
  <c r="E412" i="1"/>
  <c r="AC413" i="1"/>
  <c r="N413" i="1"/>
  <c r="M413" i="1"/>
  <c r="P413" i="1"/>
  <c r="V413" i="1"/>
  <c r="S413" i="1"/>
  <c r="D413" i="1"/>
  <c r="H413" i="1"/>
  <c r="L413" i="1"/>
  <c r="U413" i="1"/>
  <c r="AB413" i="1"/>
  <c r="Q413" i="1"/>
  <c r="T413" i="1"/>
  <c r="F413" i="1"/>
  <c r="I413" i="1"/>
  <c r="K413" i="1"/>
  <c r="Z413" i="1"/>
  <c r="Y412" i="1"/>
  <c r="J413" i="1"/>
  <c r="R413" i="1"/>
  <c r="O413" i="1"/>
  <c r="E413" i="1"/>
  <c r="G413" i="1"/>
  <c r="B414" i="1"/>
  <c r="B415" i="1" s="1"/>
  <c r="AL415" i="1" s="1"/>
  <c r="L314" i="1"/>
  <c r="L316" i="1" s="1"/>
  <c r="L318" i="1" s="1"/>
  <c r="L320" i="1" s="1"/>
  <c r="L322" i="1" s="1"/>
  <c r="L324" i="1" s="1"/>
  <c r="L326" i="1" s="1"/>
  <c r="L328" i="1" s="1"/>
  <c r="L330" i="1" s="1"/>
  <c r="L332" i="1" s="1"/>
  <c r="L334" i="1" s="1"/>
  <c r="L336" i="1" s="1"/>
  <c r="L338" i="1" s="1"/>
  <c r="L340" i="1" s="1"/>
  <c r="L342" i="1" s="1"/>
  <c r="L344" i="1" s="1"/>
  <c r="L346" i="1" s="1"/>
  <c r="L348" i="1" s="1"/>
  <c r="L350" i="1" s="1"/>
  <c r="L352" i="1" s="1"/>
  <c r="L354" i="1" s="1"/>
  <c r="L356" i="1" s="1"/>
  <c r="L358" i="1" s="1"/>
  <c r="L360" i="1" s="1"/>
  <c r="L362" i="1" s="1"/>
  <c r="L364" i="1" s="1"/>
  <c r="L366" i="1" s="1"/>
  <c r="L368" i="1" s="1"/>
  <c r="L370" i="1" s="1"/>
  <c r="L372" i="1" s="1"/>
  <c r="L374" i="1" s="1"/>
  <c r="L376" i="1" s="1"/>
  <c r="L378" i="1" s="1"/>
  <c r="L380" i="1" s="1"/>
  <c r="L382" i="1" s="1"/>
  <c r="L384" i="1" s="1"/>
  <c r="L386" i="1" s="1"/>
  <c r="L388" i="1" s="1"/>
  <c r="L390" i="1" s="1"/>
  <c r="L392" i="1" s="1"/>
  <c r="L394" i="1" s="1"/>
  <c r="L396" i="1" s="1"/>
  <c r="L398" i="1" s="1"/>
  <c r="L400" i="1" s="1"/>
  <c r="L402" i="1" s="1"/>
  <c r="L404" i="1" s="1"/>
  <c r="L406" i="1" s="1"/>
  <c r="L408" i="1" s="1"/>
  <c r="L410" i="1" s="1"/>
  <c r="L412" i="1" s="1"/>
  <c r="H314" i="1"/>
  <c r="H316" i="1" s="1"/>
  <c r="H318" i="1" s="1"/>
  <c r="H320" i="1" s="1"/>
  <c r="H322" i="1" s="1"/>
  <c r="H324" i="1" s="1"/>
  <c r="H326" i="1" s="1"/>
  <c r="H328" i="1" s="1"/>
  <c r="H330" i="1" s="1"/>
  <c r="H332" i="1" s="1"/>
  <c r="H334" i="1" s="1"/>
  <c r="H336" i="1" s="1"/>
  <c r="H338" i="1" s="1"/>
  <c r="H340" i="1" s="1"/>
  <c r="H342" i="1" s="1"/>
  <c r="H344" i="1" s="1"/>
  <c r="H346" i="1" s="1"/>
  <c r="H348" i="1" s="1"/>
  <c r="H350" i="1" s="1"/>
  <c r="H352" i="1" s="1"/>
  <c r="H354" i="1" s="1"/>
  <c r="H356" i="1" s="1"/>
  <c r="H358" i="1" s="1"/>
  <c r="H360" i="1" s="1"/>
  <c r="H362" i="1" s="1"/>
  <c r="H364" i="1" s="1"/>
  <c r="H366" i="1" s="1"/>
  <c r="H368" i="1" s="1"/>
  <c r="H370" i="1" s="1"/>
  <c r="H372" i="1" s="1"/>
  <c r="H374" i="1" s="1"/>
  <c r="H376" i="1" s="1"/>
  <c r="H378" i="1" s="1"/>
  <c r="H380" i="1" s="1"/>
  <c r="H382" i="1" s="1"/>
  <c r="H384" i="1" s="1"/>
  <c r="H386" i="1" s="1"/>
  <c r="H388" i="1" s="1"/>
  <c r="H390" i="1" s="1"/>
  <c r="H392" i="1" s="1"/>
  <c r="H394" i="1" s="1"/>
  <c r="H396" i="1" s="1"/>
  <c r="H398" i="1" s="1"/>
  <c r="H400" i="1" s="1"/>
  <c r="H402" i="1" s="1"/>
  <c r="H404" i="1" s="1"/>
  <c r="H406" i="1" s="1"/>
  <c r="H408" i="1" s="1"/>
  <c r="H410" i="1" s="1"/>
  <c r="H412" i="1" s="1"/>
  <c r="G314" i="1"/>
  <c r="G316" i="1" s="1"/>
  <c r="G318" i="1" s="1"/>
  <c r="G320" i="1" s="1"/>
  <c r="G322" i="1" s="1"/>
  <c r="G324" i="1" s="1"/>
  <c r="G326" i="1" s="1"/>
  <c r="G328" i="1" s="1"/>
  <c r="G330" i="1" s="1"/>
  <c r="G332" i="1" s="1"/>
  <c r="G334" i="1" s="1"/>
  <c r="G336" i="1" s="1"/>
  <c r="G338" i="1" s="1"/>
  <c r="G340" i="1" s="1"/>
  <c r="G342" i="1" s="1"/>
  <c r="G344" i="1" s="1"/>
  <c r="G346" i="1" s="1"/>
  <c r="G348" i="1" s="1"/>
  <c r="G350" i="1" s="1"/>
  <c r="G352" i="1" s="1"/>
  <c r="G354" i="1" s="1"/>
  <c r="G356" i="1" s="1"/>
  <c r="G358" i="1" s="1"/>
  <c r="G360" i="1" s="1"/>
  <c r="G362" i="1" s="1"/>
  <c r="G364" i="1" s="1"/>
  <c r="G366" i="1" s="1"/>
  <c r="G368" i="1" s="1"/>
  <c r="G370" i="1" s="1"/>
  <c r="G372" i="1" s="1"/>
  <c r="G374" i="1" s="1"/>
  <c r="G376" i="1" s="1"/>
  <c r="G378" i="1" s="1"/>
  <c r="G380" i="1" s="1"/>
  <c r="G382" i="1" s="1"/>
  <c r="G384" i="1" s="1"/>
  <c r="G386" i="1" s="1"/>
  <c r="G388" i="1" s="1"/>
  <c r="G390" i="1" s="1"/>
  <c r="G392" i="1" s="1"/>
  <c r="G394" i="1" s="1"/>
  <c r="G396" i="1" s="1"/>
  <c r="G398" i="1" s="1"/>
  <c r="G400" i="1" s="1"/>
  <c r="G402" i="1" s="1"/>
  <c r="G404" i="1" s="1"/>
  <c r="G406" i="1" s="1"/>
  <c r="G408" i="1" s="1"/>
  <c r="G410" i="1" s="1"/>
  <c r="G412" i="1" s="1"/>
  <c r="I314" i="1"/>
  <c r="I316" i="1" s="1"/>
  <c r="I318" i="1" s="1"/>
  <c r="I320" i="1" s="1"/>
  <c r="I322" i="1" s="1"/>
  <c r="I324" i="1" s="1"/>
  <c r="I326" i="1" s="1"/>
  <c r="I328" i="1" s="1"/>
  <c r="I330" i="1" s="1"/>
  <c r="I332" i="1" s="1"/>
  <c r="I334" i="1" s="1"/>
  <c r="I336" i="1" s="1"/>
  <c r="I338" i="1" s="1"/>
  <c r="I340" i="1" s="1"/>
  <c r="I342" i="1" s="1"/>
  <c r="I344" i="1" s="1"/>
  <c r="I346" i="1" s="1"/>
  <c r="I348" i="1" s="1"/>
  <c r="I350" i="1" s="1"/>
  <c r="I352" i="1" s="1"/>
  <c r="I354" i="1" s="1"/>
  <c r="I356" i="1" s="1"/>
  <c r="I358" i="1" s="1"/>
  <c r="I360" i="1" s="1"/>
  <c r="I362" i="1" s="1"/>
  <c r="I364" i="1" s="1"/>
  <c r="I366" i="1" s="1"/>
  <c r="I368" i="1" s="1"/>
  <c r="I370" i="1" s="1"/>
  <c r="I372" i="1" s="1"/>
  <c r="I374" i="1" s="1"/>
  <c r="I376" i="1" s="1"/>
  <c r="I378" i="1" s="1"/>
  <c r="I380" i="1" s="1"/>
  <c r="I382" i="1" s="1"/>
  <c r="I384" i="1" s="1"/>
  <c r="I386" i="1" s="1"/>
  <c r="I388" i="1" s="1"/>
  <c r="I390" i="1" s="1"/>
  <c r="I392" i="1" s="1"/>
  <c r="I394" i="1" s="1"/>
  <c r="I396" i="1" s="1"/>
  <c r="I398" i="1" s="1"/>
  <c r="I400" i="1" s="1"/>
  <c r="I402" i="1" s="1"/>
  <c r="I404" i="1" s="1"/>
  <c r="I406" i="1" s="1"/>
  <c r="I408" i="1" s="1"/>
  <c r="I410" i="1" s="1"/>
  <c r="I412" i="1" s="1"/>
  <c r="J218" i="1"/>
  <c r="Q224" i="1"/>
  <c r="F314" i="1"/>
  <c r="F316" i="1" s="1"/>
  <c r="F318" i="1" s="1"/>
  <c r="F320" i="1" s="1"/>
  <c r="F322" i="1" s="1"/>
  <c r="F324" i="1" s="1"/>
  <c r="F326" i="1" s="1"/>
  <c r="F328" i="1" s="1"/>
  <c r="F330" i="1" s="1"/>
  <c r="F332" i="1" s="1"/>
  <c r="F334" i="1" s="1"/>
  <c r="F336" i="1" s="1"/>
  <c r="F338" i="1" s="1"/>
  <c r="F340" i="1" s="1"/>
  <c r="F342" i="1" s="1"/>
  <c r="F344" i="1" s="1"/>
  <c r="F346" i="1" s="1"/>
  <c r="F348" i="1" s="1"/>
  <c r="F350" i="1" s="1"/>
  <c r="F352" i="1" s="1"/>
  <c r="F354" i="1" s="1"/>
  <c r="F356" i="1" s="1"/>
  <c r="F358" i="1" s="1"/>
  <c r="F360" i="1" s="1"/>
  <c r="F362" i="1" s="1"/>
  <c r="F364" i="1" s="1"/>
  <c r="F366" i="1" s="1"/>
  <c r="F368" i="1" s="1"/>
  <c r="F370" i="1" s="1"/>
  <c r="F372" i="1" s="1"/>
  <c r="F374" i="1" s="1"/>
  <c r="F376" i="1" s="1"/>
  <c r="F378" i="1" s="1"/>
  <c r="F380" i="1" s="1"/>
  <c r="F382" i="1" s="1"/>
  <c r="F384" i="1" s="1"/>
  <c r="F386" i="1" s="1"/>
  <c r="F388" i="1" s="1"/>
  <c r="F390" i="1" s="1"/>
  <c r="F392" i="1" s="1"/>
  <c r="F394" i="1" s="1"/>
  <c r="F396" i="1" s="1"/>
  <c r="F398" i="1" s="1"/>
  <c r="F400" i="1" s="1"/>
  <c r="F402" i="1" s="1"/>
  <c r="F404" i="1" s="1"/>
  <c r="F406" i="1" s="1"/>
  <c r="F408" i="1" s="1"/>
  <c r="F410" i="1" s="1"/>
  <c r="F412" i="1" s="1"/>
  <c r="BD311" i="1"/>
  <c r="BC132" i="1"/>
  <c r="BD132" i="1" s="1"/>
  <c r="D136" i="1"/>
  <c r="AR37" i="4" l="1"/>
  <c r="AV316" i="1"/>
  <c r="AG38" i="4"/>
  <c r="AA414" i="1"/>
  <c r="W38" i="4"/>
  <c r="AL316" i="1"/>
  <c r="BD411" i="1"/>
  <c r="AU415" i="1"/>
  <c r="AS415" i="1"/>
  <c r="AQ415" i="1"/>
  <c r="AT415" i="1"/>
  <c r="AR415" i="1"/>
  <c r="AP415" i="1"/>
  <c r="AS316" i="1"/>
  <c r="AD38" i="4"/>
  <c r="AQ316" i="1"/>
  <c r="AB38" i="4"/>
  <c r="AU414" i="1"/>
  <c r="AR316" i="1"/>
  <c r="AC38" i="4"/>
  <c r="AT316" i="1"/>
  <c r="AE38" i="4"/>
  <c r="AP414" i="1"/>
  <c r="AM37" i="19"/>
  <c r="AJ316" i="1"/>
  <c r="U38" i="4"/>
  <c r="AB272" i="1"/>
  <c r="M16" i="4"/>
  <c r="AE316" i="1"/>
  <c r="P38" i="4"/>
  <c r="AC272" i="1"/>
  <c r="N16" i="4"/>
  <c r="AD316" i="1"/>
  <c r="O38" i="4"/>
  <c r="AM316" i="1"/>
  <c r="X38" i="4"/>
  <c r="AF316" i="1"/>
  <c r="Q38" i="4"/>
  <c r="AG316" i="1"/>
  <c r="R38" i="4"/>
  <c r="AK316" i="1"/>
  <c r="V38" i="4"/>
  <c r="AI316" i="1"/>
  <c r="T38" i="4"/>
  <c r="AH316" i="1"/>
  <c r="S38" i="4"/>
  <c r="AM415" i="1"/>
  <c r="AK415" i="1"/>
  <c r="AE415" i="1"/>
  <c r="AF415" i="1"/>
  <c r="AD415" i="1"/>
  <c r="AI415" i="1"/>
  <c r="AH415" i="1"/>
  <c r="AG415" i="1"/>
  <c r="AJ415" i="1"/>
  <c r="I414" i="1"/>
  <c r="O242" i="1"/>
  <c r="Z242" i="1"/>
  <c r="Y242" i="1"/>
  <c r="T242" i="1"/>
  <c r="P242" i="1"/>
  <c r="W242" i="1"/>
  <c r="X242" i="1"/>
  <c r="N242" i="1"/>
  <c r="S242" i="1"/>
  <c r="V242" i="1"/>
  <c r="M242" i="1"/>
  <c r="R242" i="1"/>
  <c r="U242" i="1"/>
  <c r="G414" i="1"/>
  <c r="E414" i="1"/>
  <c r="D138" i="1"/>
  <c r="BB136" i="1"/>
  <c r="BB413" i="1"/>
  <c r="BC413" i="1" s="1"/>
  <c r="L414" i="1"/>
  <c r="F414" i="1"/>
  <c r="H414" i="1"/>
  <c r="AB415" i="1"/>
  <c r="H415" i="1"/>
  <c r="D415" i="1"/>
  <c r="F415" i="1"/>
  <c r="L415" i="1"/>
  <c r="G415" i="1"/>
  <c r="Z415" i="1"/>
  <c r="K415" i="1"/>
  <c r="U415" i="1"/>
  <c r="S415" i="1"/>
  <c r="AC415" i="1"/>
  <c r="Q415" i="1"/>
  <c r="J415" i="1"/>
  <c r="I415" i="1"/>
  <c r="P415" i="1"/>
  <c r="N415" i="1"/>
  <c r="E415" i="1"/>
  <c r="R415" i="1"/>
  <c r="B416" i="1"/>
  <c r="B417" i="1" s="1"/>
  <c r="AL417" i="1" s="1"/>
  <c r="V415" i="1"/>
  <c r="Y414" i="1"/>
  <c r="T415" i="1"/>
  <c r="M415" i="1"/>
  <c r="O415" i="1"/>
  <c r="K414" i="1"/>
  <c r="J220" i="1"/>
  <c r="Q226" i="1"/>
  <c r="BC134" i="1"/>
  <c r="BD134" i="1" s="1"/>
  <c r="BD313" i="1"/>
  <c r="AP38" i="4" l="1"/>
  <c r="AQ38" i="4" s="1"/>
  <c r="AV318" i="1"/>
  <c r="AG39" i="4"/>
  <c r="AA416" i="1"/>
  <c r="AP416" i="1"/>
  <c r="W39" i="4"/>
  <c r="AL318" i="1"/>
  <c r="BD413" i="1"/>
  <c r="AU416" i="1"/>
  <c r="AS318" i="1"/>
  <c r="AD39" i="4"/>
  <c r="AR318" i="1"/>
  <c r="AC39" i="4"/>
  <c r="AS417" i="1"/>
  <c r="AR417" i="1"/>
  <c r="AU417" i="1"/>
  <c r="AT417" i="1"/>
  <c r="AP417" i="1"/>
  <c r="AQ417" i="1"/>
  <c r="AT318" i="1"/>
  <c r="AE39" i="4"/>
  <c r="AQ318" i="1"/>
  <c r="AB39" i="4"/>
  <c r="AI318" i="1"/>
  <c r="T39" i="4"/>
  <c r="AC274" i="1"/>
  <c r="N17" i="4"/>
  <c r="AM318" i="1"/>
  <c r="X39" i="4"/>
  <c r="AG318" i="1"/>
  <c r="R39" i="4"/>
  <c r="AB274" i="1"/>
  <c r="M17" i="4"/>
  <c r="AH318" i="1"/>
  <c r="S39" i="4"/>
  <c r="AK318" i="1"/>
  <c r="V39" i="4"/>
  <c r="AF318" i="1"/>
  <c r="Q39" i="4"/>
  <c r="AD318" i="1"/>
  <c r="O39" i="4"/>
  <c r="AE318" i="1"/>
  <c r="P39" i="4"/>
  <c r="AJ318" i="1"/>
  <c r="U39" i="4"/>
  <c r="AM417" i="1"/>
  <c r="AK417" i="1"/>
  <c r="AG417" i="1"/>
  <c r="AF417" i="1"/>
  <c r="AE417" i="1"/>
  <c r="AD417" i="1"/>
  <c r="AH417" i="1"/>
  <c r="AJ417" i="1"/>
  <c r="AI417" i="1"/>
  <c r="N244" i="1"/>
  <c r="W244" i="1"/>
  <c r="T244" i="1"/>
  <c r="Y244" i="1"/>
  <c r="O244" i="1"/>
  <c r="R244" i="1"/>
  <c r="U244" i="1"/>
  <c r="M244" i="1"/>
  <c r="V244" i="1"/>
  <c r="S244" i="1"/>
  <c r="X244" i="1"/>
  <c r="P244" i="1"/>
  <c r="Z244" i="1"/>
  <c r="I416" i="1"/>
  <c r="G416" i="1"/>
  <c r="D140" i="1"/>
  <c r="BB138" i="1"/>
  <c r="BC138" i="1" s="1"/>
  <c r="BD138" i="1" s="1"/>
  <c r="BB415" i="1"/>
  <c r="BC415" i="1" s="1"/>
  <c r="H416" i="1"/>
  <c r="AC417" i="1"/>
  <c r="X416" i="1"/>
  <c r="E417" i="1"/>
  <c r="L417" i="1"/>
  <c r="V417" i="1"/>
  <c r="R417" i="1"/>
  <c r="J417" i="1"/>
  <c r="F417" i="1"/>
  <c r="N417" i="1"/>
  <c r="I417" i="1"/>
  <c r="E416" i="1"/>
  <c r="AB417" i="1"/>
  <c r="Q417" i="1"/>
  <c r="B418" i="1"/>
  <c r="B419" i="1" s="1"/>
  <c r="K417" i="1"/>
  <c r="T417" i="1"/>
  <c r="G417" i="1"/>
  <c r="S417" i="1"/>
  <c r="L416" i="1"/>
  <c r="Z417" i="1"/>
  <c r="Y416" i="1"/>
  <c r="D417" i="1"/>
  <c r="O417" i="1"/>
  <c r="U417" i="1"/>
  <c r="P417" i="1"/>
  <c r="M417" i="1"/>
  <c r="H417" i="1"/>
  <c r="K416" i="1"/>
  <c r="F416" i="1"/>
  <c r="J222" i="1"/>
  <c r="Q228" i="1"/>
  <c r="AR38" i="4" l="1"/>
  <c r="AV320" i="1"/>
  <c r="AG40" i="4"/>
  <c r="AP418" i="1"/>
  <c r="AL419" i="1"/>
  <c r="W40" i="4"/>
  <c r="AL320" i="1"/>
  <c r="AA418" i="1"/>
  <c r="BD415" i="1"/>
  <c r="AQ320" i="1"/>
  <c r="AB40" i="4"/>
  <c r="AQ419" i="1"/>
  <c r="AP419" i="1"/>
  <c r="AR419" i="1"/>
  <c r="AU419" i="1"/>
  <c r="AT419" i="1"/>
  <c r="AS419" i="1"/>
  <c r="AS320" i="1"/>
  <c r="AD40" i="4"/>
  <c r="AT320" i="1"/>
  <c r="AE40" i="4"/>
  <c r="AR320" i="1"/>
  <c r="AC40" i="4"/>
  <c r="AU418" i="1"/>
  <c r="AJ320" i="1"/>
  <c r="U40" i="4"/>
  <c r="AD320" i="1"/>
  <c r="O40" i="4"/>
  <c r="AE320" i="1"/>
  <c r="P40" i="4"/>
  <c r="AF320" i="1"/>
  <c r="Q40" i="4"/>
  <c r="AH320" i="1"/>
  <c r="S40" i="4"/>
  <c r="AG320" i="1"/>
  <c r="R40" i="4"/>
  <c r="AC276" i="1"/>
  <c r="N18" i="4"/>
  <c r="AK320" i="1"/>
  <c r="V40" i="4"/>
  <c r="AB276" i="1"/>
  <c r="M18" i="4"/>
  <c r="AM320" i="1"/>
  <c r="X40" i="4"/>
  <c r="AI320" i="1"/>
  <c r="T40" i="4"/>
  <c r="AM419" i="1"/>
  <c r="AK419" i="1"/>
  <c r="AF419" i="1"/>
  <c r="AD419" i="1"/>
  <c r="AE419" i="1"/>
  <c r="AG419" i="1"/>
  <c r="AI419" i="1"/>
  <c r="AJ419" i="1"/>
  <c r="AH419" i="1"/>
  <c r="U246" i="1"/>
  <c r="T246" i="1"/>
  <c r="P246" i="1"/>
  <c r="S246" i="1"/>
  <c r="M246" i="1"/>
  <c r="R246" i="1"/>
  <c r="Y246" i="1"/>
  <c r="W246" i="1"/>
  <c r="Z246" i="1"/>
  <c r="X246" i="1"/>
  <c r="V246" i="1"/>
  <c r="O246" i="1"/>
  <c r="N246" i="1"/>
  <c r="D142" i="1"/>
  <c r="BB140" i="1"/>
  <c r="BB417" i="1"/>
  <c r="BC417" i="1" s="1"/>
  <c r="AB419" i="1"/>
  <c r="Q419" i="1"/>
  <c r="U419" i="1"/>
  <c r="S419" i="1"/>
  <c r="N419" i="1"/>
  <c r="F419" i="1"/>
  <c r="L418" i="1"/>
  <c r="I418" i="1"/>
  <c r="AC419" i="1"/>
  <c r="B420" i="1"/>
  <c r="B421" i="1" s="1"/>
  <c r="AL421" i="1" s="1"/>
  <c r="K419" i="1"/>
  <c r="I419" i="1"/>
  <c r="Y418" i="1"/>
  <c r="T419" i="1"/>
  <c r="H418" i="1"/>
  <c r="O419" i="1"/>
  <c r="G419" i="1"/>
  <c r="D419" i="1"/>
  <c r="E419" i="1"/>
  <c r="R419" i="1"/>
  <c r="V419" i="1"/>
  <c r="K418" i="1"/>
  <c r="E418" i="1"/>
  <c r="Z419" i="1"/>
  <c r="J419" i="1"/>
  <c r="M419" i="1"/>
  <c r="H419" i="1"/>
  <c r="P419" i="1"/>
  <c r="L419" i="1"/>
  <c r="G418" i="1"/>
  <c r="F418" i="1"/>
  <c r="J224" i="1"/>
  <c r="Q230" i="1"/>
  <c r="AV322" i="1" l="1"/>
  <c r="AG41" i="4"/>
  <c r="W41" i="4"/>
  <c r="AL322" i="1"/>
  <c r="AU420" i="1"/>
  <c r="AA420" i="1"/>
  <c r="BD417" i="1"/>
  <c r="AS421" i="1"/>
  <c r="AT421" i="1"/>
  <c r="AQ421" i="1"/>
  <c r="AU421" i="1"/>
  <c r="AP421" i="1"/>
  <c r="AR421" i="1"/>
  <c r="AR322" i="1"/>
  <c r="AC41" i="4"/>
  <c r="AS322" i="1"/>
  <c r="AD41" i="4"/>
  <c r="AQ322" i="1"/>
  <c r="AB41" i="4"/>
  <c r="AT322" i="1"/>
  <c r="AE41" i="4"/>
  <c r="AP420" i="1"/>
  <c r="AM322" i="1"/>
  <c r="X41" i="4"/>
  <c r="AK322" i="1"/>
  <c r="V41" i="4"/>
  <c r="AG322" i="1"/>
  <c r="R41" i="4"/>
  <c r="AF322" i="1"/>
  <c r="Q41" i="4"/>
  <c r="AD322" i="1"/>
  <c r="O41" i="4"/>
  <c r="AI322" i="1"/>
  <c r="T41" i="4"/>
  <c r="AB278" i="1"/>
  <c r="M19" i="4"/>
  <c r="AC278" i="1"/>
  <c r="N19" i="4"/>
  <c r="AH322" i="1"/>
  <c r="S41" i="4"/>
  <c r="AE322" i="1"/>
  <c r="P41" i="4"/>
  <c r="AJ322" i="1"/>
  <c r="U41" i="4"/>
  <c r="AM421" i="1"/>
  <c r="AK421" i="1"/>
  <c r="AE421" i="1"/>
  <c r="AD421" i="1"/>
  <c r="AF421" i="1"/>
  <c r="AJ421" i="1"/>
  <c r="AH421" i="1"/>
  <c r="AG421" i="1"/>
  <c r="AI421" i="1"/>
  <c r="N248" i="1"/>
  <c r="X248" i="1"/>
  <c r="R248" i="1"/>
  <c r="P248" i="1"/>
  <c r="S248" i="1"/>
  <c r="T248" i="1"/>
  <c r="W248" i="1"/>
  <c r="M248" i="1"/>
  <c r="U248" i="1"/>
  <c r="O248" i="1"/>
  <c r="V248" i="1"/>
  <c r="Z248" i="1"/>
  <c r="Y248" i="1"/>
  <c r="BC140" i="1"/>
  <c r="D144" i="1"/>
  <c r="BB142" i="1"/>
  <c r="BC142" i="1" s="1"/>
  <c r="BD142" i="1" s="1"/>
  <c r="BB419" i="1"/>
  <c r="BC419" i="1" s="1"/>
  <c r="AB421" i="1"/>
  <c r="Q421" i="1"/>
  <c r="L421" i="1"/>
  <c r="G421" i="1"/>
  <c r="B422" i="1"/>
  <c r="B423" i="1" s="1"/>
  <c r="AL423" i="1" s="1"/>
  <c r="O421" i="1"/>
  <c r="V421" i="1"/>
  <c r="I420" i="1"/>
  <c r="L420" i="1"/>
  <c r="Z421" i="1"/>
  <c r="Y420" i="1"/>
  <c r="R421" i="1"/>
  <c r="S421" i="1"/>
  <c r="D421" i="1"/>
  <c r="E421" i="1"/>
  <c r="P421" i="1"/>
  <c r="H420" i="1"/>
  <c r="AC421" i="1"/>
  <c r="N421" i="1"/>
  <c r="F421" i="1"/>
  <c r="H421" i="1"/>
  <c r="J421" i="1"/>
  <c r="M421" i="1"/>
  <c r="E420" i="1"/>
  <c r="K420" i="1"/>
  <c r="I421" i="1"/>
  <c r="U421" i="1"/>
  <c r="K421" i="1"/>
  <c r="T421" i="1"/>
  <c r="F420" i="1"/>
  <c r="G420" i="1"/>
  <c r="J226" i="1"/>
  <c r="Q232" i="1"/>
  <c r="AV324" i="1" l="1"/>
  <c r="AG42" i="4"/>
  <c r="AP422" i="1"/>
  <c r="W42" i="4"/>
  <c r="AL324" i="1"/>
  <c r="BD419" i="1"/>
  <c r="AQ324" i="1"/>
  <c r="AB42" i="4"/>
  <c r="AR324" i="1"/>
  <c r="AC42" i="4"/>
  <c r="AU423" i="1"/>
  <c r="AS423" i="1"/>
  <c r="AP423" i="1"/>
  <c r="AR423" i="1"/>
  <c r="AQ423" i="1"/>
  <c r="AT423" i="1"/>
  <c r="AT324" i="1"/>
  <c r="AE42" i="4"/>
  <c r="AU422" i="1"/>
  <c r="AS324" i="1"/>
  <c r="AD42" i="4"/>
  <c r="AE324" i="1"/>
  <c r="P42" i="4"/>
  <c r="AF324" i="1"/>
  <c r="Q42" i="4"/>
  <c r="AC280" i="1"/>
  <c r="N20" i="4"/>
  <c r="AI324" i="1"/>
  <c r="T42" i="4"/>
  <c r="AK324" i="1"/>
  <c r="V42" i="4"/>
  <c r="AJ324" i="1"/>
  <c r="U42" i="4"/>
  <c r="AH324" i="1"/>
  <c r="S42" i="4"/>
  <c r="AB280" i="1"/>
  <c r="M20" i="4"/>
  <c r="AD324" i="1"/>
  <c r="O42" i="4"/>
  <c r="AG324" i="1"/>
  <c r="R42" i="4"/>
  <c r="AM324" i="1"/>
  <c r="X42" i="4"/>
  <c r="AM423" i="1"/>
  <c r="AK423" i="1"/>
  <c r="AE423" i="1"/>
  <c r="AF423" i="1"/>
  <c r="AD423" i="1"/>
  <c r="AG423" i="1"/>
  <c r="AI423" i="1"/>
  <c r="AH423" i="1"/>
  <c r="AJ423" i="1"/>
  <c r="P250" i="1"/>
  <c r="Z250" i="1"/>
  <c r="T250" i="1"/>
  <c r="R250" i="1"/>
  <c r="O250" i="1"/>
  <c r="M250" i="1"/>
  <c r="X250" i="1"/>
  <c r="Y250" i="1"/>
  <c r="N250" i="1"/>
  <c r="V250" i="1"/>
  <c r="U250" i="1"/>
  <c r="W250" i="1"/>
  <c r="S250" i="1"/>
  <c r="BD140" i="1"/>
  <c r="D146" i="1"/>
  <c r="BB144" i="1"/>
  <c r="BC144" i="1" s="1"/>
  <c r="BD144" i="1" s="1"/>
  <c r="BB421" i="1"/>
  <c r="BC421" i="1" s="1"/>
  <c r="AC423" i="1"/>
  <c r="S423" i="1"/>
  <c r="P423" i="1"/>
  <c r="R423" i="1"/>
  <c r="G422" i="1"/>
  <c r="E422" i="1"/>
  <c r="O423" i="1"/>
  <c r="M423" i="1"/>
  <c r="H422" i="1"/>
  <c r="T423" i="1"/>
  <c r="U423" i="1"/>
  <c r="I423" i="1"/>
  <c r="F423" i="1"/>
  <c r="F422" i="1"/>
  <c r="Q423" i="1"/>
  <c r="K423" i="1"/>
  <c r="L423" i="1"/>
  <c r="E423" i="1"/>
  <c r="D423" i="1"/>
  <c r="I422" i="1"/>
  <c r="AB423" i="1"/>
  <c r="H423" i="1"/>
  <c r="J423" i="1"/>
  <c r="G423" i="1"/>
  <c r="K422" i="1"/>
  <c r="Z423" i="1"/>
  <c r="N423" i="1"/>
  <c r="V423" i="1"/>
  <c r="L422" i="1"/>
  <c r="W315" i="1"/>
  <c r="H38" i="19" s="1"/>
  <c r="J228" i="1"/>
  <c r="Q234" i="1"/>
  <c r="AV326" i="1" l="1"/>
  <c r="AG43" i="4"/>
  <c r="W43" i="4"/>
  <c r="AL326" i="1"/>
  <c r="BD421" i="1"/>
  <c r="AT326" i="1"/>
  <c r="AE43" i="4"/>
  <c r="AR326" i="1"/>
  <c r="AC43" i="4"/>
  <c r="AS326" i="1"/>
  <c r="AD43" i="4"/>
  <c r="AQ326" i="1"/>
  <c r="AB43" i="4"/>
  <c r="AM38" i="19"/>
  <c r="B42" i="6" s="1"/>
  <c r="H49" i="19"/>
  <c r="AG326" i="1"/>
  <c r="R43" i="4"/>
  <c r="AB282" i="1"/>
  <c r="M21" i="4"/>
  <c r="AJ326" i="1"/>
  <c r="U43" i="4"/>
  <c r="AI326" i="1"/>
  <c r="T43" i="4"/>
  <c r="AF326" i="1"/>
  <c r="Q43" i="4"/>
  <c r="AM326" i="1"/>
  <c r="X43" i="4"/>
  <c r="AD326" i="1"/>
  <c r="O43" i="4"/>
  <c r="AH326" i="1"/>
  <c r="S43" i="4"/>
  <c r="AK326" i="1"/>
  <c r="V43" i="4"/>
  <c r="AC282" i="1"/>
  <c r="N21" i="4"/>
  <c r="AE326" i="1"/>
  <c r="P43" i="4"/>
  <c r="U252" i="1"/>
  <c r="Y252" i="1"/>
  <c r="R252" i="1"/>
  <c r="S252" i="1"/>
  <c r="P252" i="1"/>
  <c r="V252" i="1"/>
  <c r="X252" i="1"/>
  <c r="O252" i="1"/>
  <c r="Z252" i="1"/>
  <c r="N252" i="1"/>
  <c r="M252" i="1"/>
  <c r="W252" i="1"/>
  <c r="T252" i="1"/>
  <c r="BB315" i="1"/>
  <c r="BC315" i="1" s="1"/>
  <c r="D148" i="1"/>
  <c r="BB146" i="1"/>
  <c r="BC146" i="1" s="1"/>
  <c r="BD146" i="1" s="1"/>
  <c r="BB423" i="1"/>
  <c r="BC423" i="1" s="1"/>
  <c r="J230" i="1"/>
  <c r="Q236" i="1"/>
  <c r="AV328" i="1" l="1"/>
  <c r="AV330" i="1" s="1"/>
  <c r="AV332" i="1" s="1"/>
  <c r="AV334" i="1" s="1"/>
  <c r="AV336" i="1" s="1"/>
  <c r="AV338" i="1" s="1"/>
  <c r="AV340" i="1" s="1"/>
  <c r="AV342" i="1" s="1"/>
  <c r="AV344" i="1" s="1"/>
  <c r="AV346" i="1" s="1"/>
  <c r="AV348" i="1" s="1"/>
  <c r="AV350" i="1" s="1"/>
  <c r="AV352" i="1" s="1"/>
  <c r="AV354" i="1" s="1"/>
  <c r="AV356" i="1" s="1"/>
  <c r="AV358" i="1" s="1"/>
  <c r="AV360" i="1" s="1"/>
  <c r="AV362" i="1" s="1"/>
  <c r="AV364" i="1" s="1"/>
  <c r="AV366" i="1" s="1"/>
  <c r="AV368" i="1" s="1"/>
  <c r="AV370" i="1" s="1"/>
  <c r="AV372" i="1" s="1"/>
  <c r="AV374" i="1" s="1"/>
  <c r="AV376" i="1" s="1"/>
  <c r="AV378" i="1" s="1"/>
  <c r="AV380" i="1" s="1"/>
  <c r="AV382" i="1" s="1"/>
  <c r="AV384" i="1" s="1"/>
  <c r="AV386" i="1" s="1"/>
  <c r="AV388" i="1" s="1"/>
  <c r="AV390" i="1" s="1"/>
  <c r="AV392" i="1" s="1"/>
  <c r="AV394" i="1" s="1"/>
  <c r="AV396" i="1" s="1"/>
  <c r="AV398" i="1" s="1"/>
  <c r="AV400" i="1" s="1"/>
  <c r="AV402" i="1" s="1"/>
  <c r="AV404" i="1" s="1"/>
  <c r="AV406" i="1" s="1"/>
  <c r="AV408" i="1" s="1"/>
  <c r="AV410" i="1" s="1"/>
  <c r="AV412" i="1" s="1"/>
  <c r="AV414" i="1" s="1"/>
  <c r="AV416" i="1" s="1"/>
  <c r="AV418" i="1" s="1"/>
  <c r="AV420" i="1" s="1"/>
  <c r="AV422" i="1" s="1"/>
  <c r="AG44" i="4"/>
  <c r="W44" i="4"/>
  <c r="AL328" i="1"/>
  <c r="AL330" i="1" s="1"/>
  <c r="AL332" i="1" s="1"/>
  <c r="AL334" i="1" s="1"/>
  <c r="AL336" i="1" s="1"/>
  <c r="AL338" i="1" s="1"/>
  <c r="AL340" i="1" s="1"/>
  <c r="AL342" i="1" s="1"/>
  <c r="AL344" i="1" s="1"/>
  <c r="AL346" i="1" s="1"/>
  <c r="AL348" i="1" s="1"/>
  <c r="AL350" i="1" s="1"/>
  <c r="AL352" i="1" s="1"/>
  <c r="AL354" i="1" s="1"/>
  <c r="AL356" i="1" s="1"/>
  <c r="AL358" i="1" s="1"/>
  <c r="AL360" i="1" s="1"/>
  <c r="AL362" i="1" s="1"/>
  <c r="AL364" i="1" s="1"/>
  <c r="AL366" i="1" s="1"/>
  <c r="AL368" i="1" s="1"/>
  <c r="AL370" i="1" s="1"/>
  <c r="AL372" i="1" s="1"/>
  <c r="AL374" i="1" s="1"/>
  <c r="AL376" i="1" s="1"/>
  <c r="AL378" i="1" s="1"/>
  <c r="AL380" i="1" s="1"/>
  <c r="AL382" i="1" s="1"/>
  <c r="AL384" i="1" s="1"/>
  <c r="AL386" i="1" s="1"/>
  <c r="AL388" i="1" s="1"/>
  <c r="AL390" i="1" s="1"/>
  <c r="AL392" i="1" s="1"/>
  <c r="AL394" i="1" s="1"/>
  <c r="AL396" i="1" s="1"/>
  <c r="AL398" i="1" s="1"/>
  <c r="AL400" i="1" s="1"/>
  <c r="AL402" i="1" s="1"/>
  <c r="AL404" i="1" s="1"/>
  <c r="AL406" i="1" s="1"/>
  <c r="AL408" i="1" s="1"/>
  <c r="AL410" i="1" s="1"/>
  <c r="AL412" i="1" s="1"/>
  <c r="AL414" i="1" s="1"/>
  <c r="AL416" i="1" s="1"/>
  <c r="AL418" i="1" s="1"/>
  <c r="AL420" i="1" s="1"/>
  <c r="AL422" i="1" s="1"/>
  <c r="AM49" i="19"/>
  <c r="C19" i="6" s="1"/>
  <c r="AP39" i="4"/>
  <c r="BD423" i="1"/>
  <c r="BD315" i="1"/>
  <c r="AQ328" i="1"/>
  <c r="AQ330" i="1" s="1"/>
  <c r="AQ332" i="1" s="1"/>
  <c r="AQ334" i="1" s="1"/>
  <c r="AQ336" i="1" s="1"/>
  <c r="AQ338" i="1" s="1"/>
  <c r="AQ340" i="1" s="1"/>
  <c r="AQ342" i="1" s="1"/>
  <c r="AQ344" i="1" s="1"/>
  <c r="AQ346" i="1" s="1"/>
  <c r="AQ348" i="1" s="1"/>
  <c r="AQ350" i="1" s="1"/>
  <c r="AQ352" i="1" s="1"/>
  <c r="AQ354" i="1" s="1"/>
  <c r="AQ356" i="1" s="1"/>
  <c r="AQ358" i="1" s="1"/>
  <c r="AQ360" i="1" s="1"/>
  <c r="AQ362" i="1" s="1"/>
  <c r="AQ364" i="1" s="1"/>
  <c r="AQ366" i="1" s="1"/>
  <c r="AQ368" i="1" s="1"/>
  <c r="AQ370" i="1" s="1"/>
  <c r="AQ372" i="1" s="1"/>
  <c r="AQ374" i="1" s="1"/>
  <c r="AQ376" i="1" s="1"/>
  <c r="AQ378" i="1" s="1"/>
  <c r="AQ380" i="1" s="1"/>
  <c r="AQ382" i="1" s="1"/>
  <c r="AQ384" i="1" s="1"/>
  <c r="AQ386" i="1" s="1"/>
  <c r="AQ388" i="1" s="1"/>
  <c r="AQ390" i="1" s="1"/>
  <c r="AQ392" i="1" s="1"/>
  <c r="AQ394" i="1" s="1"/>
  <c r="AQ396" i="1" s="1"/>
  <c r="AQ398" i="1" s="1"/>
  <c r="AQ400" i="1" s="1"/>
  <c r="AQ402" i="1" s="1"/>
  <c r="AQ404" i="1" s="1"/>
  <c r="AQ406" i="1" s="1"/>
  <c r="AQ408" i="1" s="1"/>
  <c r="AQ410" i="1" s="1"/>
  <c r="AQ412" i="1" s="1"/>
  <c r="AQ414" i="1" s="1"/>
  <c r="AQ416" i="1" s="1"/>
  <c r="AQ418" i="1" s="1"/>
  <c r="AQ420" i="1" s="1"/>
  <c r="AQ422" i="1" s="1"/>
  <c r="AB44" i="4"/>
  <c r="AR328" i="1"/>
  <c r="AR330" i="1" s="1"/>
  <c r="AR332" i="1" s="1"/>
  <c r="AR334" i="1" s="1"/>
  <c r="AR336" i="1" s="1"/>
  <c r="AR338" i="1" s="1"/>
  <c r="AR340" i="1" s="1"/>
  <c r="AR342" i="1" s="1"/>
  <c r="AR344" i="1" s="1"/>
  <c r="AR346" i="1" s="1"/>
  <c r="AR348" i="1" s="1"/>
  <c r="AR350" i="1" s="1"/>
  <c r="AR352" i="1" s="1"/>
  <c r="AR354" i="1" s="1"/>
  <c r="AR356" i="1" s="1"/>
  <c r="AR358" i="1" s="1"/>
  <c r="AR360" i="1" s="1"/>
  <c r="AR362" i="1" s="1"/>
  <c r="AR364" i="1" s="1"/>
  <c r="AR366" i="1" s="1"/>
  <c r="AR368" i="1" s="1"/>
  <c r="AR370" i="1" s="1"/>
  <c r="AR372" i="1" s="1"/>
  <c r="AR374" i="1" s="1"/>
  <c r="AR376" i="1" s="1"/>
  <c r="AR378" i="1" s="1"/>
  <c r="AR380" i="1" s="1"/>
  <c r="AR382" i="1" s="1"/>
  <c r="AR384" i="1" s="1"/>
  <c r="AR386" i="1" s="1"/>
  <c r="AR388" i="1" s="1"/>
  <c r="AR390" i="1" s="1"/>
  <c r="AR392" i="1" s="1"/>
  <c r="AR394" i="1" s="1"/>
  <c r="AR396" i="1" s="1"/>
  <c r="AR398" i="1" s="1"/>
  <c r="AR400" i="1" s="1"/>
  <c r="AR402" i="1" s="1"/>
  <c r="AR404" i="1" s="1"/>
  <c r="AR406" i="1" s="1"/>
  <c r="AR408" i="1" s="1"/>
  <c r="AR410" i="1" s="1"/>
  <c r="AR412" i="1" s="1"/>
  <c r="AR414" i="1" s="1"/>
  <c r="AR416" i="1" s="1"/>
  <c r="AR418" i="1" s="1"/>
  <c r="AR420" i="1" s="1"/>
  <c r="AR422" i="1" s="1"/>
  <c r="AC44" i="4"/>
  <c r="AS328" i="1"/>
  <c r="AS330" i="1" s="1"/>
  <c r="AS332" i="1" s="1"/>
  <c r="AS334" i="1" s="1"/>
  <c r="AS336" i="1" s="1"/>
  <c r="AS338" i="1" s="1"/>
  <c r="AS340" i="1" s="1"/>
  <c r="AS342" i="1" s="1"/>
  <c r="AS344" i="1" s="1"/>
  <c r="AS346" i="1" s="1"/>
  <c r="AS348" i="1" s="1"/>
  <c r="AS350" i="1" s="1"/>
  <c r="AS352" i="1" s="1"/>
  <c r="AS354" i="1" s="1"/>
  <c r="AS356" i="1" s="1"/>
  <c r="AS358" i="1" s="1"/>
  <c r="AS360" i="1" s="1"/>
  <c r="AS362" i="1" s="1"/>
  <c r="AS364" i="1" s="1"/>
  <c r="AS366" i="1" s="1"/>
  <c r="AS368" i="1" s="1"/>
  <c r="AS370" i="1" s="1"/>
  <c r="AS372" i="1" s="1"/>
  <c r="AS374" i="1" s="1"/>
  <c r="AS376" i="1" s="1"/>
  <c r="AS378" i="1" s="1"/>
  <c r="AS380" i="1" s="1"/>
  <c r="AS382" i="1" s="1"/>
  <c r="AS384" i="1" s="1"/>
  <c r="AS386" i="1" s="1"/>
  <c r="AS388" i="1" s="1"/>
  <c r="AS390" i="1" s="1"/>
  <c r="AS392" i="1" s="1"/>
  <c r="AS394" i="1" s="1"/>
  <c r="AS396" i="1" s="1"/>
  <c r="AS398" i="1" s="1"/>
  <c r="AS400" i="1" s="1"/>
  <c r="AS402" i="1" s="1"/>
  <c r="AS404" i="1" s="1"/>
  <c r="AS406" i="1" s="1"/>
  <c r="AS408" i="1" s="1"/>
  <c r="AS410" i="1" s="1"/>
  <c r="AS412" i="1" s="1"/>
  <c r="AS414" i="1" s="1"/>
  <c r="AS416" i="1" s="1"/>
  <c r="AS418" i="1" s="1"/>
  <c r="AS420" i="1" s="1"/>
  <c r="AS422" i="1" s="1"/>
  <c r="AD44" i="4"/>
  <c r="AT328" i="1"/>
  <c r="AT330" i="1" s="1"/>
  <c r="AT332" i="1" s="1"/>
  <c r="AT334" i="1" s="1"/>
  <c r="AT336" i="1" s="1"/>
  <c r="AT338" i="1" s="1"/>
  <c r="AT340" i="1" s="1"/>
  <c r="AT342" i="1" s="1"/>
  <c r="AT344" i="1" s="1"/>
  <c r="AT346" i="1" s="1"/>
  <c r="AT348" i="1" s="1"/>
  <c r="AT350" i="1" s="1"/>
  <c r="AT352" i="1" s="1"/>
  <c r="AT354" i="1" s="1"/>
  <c r="AT356" i="1" s="1"/>
  <c r="AT358" i="1" s="1"/>
  <c r="AT360" i="1" s="1"/>
  <c r="AT362" i="1" s="1"/>
  <c r="AT364" i="1" s="1"/>
  <c r="AT366" i="1" s="1"/>
  <c r="AT368" i="1" s="1"/>
  <c r="AT370" i="1" s="1"/>
  <c r="AT372" i="1" s="1"/>
  <c r="AT374" i="1" s="1"/>
  <c r="AT376" i="1" s="1"/>
  <c r="AT378" i="1" s="1"/>
  <c r="AT380" i="1" s="1"/>
  <c r="AT382" i="1" s="1"/>
  <c r="AT384" i="1" s="1"/>
  <c r="AT386" i="1" s="1"/>
  <c r="AT388" i="1" s="1"/>
  <c r="AT390" i="1" s="1"/>
  <c r="AT392" i="1" s="1"/>
  <c r="AT394" i="1" s="1"/>
  <c r="AT396" i="1" s="1"/>
  <c r="AT398" i="1" s="1"/>
  <c r="AT400" i="1" s="1"/>
  <c r="AT402" i="1" s="1"/>
  <c r="AT404" i="1" s="1"/>
  <c r="AT406" i="1" s="1"/>
  <c r="AT408" i="1" s="1"/>
  <c r="AT410" i="1" s="1"/>
  <c r="AT412" i="1" s="1"/>
  <c r="AT414" i="1" s="1"/>
  <c r="AT416" i="1" s="1"/>
  <c r="AT418" i="1" s="1"/>
  <c r="AT420" i="1" s="1"/>
  <c r="AT422" i="1" s="1"/>
  <c r="AE44" i="4"/>
  <c r="AC284" i="1"/>
  <c r="N22" i="4"/>
  <c r="AH328" i="1"/>
  <c r="AH330" i="1" s="1"/>
  <c r="AH332" i="1" s="1"/>
  <c r="AH334" i="1" s="1"/>
  <c r="AH336" i="1" s="1"/>
  <c r="AH338" i="1" s="1"/>
  <c r="AH340" i="1" s="1"/>
  <c r="AH342" i="1" s="1"/>
  <c r="AH344" i="1" s="1"/>
  <c r="AH346" i="1" s="1"/>
  <c r="AH348" i="1" s="1"/>
  <c r="AH350" i="1" s="1"/>
  <c r="AH352" i="1" s="1"/>
  <c r="AH354" i="1" s="1"/>
  <c r="AH356" i="1" s="1"/>
  <c r="AH358" i="1" s="1"/>
  <c r="AH360" i="1" s="1"/>
  <c r="AH362" i="1" s="1"/>
  <c r="AH364" i="1" s="1"/>
  <c r="AH366" i="1" s="1"/>
  <c r="AH368" i="1" s="1"/>
  <c r="AH370" i="1" s="1"/>
  <c r="AH372" i="1" s="1"/>
  <c r="AH374" i="1" s="1"/>
  <c r="AH376" i="1" s="1"/>
  <c r="AH378" i="1" s="1"/>
  <c r="AH380" i="1" s="1"/>
  <c r="AH382" i="1" s="1"/>
  <c r="AH384" i="1" s="1"/>
  <c r="AH386" i="1" s="1"/>
  <c r="AH388" i="1" s="1"/>
  <c r="AH390" i="1" s="1"/>
  <c r="AH392" i="1" s="1"/>
  <c r="AH394" i="1" s="1"/>
  <c r="AH396" i="1" s="1"/>
  <c r="AH398" i="1" s="1"/>
  <c r="AH400" i="1" s="1"/>
  <c r="AH402" i="1" s="1"/>
  <c r="AH404" i="1" s="1"/>
  <c r="AH406" i="1" s="1"/>
  <c r="AH408" i="1" s="1"/>
  <c r="AH410" i="1" s="1"/>
  <c r="AH412" i="1" s="1"/>
  <c r="AH414" i="1" s="1"/>
  <c r="AH416" i="1" s="1"/>
  <c r="AH418" i="1" s="1"/>
  <c r="AH420" i="1" s="1"/>
  <c r="AH422" i="1" s="1"/>
  <c r="S44" i="4"/>
  <c r="AE328" i="1"/>
  <c r="AE330" i="1" s="1"/>
  <c r="AE332" i="1" s="1"/>
  <c r="AE334" i="1" s="1"/>
  <c r="AE336" i="1" s="1"/>
  <c r="AE338" i="1" s="1"/>
  <c r="AE340" i="1" s="1"/>
  <c r="AE342" i="1" s="1"/>
  <c r="AE344" i="1" s="1"/>
  <c r="AE346" i="1" s="1"/>
  <c r="AE348" i="1" s="1"/>
  <c r="AE350" i="1" s="1"/>
  <c r="AE352" i="1" s="1"/>
  <c r="AE354" i="1" s="1"/>
  <c r="AE356" i="1" s="1"/>
  <c r="AE358" i="1" s="1"/>
  <c r="AE360" i="1" s="1"/>
  <c r="AE362" i="1" s="1"/>
  <c r="AE364" i="1" s="1"/>
  <c r="AE366" i="1" s="1"/>
  <c r="AE368" i="1" s="1"/>
  <c r="AE370" i="1" s="1"/>
  <c r="AE372" i="1" s="1"/>
  <c r="AE374" i="1" s="1"/>
  <c r="AE376" i="1" s="1"/>
  <c r="AE378" i="1" s="1"/>
  <c r="AE380" i="1" s="1"/>
  <c r="AE382" i="1" s="1"/>
  <c r="AE384" i="1" s="1"/>
  <c r="AE386" i="1" s="1"/>
  <c r="AE388" i="1" s="1"/>
  <c r="AE390" i="1" s="1"/>
  <c r="AE392" i="1" s="1"/>
  <c r="AE394" i="1" s="1"/>
  <c r="AE396" i="1" s="1"/>
  <c r="AE398" i="1" s="1"/>
  <c r="AE400" i="1" s="1"/>
  <c r="AE402" i="1" s="1"/>
  <c r="AE404" i="1" s="1"/>
  <c r="AE406" i="1" s="1"/>
  <c r="AE408" i="1" s="1"/>
  <c r="AE410" i="1" s="1"/>
  <c r="AE412" i="1" s="1"/>
  <c r="AE414" i="1" s="1"/>
  <c r="AE416" i="1" s="1"/>
  <c r="AE418" i="1" s="1"/>
  <c r="AE420" i="1" s="1"/>
  <c r="AE422" i="1" s="1"/>
  <c r="P44" i="4"/>
  <c r="AK328" i="1"/>
  <c r="AK330" i="1" s="1"/>
  <c r="AK332" i="1" s="1"/>
  <c r="AK334" i="1" s="1"/>
  <c r="AK336" i="1" s="1"/>
  <c r="AK338" i="1" s="1"/>
  <c r="AK340" i="1" s="1"/>
  <c r="AK342" i="1" s="1"/>
  <c r="AK344" i="1" s="1"/>
  <c r="AK346" i="1" s="1"/>
  <c r="AK348" i="1" s="1"/>
  <c r="AK350" i="1" s="1"/>
  <c r="AK352" i="1" s="1"/>
  <c r="AK354" i="1" s="1"/>
  <c r="AK356" i="1" s="1"/>
  <c r="AK358" i="1" s="1"/>
  <c r="AK360" i="1" s="1"/>
  <c r="AK362" i="1" s="1"/>
  <c r="AK364" i="1" s="1"/>
  <c r="AK366" i="1" s="1"/>
  <c r="AK368" i="1" s="1"/>
  <c r="AK370" i="1" s="1"/>
  <c r="AK372" i="1" s="1"/>
  <c r="AK374" i="1" s="1"/>
  <c r="AK376" i="1" s="1"/>
  <c r="AK378" i="1" s="1"/>
  <c r="AK380" i="1" s="1"/>
  <c r="AK382" i="1" s="1"/>
  <c r="AK384" i="1" s="1"/>
  <c r="AK386" i="1" s="1"/>
  <c r="AK388" i="1" s="1"/>
  <c r="AK390" i="1" s="1"/>
  <c r="AK392" i="1" s="1"/>
  <c r="AK394" i="1" s="1"/>
  <c r="AK396" i="1" s="1"/>
  <c r="AK398" i="1" s="1"/>
  <c r="AK400" i="1" s="1"/>
  <c r="AK402" i="1" s="1"/>
  <c r="AK404" i="1" s="1"/>
  <c r="AK406" i="1" s="1"/>
  <c r="AK408" i="1" s="1"/>
  <c r="AK410" i="1" s="1"/>
  <c r="AK412" i="1" s="1"/>
  <c r="AK414" i="1" s="1"/>
  <c r="AK416" i="1" s="1"/>
  <c r="AK418" i="1" s="1"/>
  <c r="AK420" i="1" s="1"/>
  <c r="AK422" i="1" s="1"/>
  <c r="V44" i="4"/>
  <c r="AD328" i="1"/>
  <c r="AD330" i="1" s="1"/>
  <c r="AD332" i="1" s="1"/>
  <c r="AD334" i="1" s="1"/>
  <c r="AD336" i="1" s="1"/>
  <c r="AD338" i="1" s="1"/>
  <c r="AD340" i="1" s="1"/>
  <c r="AD342" i="1" s="1"/>
  <c r="AD344" i="1" s="1"/>
  <c r="AD346" i="1" s="1"/>
  <c r="AD348" i="1" s="1"/>
  <c r="AD350" i="1" s="1"/>
  <c r="AD352" i="1" s="1"/>
  <c r="AD354" i="1" s="1"/>
  <c r="AD356" i="1" s="1"/>
  <c r="AD358" i="1" s="1"/>
  <c r="AD360" i="1" s="1"/>
  <c r="AD362" i="1" s="1"/>
  <c r="AD364" i="1" s="1"/>
  <c r="AD366" i="1" s="1"/>
  <c r="AD368" i="1" s="1"/>
  <c r="AD370" i="1" s="1"/>
  <c r="AD372" i="1" s="1"/>
  <c r="AD374" i="1" s="1"/>
  <c r="AD376" i="1" s="1"/>
  <c r="AD378" i="1" s="1"/>
  <c r="AD380" i="1" s="1"/>
  <c r="AD382" i="1" s="1"/>
  <c r="AD384" i="1" s="1"/>
  <c r="AD386" i="1" s="1"/>
  <c r="AD388" i="1" s="1"/>
  <c r="AD390" i="1" s="1"/>
  <c r="AD392" i="1" s="1"/>
  <c r="AD394" i="1" s="1"/>
  <c r="AD396" i="1" s="1"/>
  <c r="AD398" i="1" s="1"/>
  <c r="AD400" i="1" s="1"/>
  <c r="AD402" i="1" s="1"/>
  <c r="AD404" i="1" s="1"/>
  <c r="AD406" i="1" s="1"/>
  <c r="AD408" i="1" s="1"/>
  <c r="AD410" i="1" s="1"/>
  <c r="AD412" i="1" s="1"/>
  <c r="AD414" i="1" s="1"/>
  <c r="AD416" i="1" s="1"/>
  <c r="AD418" i="1" s="1"/>
  <c r="AD420" i="1" s="1"/>
  <c r="AD422" i="1" s="1"/>
  <c r="O44" i="4"/>
  <c r="AF328" i="1"/>
  <c r="AF330" i="1" s="1"/>
  <c r="AF332" i="1" s="1"/>
  <c r="AF334" i="1" s="1"/>
  <c r="AF336" i="1" s="1"/>
  <c r="AF338" i="1" s="1"/>
  <c r="AF340" i="1" s="1"/>
  <c r="AF342" i="1" s="1"/>
  <c r="AF344" i="1" s="1"/>
  <c r="AF346" i="1" s="1"/>
  <c r="AF348" i="1" s="1"/>
  <c r="AF350" i="1" s="1"/>
  <c r="AF352" i="1" s="1"/>
  <c r="AF354" i="1" s="1"/>
  <c r="AF356" i="1" s="1"/>
  <c r="AF358" i="1" s="1"/>
  <c r="AF360" i="1" s="1"/>
  <c r="AF362" i="1" s="1"/>
  <c r="AF364" i="1" s="1"/>
  <c r="AF366" i="1" s="1"/>
  <c r="AF368" i="1" s="1"/>
  <c r="AF370" i="1" s="1"/>
  <c r="AF372" i="1" s="1"/>
  <c r="AF374" i="1" s="1"/>
  <c r="AF376" i="1" s="1"/>
  <c r="AF378" i="1" s="1"/>
  <c r="AF380" i="1" s="1"/>
  <c r="AF382" i="1" s="1"/>
  <c r="AF384" i="1" s="1"/>
  <c r="AF386" i="1" s="1"/>
  <c r="AF388" i="1" s="1"/>
  <c r="AF390" i="1" s="1"/>
  <c r="AF392" i="1" s="1"/>
  <c r="AF394" i="1" s="1"/>
  <c r="AF396" i="1" s="1"/>
  <c r="AF398" i="1" s="1"/>
  <c r="AF400" i="1" s="1"/>
  <c r="AF402" i="1" s="1"/>
  <c r="AF404" i="1" s="1"/>
  <c r="AF406" i="1" s="1"/>
  <c r="AF408" i="1" s="1"/>
  <c r="AF410" i="1" s="1"/>
  <c r="AF412" i="1" s="1"/>
  <c r="AF414" i="1" s="1"/>
  <c r="AF416" i="1" s="1"/>
  <c r="AF418" i="1" s="1"/>
  <c r="AF420" i="1" s="1"/>
  <c r="AF422" i="1" s="1"/>
  <c r="Q44" i="4"/>
  <c r="AJ328" i="1"/>
  <c r="AJ330" i="1" s="1"/>
  <c r="AJ332" i="1" s="1"/>
  <c r="AJ334" i="1" s="1"/>
  <c r="AJ336" i="1" s="1"/>
  <c r="AJ338" i="1" s="1"/>
  <c r="AJ340" i="1" s="1"/>
  <c r="AJ342" i="1" s="1"/>
  <c r="AJ344" i="1" s="1"/>
  <c r="AJ346" i="1" s="1"/>
  <c r="AJ348" i="1" s="1"/>
  <c r="AJ350" i="1" s="1"/>
  <c r="AJ352" i="1" s="1"/>
  <c r="AJ354" i="1" s="1"/>
  <c r="AJ356" i="1" s="1"/>
  <c r="AJ358" i="1" s="1"/>
  <c r="AJ360" i="1" s="1"/>
  <c r="AJ362" i="1" s="1"/>
  <c r="AJ364" i="1" s="1"/>
  <c r="AJ366" i="1" s="1"/>
  <c r="AJ368" i="1" s="1"/>
  <c r="AJ370" i="1" s="1"/>
  <c r="AJ372" i="1" s="1"/>
  <c r="AJ374" i="1" s="1"/>
  <c r="AJ376" i="1" s="1"/>
  <c r="AJ378" i="1" s="1"/>
  <c r="AJ380" i="1" s="1"/>
  <c r="AJ382" i="1" s="1"/>
  <c r="AJ384" i="1" s="1"/>
  <c r="AJ386" i="1" s="1"/>
  <c r="AJ388" i="1" s="1"/>
  <c r="AJ390" i="1" s="1"/>
  <c r="AJ392" i="1" s="1"/>
  <c r="AJ394" i="1" s="1"/>
  <c r="AJ396" i="1" s="1"/>
  <c r="AJ398" i="1" s="1"/>
  <c r="AJ400" i="1" s="1"/>
  <c r="AJ402" i="1" s="1"/>
  <c r="AJ404" i="1" s="1"/>
  <c r="AJ406" i="1" s="1"/>
  <c r="AJ408" i="1" s="1"/>
  <c r="AJ410" i="1" s="1"/>
  <c r="AJ412" i="1" s="1"/>
  <c r="AJ414" i="1" s="1"/>
  <c r="AJ416" i="1" s="1"/>
  <c r="AJ418" i="1" s="1"/>
  <c r="AJ420" i="1" s="1"/>
  <c r="AJ422" i="1" s="1"/>
  <c r="U44" i="4"/>
  <c r="AG328" i="1"/>
  <c r="AG330" i="1" s="1"/>
  <c r="AG332" i="1" s="1"/>
  <c r="AG334" i="1" s="1"/>
  <c r="AG336" i="1" s="1"/>
  <c r="AG338" i="1" s="1"/>
  <c r="AG340" i="1" s="1"/>
  <c r="AG342" i="1" s="1"/>
  <c r="AG344" i="1" s="1"/>
  <c r="AG346" i="1" s="1"/>
  <c r="AG348" i="1" s="1"/>
  <c r="AG350" i="1" s="1"/>
  <c r="AG352" i="1" s="1"/>
  <c r="AG354" i="1" s="1"/>
  <c r="AG356" i="1" s="1"/>
  <c r="AG358" i="1" s="1"/>
  <c r="AG360" i="1" s="1"/>
  <c r="AG362" i="1" s="1"/>
  <c r="AG364" i="1" s="1"/>
  <c r="AG366" i="1" s="1"/>
  <c r="AG368" i="1" s="1"/>
  <c r="AG370" i="1" s="1"/>
  <c r="AG372" i="1" s="1"/>
  <c r="AG374" i="1" s="1"/>
  <c r="AG376" i="1" s="1"/>
  <c r="AG378" i="1" s="1"/>
  <c r="AG380" i="1" s="1"/>
  <c r="AG382" i="1" s="1"/>
  <c r="AG384" i="1" s="1"/>
  <c r="AG386" i="1" s="1"/>
  <c r="AG388" i="1" s="1"/>
  <c r="AG390" i="1" s="1"/>
  <c r="AG392" i="1" s="1"/>
  <c r="AG394" i="1" s="1"/>
  <c r="AG396" i="1" s="1"/>
  <c r="AG398" i="1" s="1"/>
  <c r="AG400" i="1" s="1"/>
  <c r="AG402" i="1" s="1"/>
  <c r="AG404" i="1" s="1"/>
  <c r="AG406" i="1" s="1"/>
  <c r="AG408" i="1" s="1"/>
  <c r="AG410" i="1" s="1"/>
  <c r="AG412" i="1" s="1"/>
  <c r="AG414" i="1" s="1"/>
  <c r="AG416" i="1" s="1"/>
  <c r="AG418" i="1" s="1"/>
  <c r="AG420" i="1" s="1"/>
  <c r="AG422" i="1" s="1"/>
  <c r="R44" i="4"/>
  <c r="AM328" i="1"/>
  <c r="AM330" i="1" s="1"/>
  <c r="AM332" i="1" s="1"/>
  <c r="AM334" i="1" s="1"/>
  <c r="AM336" i="1" s="1"/>
  <c r="AM338" i="1" s="1"/>
  <c r="AM340" i="1" s="1"/>
  <c r="AM342" i="1" s="1"/>
  <c r="AM344" i="1" s="1"/>
  <c r="AM346" i="1" s="1"/>
  <c r="AM348" i="1" s="1"/>
  <c r="AM350" i="1" s="1"/>
  <c r="AM352" i="1" s="1"/>
  <c r="AM354" i="1" s="1"/>
  <c r="AM356" i="1" s="1"/>
  <c r="AM358" i="1" s="1"/>
  <c r="AM360" i="1" s="1"/>
  <c r="AM362" i="1" s="1"/>
  <c r="AM364" i="1" s="1"/>
  <c r="AM366" i="1" s="1"/>
  <c r="AM368" i="1" s="1"/>
  <c r="AM370" i="1" s="1"/>
  <c r="AM372" i="1" s="1"/>
  <c r="AM374" i="1" s="1"/>
  <c r="AM376" i="1" s="1"/>
  <c r="AM378" i="1" s="1"/>
  <c r="AM380" i="1" s="1"/>
  <c r="AM382" i="1" s="1"/>
  <c r="AM384" i="1" s="1"/>
  <c r="AM386" i="1" s="1"/>
  <c r="AM388" i="1" s="1"/>
  <c r="AM390" i="1" s="1"/>
  <c r="AM392" i="1" s="1"/>
  <c r="AM394" i="1" s="1"/>
  <c r="AM396" i="1" s="1"/>
  <c r="AM398" i="1" s="1"/>
  <c r="AM400" i="1" s="1"/>
  <c r="AM402" i="1" s="1"/>
  <c r="AM404" i="1" s="1"/>
  <c r="AM406" i="1" s="1"/>
  <c r="AM408" i="1" s="1"/>
  <c r="AM410" i="1" s="1"/>
  <c r="AM412" i="1" s="1"/>
  <c r="AM414" i="1" s="1"/>
  <c r="AM416" i="1" s="1"/>
  <c r="AM418" i="1" s="1"/>
  <c r="AM420" i="1" s="1"/>
  <c r="AM422" i="1" s="1"/>
  <c r="X44" i="4"/>
  <c r="AI328" i="1"/>
  <c r="AI330" i="1" s="1"/>
  <c r="AI332" i="1" s="1"/>
  <c r="AI334" i="1" s="1"/>
  <c r="AI336" i="1" s="1"/>
  <c r="AI338" i="1" s="1"/>
  <c r="AI340" i="1" s="1"/>
  <c r="AI342" i="1" s="1"/>
  <c r="AI344" i="1" s="1"/>
  <c r="AI346" i="1" s="1"/>
  <c r="AI348" i="1" s="1"/>
  <c r="AI350" i="1" s="1"/>
  <c r="AI352" i="1" s="1"/>
  <c r="AI354" i="1" s="1"/>
  <c r="AI356" i="1" s="1"/>
  <c r="AI358" i="1" s="1"/>
  <c r="AI360" i="1" s="1"/>
  <c r="AI362" i="1" s="1"/>
  <c r="AI364" i="1" s="1"/>
  <c r="AI366" i="1" s="1"/>
  <c r="AI368" i="1" s="1"/>
  <c r="AI370" i="1" s="1"/>
  <c r="AI372" i="1" s="1"/>
  <c r="AI374" i="1" s="1"/>
  <c r="AI376" i="1" s="1"/>
  <c r="AI378" i="1" s="1"/>
  <c r="AI380" i="1" s="1"/>
  <c r="AI382" i="1" s="1"/>
  <c r="AI384" i="1" s="1"/>
  <c r="AI386" i="1" s="1"/>
  <c r="AI388" i="1" s="1"/>
  <c r="AI390" i="1" s="1"/>
  <c r="AI392" i="1" s="1"/>
  <c r="AI394" i="1" s="1"/>
  <c r="AI396" i="1" s="1"/>
  <c r="AI398" i="1" s="1"/>
  <c r="AI400" i="1" s="1"/>
  <c r="AI402" i="1" s="1"/>
  <c r="AI404" i="1" s="1"/>
  <c r="AI406" i="1" s="1"/>
  <c r="AI408" i="1" s="1"/>
  <c r="AI410" i="1" s="1"/>
  <c r="AI412" i="1" s="1"/>
  <c r="AI414" i="1" s="1"/>
  <c r="AI416" i="1" s="1"/>
  <c r="AI418" i="1" s="1"/>
  <c r="AI420" i="1" s="1"/>
  <c r="AI422" i="1" s="1"/>
  <c r="T44" i="4"/>
  <c r="AB284" i="1"/>
  <c r="M22" i="4"/>
  <c r="W254" i="1"/>
  <c r="X254" i="1"/>
  <c r="N254" i="1"/>
  <c r="O254" i="1"/>
  <c r="U254" i="1"/>
  <c r="M254" i="1"/>
  <c r="Z254" i="1"/>
  <c r="V254" i="1"/>
  <c r="S254" i="1"/>
  <c r="Y254" i="1"/>
  <c r="T254" i="1"/>
  <c r="R254" i="1"/>
  <c r="P254" i="1"/>
  <c r="D150" i="1"/>
  <c r="BB148" i="1"/>
  <c r="BC148" i="1" s="1"/>
  <c r="BD148" i="1" s="1"/>
  <c r="J232" i="1"/>
  <c r="Q238" i="1"/>
  <c r="AQ39" i="4" l="1"/>
  <c r="AQ49" i="4" s="1"/>
  <c r="AP49" i="4"/>
  <c r="AG49" i="4"/>
  <c r="AG52" i="4"/>
  <c r="D17" i="14"/>
  <c r="W49" i="4"/>
  <c r="W52" i="4"/>
  <c r="AR39" i="4"/>
  <c r="AE49" i="4"/>
  <c r="AE52" i="4"/>
  <c r="AC49" i="4"/>
  <c r="AC52" i="4"/>
  <c r="AD49" i="4"/>
  <c r="AD52" i="4"/>
  <c r="AB49" i="4"/>
  <c r="AB52" i="4"/>
  <c r="AB286" i="1"/>
  <c r="M23" i="4"/>
  <c r="X49" i="4"/>
  <c r="X52" i="4"/>
  <c r="U49" i="4"/>
  <c r="U52" i="4"/>
  <c r="O49" i="4"/>
  <c r="O52" i="4"/>
  <c r="P49" i="4"/>
  <c r="P52" i="4"/>
  <c r="S49" i="4"/>
  <c r="S52" i="4"/>
  <c r="T49" i="4"/>
  <c r="T52" i="4"/>
  <c r="R49" i="4"/>
  <c r="R52" i="4"/>
  <c r="Q49" i="4"/>
  <c r="Q52" i="4"/>
  <c r="V49" i="4"/>
  <c r="V52" i="4"/>
  <c r="AC286" i="1"/>
  <c r="N23" i="4"/>
  <c r="V256" i="1"/>
  <c r="R256" i="1"/>
  <c r="T256" i="1"/>
  <c r="S256" i="1"/>
  <c r="P256" i="1"/>
  <c r="Z256" i="1"/>
  <c r="U256" i="1"/>
  <c r="N256" i="1"/>
  <c r="W256" i="1"/>
  <c r="Y256" i="1"/>
  <c r="M256" i="1"/>
  <c r="O256" i="1"/>
  <c r="X256" i="1"/>
  <c r="D152" i="1"/>
  <c r="BB150" i="1"/>
  <c r="BC150" i="1" s="1"/>
  <c r="BD150" i="1" s="1"/>
  <c r="J234" i="1"/>
  <c r="Q240" i="1"/>
  <c r="AC288" i="1" l="1"/>
  <c r="N24" i="4"/>
  <c r="AB288" i="1"/>
  <c r="M24" i="4"/>
  <c r="X258" i="1"/>
  <c r="X260" i="1" s="1"/>
  <c r="X262" i="1" s="1"/>
  <c r="X264" i="1" s="1"/>
  <c r="X266" i="1" s="1"/>
  <c r="X268" i="1" s="1"/>
  <c r="X270" i="1" s="1"/>
  <c r="I16" i="4" s="1"/>
  <c r="M258" i="1"/>
  <c r="M260" i="1" s="1"/>
  <c r="M262" i="1" s="1"/>
  <c r="M264" i="1" s="1"/>
  <c r="M266" i="1" s="1"/>
  <c r="M268" i="1" s="1"/>
  <c r="M270" i="1" s="1"/>
  <c r="M272" i="1" s="1"/>
  <c r="M274" i="1" s="1"/>
  <c r="M276" i="1" s="1"/>
  <c r="M278" i="1" s="1"/>
  <c r="M280" i="1" s="1"/>
  <c r="M282" i="1" s="1"/>
  <c r="M284" i="1" s="1"/>
  <c r="M286" i="1" s="1"/>
  <c r="M288" i="1" s="1"/>
  <c r="M290" i="1" s="1"/>
  <c r="M292" i="1" s="1"/>
  <c r="M294" i="1" s="1"/>
  <c r="M296" i="1" s="1"/>
  <c r="M298" i="1" s="1"/>
  <c r="M300" i="1" s="1"/>
  <c r="M302" i="1" s="1"/>
  <c r="M304" i="1" s="1"/>
  <c r="M306" i="1" s="1"/>
  <c r="M308" i="1" s="1"/>
  <c r="M310" i="1" s="1"/>
  <c r="M312" i="1" s="1"/>
  <c r="M314" i="1" s="1"/>
  <c r="M316" i="1" s="1"/>
  <c r="M318" i="1" s="1"/>
  <c r="M320" i="1" s="1"/>
  <c r="M322" i="1" s="1"/>
  <c r="M324" i="1" s="1"/>
  <c r="M326" i="1" s="1"/>
  <c r="M328" i="1" s="1"/>
  <c r="M330" i="1" s="1"/>
  <c r="M332" i="1" s="1"/>
  <c r="M334" i="1" s="1"/>
  <c r="M336" i="1" s="1"/>
  <c r="M338" i="1" s="1"/>
  <c r="M340" i="1" s="1"/>
  <c r="M342" i="1" s="1"/>
  <c r="M344" i="1" s="1"/>
  <c r="M346" i="1" s="1"/>
  <c r="M348" i="1" s="1"/>
  <c r="M350" i="1" s="1"/>
  <c r="M352" i="1" s="1"/>
  <c r="M354" i="1" s="1"/>
  <c r="M356" i="1" s="1"/>
  <c r="M358" i="1" s="1"/>
  <c r="M360" i="1" s="1"/>
  <c r="M362" i="1" s="1"/>
  <c r="M364" i="1" s="1"/>
  <c r="M366" i="1" s="1"/>
  <c r="M368" i="1" s="1"/>
  <c r="M370" i="1" s="1"/>
  <c r="M372" i="1" s="1"/>
  <c r="M374" i="1" s="1"/>
  <c r="M376" i="1" s="1"/>
  <c r="M378" i="1" s="1"/>
  <c r="M380" i="1" s="1"/>
  <c r="M382" i="1" s="1"/>
  <c r="M384" i="1" s="1"/>
  <c r="M386" i="1" s="1"/>
  <c r="M388" i="1" s="1"/>
  <c r="M390" i="1" s="1"/>
  <c r="M392" i="1" s="1"/>
  <c r="M394" i="1" s="1"/>
  <c r="M396" i="1" s="1"/>
  <c r="M398" i="1" s="1"/>
  <c r="M400" i="1" s="1"/>
  <c r="M402" i="1" s="1"/>
  <c r="M404" i="1" s="1"/>
  <c r="M406" i="1" s="1"/>
  <c r="M408" i="1" s="1"/>
  <c r="M410" i="1" s="1"/>
  <c r="M412" i="1" s="1"/>
  <c r="M414" i="1" s="1"/>
  <c r="M416" i="1" s="1"/>
  <c r="M418" i="1" s="1"/>
  <c r="M420" i="1" s="1"/>
  <c r="M422" i="1" s="1"/>
  <c r="W258" i="1"/>
  <c r="W260" i="1" s="1"/>
  <c r="W262" i="1" s="1"/>
  <c r="W264" i="1" s="1"/>
  <c r="W266" i="1" s="1"/>
  <c r="W268" i="1" s="1"/>
  <c r="W270" i="1" s="1"/>
  <c r="H16" i="4" s="1"/>
  <c r="U258" i="1"/>
  <c r="U260" i="1" s="1"/>
  <c r="U262" i="1" s="1"/>
  <c r="U264" i="1" s="1"/>
  <c r="U266" i="1" s="1"/>
  <c r="U268" i="1" s="1"/>
  <c r="U270" i="1" s="1"/>
  <c r="F16" i="4" s="1"/>
  <c r="P258" i="1"/>
  <c r="P260" i="1" s="1"/>
  <c r="P262" i="1" s="1"/>
  <c r="P264" i="1" s="1"/>
  <c r="P266" i="1" s="1"/>
  <c r="P268" i="1" s="1"/>
  <c r="P270" i="1" s="1"/>
  <c r="P272" i="1" s="1"/>
  <c r="P274" i="1" s="1"/>
  <c r="P276" i="1" s="1"/>
  <c r="P278" i="1" s="1"/>
  <c r="P280" i="1" s="1"/>
  <c r="P282" i="1" s="1"/>
  <c r="P284" i="1" s="1"/>
  <c r="P286" i="1" s="1"/>
  <c r="P288" i="1" s="1"/>
  <c r="P290" i="1" s="1"/>
  <c r="P292" i="1" s="1"/>
  <c r="P294" i="1" s="1"/>
  <c r="P296" i="1" s="1"/>
  <c r="P298" i="1" s="1"/>
  <c r="P300" i="1" s="1"/>
  <c r="P302" i="1" s="1"/>
  <c r="P304" i="1" s="1"/>
  <c r="P306" i="1" s="1"/>
  <c r="P308" i="1" s="1"/>
  <c r="P310" i="1" s="1"/>
  <c r="P312" i="1" s="1"/>
  <c r="P314" i="1" s="1"/>
  <c r="P316" i="1" s="1"/>
  <c r="P318" i="1" s="1"/>
  <c r="P320" i="1" s="1"/>
  <c r="P322" i="1" s="1"/>
  <c r="P324" i="1" s="1"/>
  <c r="P326" i="1" s="1"/>
  <c r="P328" i="1" s="1"/>
  <c r="P330" i="1" s="1"/>
  <c r="P332" i="1" s="1"/>
  <c r="P334" i="1" s="1"/>
  <c r="P336" i="1" s="1"/>
  <c r="P338" i="1" s="1"/>
  <c r="P340" i="1" s="1"/>
  <c r="P342" i="1" s="1"/>
  <c r="P344" i="1" s="1"/>
  <c r="P346" i="1" s="1"/>
  <c r="P348" i="1" s="1"/>
  <c r="P350" i="1" s="1"/>
  <c r="P352" i="1" s="1"/>
  <c r="P354" i="1" s="1"/>
  <c r="P356" i="1" s="1"/>
  <c r="P358" i="1" s="1"/>
  <c r="P360" i="1" s="1"/>
  <c r="P362" i="1" s="1"/>
  <c r="P364" i="1" s="1"/>
  <c r="P366" i="1" s="1"/>
  <c r="P368" i="1" s="1"/>
  <c r="P370" i="1" s="1"/>
  <c r="P372" i="1" s="1"/>
  <c r="P374" i="1" s="1"/>
  <c r="P376" i="1" s="1"/>
  <c r="P378" i="1" s="1"/>
  <c r="P380" i="1" s="1"/>
  <c r="P382" i="1" s="1"/>
  <c r="P384" i="1" s="1"/>
  <c r="P386" i="1" s="1"/>
  <c r="P388" i="1" s="1"/>
  <c r="P390" i="1" s="1"/>
  <c r="P392" i="1" s="1"/>
  <c r="P394" i="1" s="1"/>
  <c r="P396" i="1" s="1"/>
  <c r="P398" i="1" s="1"/>
  <c r="P400" i="1" s="1"/>
  <c r="P402" i="1" s="1"/>
  <c r="P404" i="1" s="1"/>
  <c r="P406" i="1" s="1"/>
  <c r="P408" i="1" s="1"/>
  <c r="P410" i="1" s="1"/>
  <c r="P412" i="1" s="1"/>
  <c r="P414" i="1" s="1"/>
  <c r="P416" i="1" s="1"/>
  <c r="P418" i="1" s="1"/>
  <c r="P420" i="1" s="1"/>
  <c r="P422" i="1" s="1"/>
  <c r="T258" i="1"/>
  <c r="T260" i="1" s="1"/>
  <c r="T262" i="1" s="1"/>
  <c r="T264" i="1" s="1"/>
  <c r="T266" i="1" s="1"/>
  <c r="T268" i="1" s="1"/>
  <c r="T270" i="1" s="1"/>
  <c r="E16" i="4" s="1"/>
  <c r="V258" i="1"/>
  <c r="V260" i="1" s="1"/>
  <c r="V262" i="1" s="1"/>
  <c r="V264" i="1" s="1"/>
  <c r="V266" i="1" s="1"/>
  <c r="V268" i="1" s="1"/>
  <c r="V270" i="1" s="1"/>
  <c r="G16" i="4" s="1"/>
  <c r="O258" i="1"/>
  <c r="O260" i="1" s="1"/>
  <c r="O262" i="1" s="1"/>
  <c r="O264" i="1" s="1"/>
  <c r="O266" i="1" s="1"/>
  <c r="O268" i="1" s="1"/>
  <c r="O270" i="1" s="1"/>
  <c r="O272" i="1" s="1"/>
  <c r="O274" i="1" s="1"/>
  <c r="O276" i="1" s="1"/>
  <c r="O278" i="1" s="1"/>
  <c r="O280" i="1" s="1"/>
  <c r="O282" i="1" s="1"/>
  <c r="O284" i="1" s="1"/>
  <c r="O286" i="1" s="1"/>
  <c r="O288" i="1" s="1"/>
  <c r="O290" i="1" s="1"/>
  <c r="O292" i="1" s="1"/>
  <c r="O294" i="1" s="1"/>
  <c r="O296" i="1" s="1"/>
  <c r="O298" i="1" s="1"/>
  <c r="O300" i="1" s="1"/>
  <c r="O302" i="1" s="1"/>
  <c r="O304" i="1" s="1"/>
  <c r="O306" i="1" s="1"/>
  <c r="O308" i="1" s="1"/>
  <c r="O310" i="1" s="1"/>
  <c r="O312" i="1" s="1"/>
  <c r="O314" i="1" s="1"/>
  <c r="O316" i="1" s="1"/>
  <c r="O318" i="1" s="1"/>
  <c r="O320" i="1" s="1"/>
  <c r="O322" i="1" s="1"/>
  <c r="O324" i="1" s="1"/>
  <c r="O326" i="1" s="1"/>
  <c r="O328" i="1" s="1"/>
  <c r="O330" i="1" s="1"/>
  <c r="O332" i="1" s="1"/>
  <c r="O334" i="1" s="1"/>
  <c r="O336" i="1" s="1"/>
  <c r="O338" i="1" s="1"/>
  <c r="O340" i="1" s="1"/>
  <c r="O342" i="1" s="1"/>
  <c r="O344" i="1" s="1"/>
  <c r="O346" i="1" s="1"/>
  <c r="O348" i="1" s="1"/>
  <c r="O350" i="1" s="1"/>
  <c r="O352" i="1" s="1"/>
  <c r="O354" i="1" s="1"/>
  <c r="O356" i="1" s="1"/>
  <c r="O358" i="1" s="1"/>
  <c r="O360" i="1" s="1"/>
  <c r="O362" i="1" s="1"/>
  <c r="O364" i="1" s="1"/>
  <c r="O366" i="1" s="1"/>
  <c r="O368" i="1" s="1"/>
  <c r="O370" i="1" s="1"/>
  <c r="O372" i="1" s="1"/>
  <c r="O374" i="1" s="1"/>
  <c r="O376" i="1" s="1"/>
  <c r="O378" i="1" s="1"/>
  <c r="O380" i="1" s="1"/>
  <c r="O382" i="1" s="1"/>
  <c r="O384" i="1" s="1"/>
  <c r="O386" i="1" s="1"/>
  <c r="O388" i="1" s="1"/>
  <c r="O390" i="1" s="1"/>
  <c r="O392" i="1" s="1"/>
  <c r="O394" i="1" s="1"/>
  <c r="O396" i="1" s="1"/>
  <c r="O398" i="1" s="1"/>
  <c r="O400" i="1" s="1"/>
  <c r="O402" i="1" s="1"/>
  <c r="O404" i="1" s="1"/>
  <c r="O406" i="1" s="1"/>
  <c r="O408" i="1" s="1"/>
  <c r="O410" i="1" s="1"/>
  <c r="O412" i="1" s="1"/>
  <c r="O414" i="1" s="1"/>
  <c r="O416" i="1" s="1"/>
  <c r="O418" i="1" s="1"/>
  <c r="O420" i="1" s="1"/>
  <c r="O422" i="1" s="1"/>
  <c r="Y258" i="1"/>
  <c r="Y260" i="1" s="1"/>
  <c r="Y262" i="1" s="1"/>
  <c r="Y264" i="1" s="1"/>
  <c r="Y266" i="1" s="1"/>
  <c r="Y268" i="1" s="1"/>
  <c r="Y270" i="1" s="1"/>
  <c r="J16" i="4" s="1"/>
  <c r="N258" i="1"/>
  <c r="N260" i="1" s="1"/>
  <c r="N262" i="1" s="1"/>
  <c r="N264" i="1" s="1"/>
  <c r="N266" i="1" s="1"/>
  <c r="N268" i="1" s="1"/>
  <c r="N270" i="1" s="1"/>
  <c r="N272" i="1" s="1"/>
  <c r="N274" i="1" s="1"/>
  <c r="N276" i="1" s="1"/>
  <c r="N278" i="1" s="1"/>
  <c r="N280" i="1" s="1"/>
  <c r="N282" i="1" s="1"/>
  <c r="N284" i="1" s="1"/>
  <c r="N286" i="1" s="1"/>
  <c r="N288" i="1" s="1"/>
  <c r="N290" i="1" s="1"/>
  <c r="N292" i="1" s="1"/>
  <c r="N294" i="1" s="1"/>
  <c r="N296" i="1" s="1"/>
  <c r="N298" i="1" s="1"/>
  <c r="N300" i="1" s="1"/>
  <c r="N302" i="1" s="1"/>
  <c r="N304" i="1" s="1"/>
  <c r="N306" i="1" s="1"/>
  <c r="N308" i="1" s="1"/>
  <c r="N310" i="1" s="1"/>
  <c r="N312" i="1" s="1"/>
  <c r="N314" i="1" s="1"/>
  <c r="N316" i="1" s="1"/>
  <c r="N318" i="1" s="1"/>
  <c r="N320" i="1" s="1"/>
  <c r="N322" i="1" s="1"/>
  <c r="N324" i="1" s="1"/>
  <c r="N326" i="1" s="1"/>
  <c r="N328" i="1" s="1"/>
  <c r="N330" i="1" s="1"/>
  <c r="N332" i="1" s="1"/>
  <c r="N334" i="1" s="1"/>
  <c r="N336" i="1" s="1"/>
  <c r="N338" i="1" s="1"/>
  <c r="N340" i="1" s="1"/>
  <c r="N342" i="1" s="1"/>
  <c r="N344" i="1" s="1"/>
  <c r="N346" i="1" s="1"/>
  <c r="N348" i="1" s="1"/>
  <c r="N350" i="1" s="1"/>
  <c r="N352" i="1" s="1"/>
  <c r="N354" i="1" s="1"/>
  <c r="N356" i="1" s="1"/>
  <c r="N358" i="1" s="1"/>
  <c r="N360" i="1" s="1"/>
  <c r="N362" i="1" s="1"/>
  <c r="N364" i="1" s="1"/>
  <c r="N366" i="1" s="1"/>
  <c r="N368" i="1" s="1"/>
  <c r="N370" i="1" s="1"/>
  <c r="N372" i="1" s="1"/>
  <c r="N374" i="1" s="1"/>
  <c r="N376" i="1" s="1"/>
  <c r="N378" i="1" s="1"/>
  <c r="N380" i="1" s="1"/>
  <c r="N382" i="1" s="1"/>
  <c r="N384" i="1" s="1"/>
  <c r="N386" i="1" s="1"/>
  <c r="N388" i="1" s="1"/>
  <c r="N390" i="1" s="1"/>
  <c r="N392" i="1" s="1"/>
  <c r="N394" i="1" s="1"/>
  <c r="N396" i="1" s="1"/>
  <c r="N398" i="1" s="1"/>
  <c r="N400" i="1" s="1"/>
  <c r="N402" i="1" s="1"/>
  <c r="N404" i="1" s="1"/>
  <c r="N406" i="1" s="1"/>
  <c r="N408" i="1" s="1"/>
  <c r="N410" i="1" s="1"/>
  <c r="N412" i="1" s="1"/>
  <c r="N414" i="1" s="1"/>
  <c r="N416" i="1" s="1"/>
  <c r="N418" i="1" s="1"/>
  <c r="N420" i="1" s="1"/>
  <c r="N422" i="1" s="1"/>
  <c r="Z258" i="1"/>
  <c r="Z260" i="1" s="1"/>
  <c r="Z262" i="1" s="1"/>
  <c r="Z264" i="1" s="1"/>
  <c r="Z266" i="1" s="1"/>
  <c r="Z268" i="1" s="1"/>
  <c r="Z270" i="1" s="1"/>
  <c r="S258" i="1"/>
  <c r="S260" i="1" s="1"/>
  <c r="S262" i="1" s="1"/>
  <c r="S264" i="1" s="1"/>
  <c r="S266" i="1" s="1"/>
  <c r="S268" i="1" s="1"/>
  <c r="S270" i="1" s="1"/>
  <c r="D16" i="4" s="1"/>
  <c r="R258" i="1"/>
  <c r="R260" i="1" s="1"/>
  <c r="R262" i="1" s="1"/>
  <c r="R264" i="1" s="1"/>
  <c r="R266" i="1" s="1"/>
  <c r="R268" i="1" s="1"/>
  <c r="R270" i="1" s="1"/>
  <c r="C16" i="4" s="1"/>
  <c r="D154" i="1"/>
  <c r="BB152" i="1"/>
  <c r="BC152" i="1" s="1"/>
  <c r="BD152" i="1" s="1"/>
  <c r="J236" i="1"/>
  <c r="Q242" i="1"/>
  <c r="Z272" i="1" l="1"/>
  <c r="K16" i="4"/>
  <c r="L16" i="4"/>
  <c r="AB290" i="1"/>
  <c r="M25" i="4"/>
  <c r="AC290" i="1"/>
  <c r="N25" i="4"/>
  <c r="T272" i="1"/>
  <c r="U272" i="1"/>
  <c r="X272" i="1"/>
  <c r="S272" i="1"/>
  <c r="Y272" i="1"/>
  <c r="V272" i="1"/>
  <c r="W272" i="1"/>
  <c r="R272" i="1"/>
  <c r="D156" i="1"/>
  <c r="BB154" i="1"/>
  <c r="BC154" i="1" s="1"/>
  <c r="BD154" i="1" s="1"/>
  <c r="J238" i="1"/>
  <c r="Q244" i="1"/>
  <c r="AM16" i="4" l="1"/>
  <c r="AN16" i="4" s="1"/>
  <c r="X274" i="1"/>
  <c r="I17" i="4"/>
  <c r="AC292" i="1"/>
  <c r="N26" i="4"/>
  <c r="V274" i="1"/>
  <c r="G17" i="4"/>
  <c r="Y274" i="1"/>
  <c r="J17" i="4"/>
  <c r="T274" i="1"/>
  <c r="E17" i="4"/>
  <c r="W274" i="1"/>
  <c r="H17" i="4"/>
  <c r="U274" i="1"/>
  <c r="F17" i="4"/>
  <c r="L17" i="4"/>
  <c r="R274" i="1"/>
  <c r="C17" i="4"/>
  <c r="S274" i="1"/>
  <c r="D17" i="4"/>
  <c r="AB292" i="1"/>
  <c r="M26" i="4"/>
  <c r="Z274" i="1"/>
  <c r="K17" i="4"/>
  <c r="D158" i="1"/>
  <c r="BB156" i="1"/>
  <c r="BC156" i="1" s="1"/>
  <c r="BD156" i="1" s="1"/>
  <c r="J240" i="1"/>
  <c r="Q246" i="1"/>
  <c r="AM17" i="4" l="1"/>
  <c r="AN17" i="4" s="1"/>
  <c r="AO16" i="4"/>
  <c r="L18" i="4"/>
  <c r="Y276" i="1"/>
  <c r="J18" i="4"/>
  <c r="S276" i="1"/>
  <c r="D18" i="4"/>
  <c r="W276" i="1"/>
  <c r="H18" i="4"/>
  <c r="AC294" i="1"/>
  <c r="N27" i="4"/>
  <c r="Z276" i="1"/>
  <c r="K18" i="4"/>
  <c r="AB294" i="1"/>
  <c r="M27" i="4"/>
  <c r="R276" i="1"/>
  <c r="C18" i="4"/>
  <c r="U276" i="1"/>
  <c r="F18" i="4"/>
  <c r="T276" i="1"/>
  <c r="E18" i="4"/>
  <c r="V276" i="1"/>
  <c r="G18" i="4"/>
  <c r="X276" i="1"/>
  <c r="I18" i="4"/>
  <c r="D160" i="1"/>
  <c r="BB158" i="1"/>
  <c r="BC158" i="1" s="1"/>
  <c r="BD158" i="1" s="1"/>
  <c r="J242" i="1"/>
  <c r="Q248" i="1"/>
  <c r="AO17" i="4" l="1"/>
  <c r="Y278" i="1"/>
  <c r="J19" i="4"/>
  <c r="X278" i="1"/>
  <c r="I19" i="4"/>
  <c r="T278" i="1"/>
  <c r="E19" i="4"/>
  <c r="R278" i="1"/>
  <c r="C19" i="4"/>
  <c r="Z278" i="1"/>
  <c r="K19" i="4"/>
  <c r="V278" i="1"/>
  <c r="G19" i="4"/>
  <c r="U278" i="1"/>
  <c r="F19" i="4"/>
  <c r="AB296" i="1"/>
  <c r="M28" i="4"/>
  <c r="M46" i="4" s="1"/>
  <c r="W278" i="1"/>
  <c r="H19" i="4"/>
  <c r="AM18" i="4"/>
  <c r="AN18" i="4" s="1"/>
  <c r="AC296" i="1"/>
  <c r="N28" i="4"/>
  <c r="N46" i="4" s="1"/>
  <c r="S278" i="1"/>
  <c r="D19" i="4"/>
  <c r="L19" i="4"/>
  <c r="D162" i="1"/>
  <c r="BB160" i="1"/>
  <c r="BC160" i="1" s="1"/>
  <c r="BD160" i="1" s="1"/>
  <c r="J244" i="1"/>
  <c r="Q250" i="1"/>
  <c r="AO18" i="4" l="1"/>
  <c r="AM19" i="4"/>
  <c r="AN19" i="4" s="1"/>
  <c r="AB298" i="1"/>
  <c r="M29" i="4"/>
  <c r="V280" i="1"/>
  <c r="G20" i="4"/>
  <c r="R280" i="1"/>
  <c r="C20" i="4"/>
  <c r="X280" i="1"/>
  <c r="I20" i="4"/>
  <c r="L20" i="4"/>
  <c r="AC298" i="1"/>
  <c r="N29" i="4"/>
  <c r="S280" i="1"/>
  <c r="D20" i="4"/>
  <c r="W280" i="1"/>
  <c r="H20" i="4"/>
  <c r="U280" i="1"/>
  <c r="F20" i="4"/>
  <c r="Z280" i="1"/>
  <c r="K20" i="4"/>
  <c r="T280" i="1"/>
  <c r="E20" i="4"/>
  <c r="Y280" i="1"/>
  <c r="J20" i="4"/>
  <c r="D164" i="1"/>
  <c r="BB162" i="1"/>
  <c r="BC162" i="1" s="1"/>
  <c r="BD162" i="1" s="1"/>
  <c r="J246" i="1"/>
  <c r="Q252" i="1"/>
  <c r="AO19" i="4" l="1"/>
  <c r="Y282" i="1"/>
  <c r="J21" i="4"/>
  <c r="Z282" i="1"/>
  <c r="K21" i="4"/>
  <c r="W282" i="1"/>
  <c r="H21" i="4"/>
  <c r="AC300" i="1"/>
  <c r="N30" i="4"/>
  <c r="X282" i="1"/>
  <c r="I21" i="4"/>
  <c r="V282" i="1"/>
  <c r="G21" i="4"/>
  <c r="AM20" i="4"/>
  <c r="AN20" i="4" s="1"/>
  <c r="T282" i="1"/>
  <c r="E21" i="4"/>
  <c r="U282" i="1"/>
  <c r="F21" i="4"/>
  <c r="S282" i="1"/>
  <c r="D21" i="4"/>
  <c r="L21" i="4"/>
  <c r="R282" i="1"/>
  <c r="C21" i="4"/>
  <c r="AB300" i="1"/>
  <c r="M30" i="4"/>
  <c r="D166" i="1"/>
  <c r="BB164" i="1"/>
  <c r="BC164" i="1" s="1"/>
  <c r="BD164" i="1" s="1"/>
  <c r="J248" i="1"/>
  <c r="Q254" i="1"/>
  <c r="AO20" i="4" l="1"/>
  <c r="AM21" i="4"/>
  <c r="AN21" i="4" s="1"/>
  <c r="AB302" i="1"/>
  <c r="M31" i="4"/>
  <c r="L22" i="4"/>
  <c r="U284" i="1"/>
  <c r="F22" i="4"/>
  <c r="Z284" i="1"/>
  <c r="K22" i="4"/>
  <c r="R284" i="1"/>
  <c r="C22" i="4"/>
  <c r="S284" i="1"/>
  <c r="D22" i="4"/>
  <c r="T284" i="1"/>
  <c r="E22" i="4"/>
  <c r="V284" i="1"/>
  <c r="G22" i="4"/>
  <c r="AC302" i="1"/>
  <c r="N31" i="4"/>
  <c r="X284" i="1"/>
  <c r="I22" i="4"/>
  <c r="W284" i="1"/>
  <c r="H22" i="4"/>
  <c r="Y284" i="1"/>
  <c r="J22" i="4"/>
  <c r="D168" i="1"/>
  <c r="BB166" i="1"/>
  <c r="BC166" i="1" s="1"/>
  <c r="BD166" i="1" s="1"/>
  <c r="J250" i="1"/>
  <c r="Q256" i="1"/>
  <c r="AO21" i="4" l="1"/>
  <c r="X286" i="1"/>
  <c r="I23" i="4"/>
  <c r="S286" i="1"/>
  <c r="D23" i="4"/>
  <c r="Z286" i="1"/>
  <c r="K23" i="4"/>
  <c r="L23" i="4"/>
  <c r="AM22" i="4"/>
  <c r="AN22" i="4" s="1"/>
  <c r="Y286" i="1"/>
  <c r="J23" i="4"/>
  <c r="V286" i="1"/>
  <c r="G23" i="4"/>
  <c r="W286" i="1"/>
  <c r="H23" i="4"/>
  <c r="AC304" i="1"/>
  <c r="N32" i="4"/>
  <c r="T286" i="1"/>
  <c r="E23" i="4"/>
  <c r="R286" i="1"/>
  <c r="C23" i="4"/>
  <c r="U286" i="1"/>
  <c r="F23" i="4"/>
  <c r="AB304" i="1"/>
  <c r="M32" i="4"/>
  <c r="D170" i="1"/>
  <c r="BB168" i="1"/>
  <c r="BC168" i="1" s="1"/>
  <c r="BD168" i="1" s="1"/>
  <c r="J252" i="1"/>
  <c r="Q258" i="1"/>
  <c r="AO22" i="4" l="1"/>
  <c r="AM23" i="4"/>
  <c r="AN23" i="4" s="1"/>
  <c r="Z288" i="1"/>
  <c r="K24" i="4"/>
  <c r="AB306" i="1"/>
  <c r="M33" i="4"/>
  <c r="R288" i="1"/>
  <c r="C24" i="4"/>
  <c r="AC306" i="1"/>
  <c r="N33" i="4"/>
  <c r="V288" i="1"/>
  <c r="G24" i="4"/>
  <c r="L24" i="4"/>
  <c r="S288" i="1"/>
  <c r="D24" i="4"/>
  <c r="X288" i="1"/>
  <c r="I24" i="4"/>
  <c r="U288" i="1"/>
  <c r="F24" i="4"/>
  <c r="T288" i="1"/>
  <c r="E24" i="4"/>
  <c r="W288" i="1"/>
  <c r="H24" i="4"/>
  <c r="Y288" i="1"/>
  <c r="J24" i="4"/>
  <c r="D172" i="1"/>
  <c r="BB170" i="1"/>
  <c r="BC170" i="1" s="1"/>
  <c r="BD170" i="1" s="1"/>
  <c r="J254" i="1"/>
  <c r="Q260" i="1"/>
  <c r="AO23" i="4" l="1"/>
  <c r="T290" i="1"/>
  <c r="E25" i="4"/>
  <c r="S290" i="1"/>
  <c r="D25" i="4"/>
  <c r="AC308" i="1"/>
  <c r="N34" i="4"/>
  <c r="AB308" i="1"/>
  <c r="M34" i="4"/>
  <c r="L25" i="4"/>
  <c r="V290" i="1"/>
  <c r="G25" i="4"/>
  <c r="R290" i="1"/>
  <c r="C25" i="4"/>
  <c r="Z290" i="1"/>
  <c r="K25" i="4"/>
  <c r="Y290" i="1"/>
  <c r="J25" i="4"/>
  <c r="X290" i="1"/>
  <c r="I25" i="4"/>
  <c r="AM24" i="4"/>
  <c r="AN24" i="4" s="1"/>
  <c r="W290" i="1"/>
  <c r="H25" i="4"/>
  <c r="U290" i="1"/>
  <c r="F25" i="4"/>
  <c r="D174" i="1"/>
  <c r="BB172" i="1"/>
  <c r="BC172" i="1" s="1"/>
  <c r="BD172" i="1" s="1"/>
  <c r="J256" i="1"/>
  <c r="Q262" i="1"/>
  <c r="AO24" i="4" l="1"/>
  <c r="AM25" i="4"/>
  <c r="AN25" i="4" s="1"/>
  <c r="X292" i="1"/>
  <c r="I26" i="4"/>
  <c r="Z292" i="1"/>
  <c r="K26" i="4"/>
  <c r="V292" i="1"/>
  <c r="G26" i="4"/>
  <c r="AB310" i="1"/>
  <c r="M35" i="4"/>
  <c r="S292" i="1"/>
  <c r="D26" i="4"/>
  <c r="W292" i="1"/>
  <c r="H26" i="4"/>
  <c r="Y292" i="1"/>
  <c r="J26" i="4"/>
  <c r="R292" i="1"/>
  <c r="C26" i="4"/>
  <c r="L26" i="4"/>
  <c r="AC310" i="1"/>
  <c r="N35" i="4"/>
  <c r="T292" i="1"/>
  <c r="E26" i="4"/>
  <c r="U292" i="1"/>
  <c r="F26" i="4"/>
  <c r="D176" i="1"/>
  <c r="BB174" i="1"/>
  <c r="BC174" i="1" s="1"/>
  <c r="BD174" i="1" s="1"/>
  <c r="J258" i="1"/>
  <c r="Q264" i="1"/>
  <c r="T294" i="1" l="1"/>
  <c r="E27" i="4"/>
  <c r="Y294" i="1"/>
  <c r="J27" i="4"/>
  <c r="V294" i="1"/>
  <c r="G27" i="4"/>
  <c r="X294" i="1"/>
  <c r="I27" i="4"/>
  <c r="AM26" i="4"/>
  <c r="AN26" i="4" s="1"/>
  <c r="L27" i="4"/>
  <c r="S294" i="1"/>
  <c r="D27" i="4"/>
  <c r="U294" i="1"/>
  <c r="F27" i="4"/>
  <c r="AC312" i="1"/>
  <c r="N36" i="4"/>
  <c r="R294" i="1"/>
  <c r="C27" i="4"/>
  <c r="W294" i="1"/>
  <c r="H27" i="4"/>
  <c r="AB312" i="1"/>
  <c r="M36" i="4"/>
  <c r="Z294" i="1"/>
  <c r="K27" i="4"/>
  <c r="D178" i="1"/>
  <c r="BB176" i="1"/>
  <c r="BC176" i="1" s="1"/>
  <c r="BD176" i="1" s="1"/>
  <c r="J260" i="1"/>
  <c r="Q266" i="1"/>
  <c r="AO25" i="4" l="1"/>
  <c r="AO26" i="4"/>
  <c r="W296" i="1"/>
  <c r="H28" i="4"/>
  <c r="H46" i="4" s="1"/>
  <c r="S296" i="1"/>
  <c r="D28" i="4"/>
  <c r="D46" i="4" s="1"/>
  <c r="X296" i="1"/>
  <c r="I28" i="4"/>
  <c r="I46" i="4" s="1"/>
  <c r="Z296" i="1"/>
  <c r="K28" i="4"/>
  <c r="K46" i="4" s="1"/>
  <c r="AC314" i="1"/>
  <c r="N37" i="4"/>
  <c r="Y296" i="1"/>
  <c r="J28" i="4"/>
  <c r="J46" i="4" s="1"/>
  <c r="AM27" i="4"/>
  <c r="AN27" i="4" s="1"/>
  <c r="AB314" i="1"/>
  <c r="M37" i="4"/>
  <c r="R296" i="1"/>
  <c r="C28" i="4"/>
  <c r="U296" i="1"/>
  <c r="F28" i="4"/>
  <c r="F46" i="4" s="1"/>
  <c r="L28" i="4"/>
  <c r="L46" i="4" s="1"/>
  <c r="V296" i="1"/>
  <c r="G28" i="4"/>
  <c r="G46" i="4" s="1"/>
  <c r="T296" i="1"/>
  <c r="E28" i="4"/>
  <c r="E46" i="4" s="1"/>
  <c r="D180" i="1"/>
  <c r="BB178" i="1"/>
  <c r="BC178" i="1" s="1"/>
  <c r="BD178" i="1" s="1"/>
  <c r="J262" i="1"/>
  <c r="Q268" i="1"/>
  <c r="AO27" i="4" l="1"/>
  <c r="T298" i="1"/>
  <c r="E29" i="4"/>
  <c r="L29" i="4"/>
  <c r="R298" i="1"/>
  <c r="C29" i="4"/>
  <c r="Y298" i="1"/>
  <c r="J29" i="4"/>
  <c r="Z298" i="1"/>
  <c r="K29" i="4"/>
  <c r="C46" i="4"/>
  <c r="AM28" i="4"/>
  <c r="X298" i="1"/>
  <c r="I29" i="4"/>
  <c r="S298" i="1"/>
  <c r="D29" i="4"/>
  <c r="W298" i="1"/>
  <c r="H29" i="4"/>
  <c r="V298" i="1"/>
  <c r="G29" i="4"/>
  <c r="U298" i="1"/>
  <c r="F29" i="4"/>
  <c r="AB316" i="1"/>
  <c r="M38" i="4"/>
  <c r="AC316" i="1"/>
  <c r="N38" i="4"/>
  <c r="D182" i="1"/>
  <c r="BB180" i="1"/>
  <c r="BC180" i="1" s="1"/>
  <c r="BD180" i="1" s="1"/>
  <c r="J264" i="1"/>
  <c r="Q270" i="1"/>
  <c r="AM46" i="4" l="1"/>
  <c r="AN28" i="4"/>
  <c r="AN46" i="4" s="1"/>
  <c r="B7" i="6" s="1"/>
  <c r="AO28" i="4"/>
  <c r="AO46" i="4" s="1"/>
  <c r="B9" i="6" s="1"/>
  <c r="V300" i="1"/>
  <c r="G30" i="4"/>
  <c r="AB318" i="1"/>
  <c r="M39" i="4"/>
  <c r="S300" i="1"/>
  <c r="D30" i="4"/>
  <c r="Y300" i="1"/>
  <c r="J30" i="4"/>
  <c r="L30" i="4"/>
  <c r="AM29" i="4"/>
  <c r="AN29" i="4" s="1"/>
  <c r="AC318" i="1"/>
  <c r="N39" i="4"/>
  <c r="U300" i="1"/>
  <c r="F30" i="4"/>
  <c r="W300" i="1"/>
  <c r="H30" i="4"/>
  <c r="X300" i="1"/>
  <c r="I30" i="4"/>
  <c r="Z300" i="1"/>
  <c r="K30" i="4"/>
  <c r="R300" i="1"/>
  <c r="C30" i="4"/>
  <c r="T300" i="1"/>
  <c r="E30" i="4"/>
  <c r="D184" i="1"/>
  <c r="BB182" i="1"/>
  <c r="BC182" i="1" s="1"/>
  <c r="BD182" i="1" s="1"/>
  <c r="J266" i="1"/>
  <c r="Q272" i="1"/>
  <c r="B5" i="6" l="1"/>
  <c r="C13" i="14"/>
  <c r="F13" i="14" s="1"/>
  <c r="AM30" i="4"/>
  <c r="AN30" i="4" s="1"/>
  <c r="Y302" i="1"/>
  <c r="J31" i="4"/>
  <c r="T302" i="1"/>
  <c r="E31" i="4"/>
  <c r="Z302" i="1"/>
  <c r="K31" i="4"/>
  <c r="W302" i="1"/>
  <c r="H31" i="4"/>
  <c r="AC320" i="1"/>
  <c r="N40" i="4"/>
  <c r="AB320" i="1"/>
  <c r="M40" i="4"/>
  <c r="R302" i="1"/>
  <c r="C31" i="4"/>
  <c r="X302" i="1"/>
  <c r="I31" i="4"/>
  <c r="U302" i="1"/>
  <c r="F31" i="4"/>
  <c r="AO29" i="4"/>
  <c r="L31" i="4"/>
  <c r="S302" i="1"/>
  <c r="D31" i="4"/>
  <c r="V302" i="1"/>
  <c r="G31" i="4"/>
  <c r="D186" i="1"/>
  <c r="BB184" i="1"/>
  <c r="BC184" i="1" s="1"/>
  <c r="BD184" i="1" s="1"/>
  <c r="J268" i="1"/>
  <c r="Q274" i="1"/>
  <c r="AO30" i="4" l="1"/>
  <c r="W304" i="1"/>
  <c r="H32" i="4"/>
  <c r="S304" i="1"/>
  <c r="D32" i="4"/>
  <c r="X304" i="1"/>
  <c r="I32" i="4"/>
  <c r="T304" i="1"/>
  <c r="E32" i="4"/>
  <c r="V304" i="1"/>
  <c r="G32" i="4"/>
  <c r="AM31" i="4"/>
  <c r="AN31" i="4" s="1"/>
  <c r="AB322" i="1"/>
  <c r="M41" i="4"/>
  <c r="L32" i="4"/>
  <c r="U304" i="1"/>
  <c r="F32" i="4"/>
  <c r="R304" i="1"/>
  <c r="C32" i="4"/>
  <c r="AC322" i="1"/>
  <c r="N41" i="4"/>
  <c r="Z304" i="1"/>
  <c r="K32" i="4"/>
  <c r="Y304" i="1"/>
  <c r="J32" i="4"/>
  <c r="D188" i="1"/>
  <c r="BB186" i="1"/>
  <c r="BC186" i="1" s="1"/>
  <c r="BD186" i="1" s="1"/>
  <c r="J270" i="1"/>
  <c r="Q276" i="1"/>
  <c r="AM32" i="4" l="1"/>
  <c r="AO31" i="4"/>
  <c r="T306" i="1"/>
  <c r="E33" i="4"/>
  <c r="Z306" i="1"/>
  <c r="K33" i="4"/>
  <c r="R306" i="1"/>
  <c r="C33" i="4"/>
  <c r="L33" i="4"/>
  <c r="S306" i="1"/>
  <c r="D33" i="4"/>
  <c r="V306" i="1"/>
  <c r="G33" i="4"/>
  <c r="X306" i="1"/>
  <c r="I33" i="4"/>
  <c r="Y306" i="1"/>
  <c r="J33" i="4"/>
  <c r="AC324" i="1"/>
  <c r="N42" i="4"/>
  <c r="U306" i="1"/>
  <c r="F33" i="4"/>
  <c r="AB324" i="1"/>
  <c r="M42" i="4"/>
  <c r="W306" i="1"/>
  <c r="H33" i="4"/>
  <c r="D190" i="1"/>
  <c r="BB188" i="1"/>
  <c r="BC188" i="1" s="1"/>
  <c r="BD188" i="1" s="1"/>
  <c r="J272" i="1"/>
  <c r="Q278" i="1"/>
  <c r="AN32" i="4" l="1"/>
  <c r="X308" i="1"/>
  <c r="I34" i="4"/>
  <c r="U308" i="1"/>
  <c r="F34" i="4"/>
  <c r="Y308" i="1"/>
  <c r="J34" i="4"/>
  <c r="T308" i="1"/>
  <c r="E34" i="4"/>
  <c r="L34" i="4"/>
  <c r="V308" i="1"/>
  <c r="G34" i="4"/>
  <c r="S308" i="1"/>
  <c r="D34" i="4"/>
  <c r="Z308" i="1"/>
  <c r="K34" i="4"/>
  <c r="W308" i="1"/>
  <c r="H34" i="4"/>
  <c r="AB326" i="1"/>
  <c r="M43" i="4"/>
  <c r="AC326" i="1"/>
  <c r="N43" i="4"/>
  <c r="AM33" i="4"/>
  <c r="AN33" i="4" s="1"/>
  <c r="R308" i="1"/>
  <c r="C34" i="4"/>
  <c r="D192" i="1"/>
  <c r="BB190" i="1"/>
  <c r="BC190" i="1" s="1"/>
  <c r="BD190" i="1" s="1"/>
  <c r="J274" i="1"/>
  <c r="Q280" i="1"/>
  <c r="AO32" i="4" l="1"/>
  <c r="AM34" i="4"/>
  <c r="AN34" i="4" s="1"/>
  <c r="AC328" i="1"/>
  <c r="AC330" i="1" s="1"/>
  <c r="AC332" i="1" s="1"/>
  <c r="AC334" i="1" s="1"/>
  <c r="AC336" i="1" s="1"/>
  <c r="AC338" i="1" s="1"/>
  <c r="AC340" i="1" s="1"/>
  <c r="AC342" i="1" s="1"/>
  <c r="AC344" i="1" s="1"/>
  <c r="AC346" i="1" s="1"/>
  <c r="AC348" i="1" s="1"/>
  <c r="AC350" i="1" s="1"/>
  <c r="AC352" i="1" s="1"/>
  <c r="AC354" i="1" s="1"/>
  <c r="AC356" i="1" s="1"/>
  <c r="AC358" i="1" s="1"/>
  <c r="AC360" i="1" s="1"/>
  <c r="AC362" i="1" s="1"/>
  <c r="AC364" i="1" s="1"/>
  <c r="AC366" i="1" s="1"/>
  <c r="AC368" i="1" s="1"/>
  <c r="AC370" i="1" s="1"/>
  <c r="AC372" i="1" s="1"/>
  <c r="AC374" i="1" s="1"/>
  <c r="AC376" i="1" s="1"/>
  <c r="AC378" i="1" s="1"/>
  <c r="AC380" i="1" s="1"/>
  <c r="AC382" i="1" s="1"/>
  <c r="AC384" i="1" s="1"/>
  <c r="AC386" i="1" s="1"/>
  <c r="AC388" i="1" s="1"/>
  <c r="AC390" i="1" s="1"/>
  <c r="AC392" i="1" s="1"/>
  <c r="AC394" i="1" s="1"/>
  <c r="AC396" i="1" s="1"/>
  <c r="AC398" i="1" s="1"/>
  <c r="AC400" i="1" s="1"/>
  <c r="AC402" i="1" s="1"/>
  <c r="AC404" i="1" s="1"/>
  <c r="AC406" i="1" s="1"/>
  <c r="AC408" i="1" s="1"/>
  <c r="AC410" i="1" s="1"/>
  <c r="AC412" i="1" s="1"/>
  <c r="AC414" i="1" s="1"/>
  <c r="AC416" i="1" s="1"/>
  <c r="AC418" i="1" s="1"/>
  <c r="AC420" i="1" s="1"/>
  <c r="AC422" i="1" s="1"/>
  <c r="N44" i="4"/>
  <c r="W310" i="1"/>
  <c r="H35" i="4"/>
  <c r="S310" i="1"/>
  <c r="D35" i="4"/>
  <c r="L35" i="4"/>
  <c r="Y310" i="1"/>
  <c r="J35" i="4"/>
  <c r="X310" i="1"/>
  <c r="I35" i="4"/>
  <c r="AO33" i="4"/>
  <c r="AB328" i="1"/>
  <c r="AB330" i="1" s="1"/>
  <c r="AB332" i="1" s="1"/>
  <c r="AB334" i="1" s="1"/>
  <c r="AB336" i="1" s="1"/>
  <c r="AB338" i="1" s="1"/>
  <c r="AB340" i="1" s="1"/>
  <c r="AB342" i="1" s="1"/>
  <c r="AB344" i="1" s="1"/>
  <c r="AB346" i="1" s="1"/>
  <c r="AB348" i="1" s="1"/>
  <c r="AB350" i="1" s="1"/>
  <c r="AB352" i="1" s="1"/>
  <c r="AB354" i="1" s="1"/>
  <c r="AB356" i="1" s="1"/>
  <c r="AB358" i="1" s="1"/>
  <c r="AB360" i="1" s="1"/>
  <c r="AB362" i="1" s="1"/>
  <c r="AB364" i="1" s="1"/>
  <c r="AB366" i="1" s="1"/>
  <c r="AB368" i="1" s="1"/>
  <c r="AB370" i="1" s="1"/>
  <c r="AB372" i="1" s="1"/>
  <c r="AB374" i="1" s="1"/>
  <c r="AB376" i="1" s="1"/>
  <c r="AB378" i="1" s="1"/>
  <c r="AB380" i="1" s="1"/>
  <c r="AB382" i="1" s="1"/>
  <c r="AB384" i="1" s="1"/>
  <c r="AB386" i="1" s="1"/>
  <c r="AB388" i="1" s="1"/>
  <c r="AB390" i="1" s="1"/>
  <c r="AB392" i="1" s="1"/>
  <c r="AB394" i="1" s="1"/>
  <c r="AB396" i="1" s="1"/>
  <c r="AB398" i="1" s="1"/>
  <c r="AB400" i="1" s="1"/>
  <c r="AB402" i="1" s="1"/>
  <c r="AB404" i="1" s="1"/>
  <c r="AB406" i="1" s="1"/>
  <c r="AB408" i="1" s="1"/>
  <c r="AB410" i="1" s="1"/>
  <c r="AB412" i="1" s="1"/>
  <c r="AB414" i="1" s="1"/>
  <c r="AB416" i="1" s="1"/>
  <c r="AB418" i="1" s="1"/>
  <c r="AB420" i="1" s="1"/>
  <c r="AB422" i="1" s="1"/>
  <c r="M44" i="4"/>
  <c r="Z310" i="1"/>
  <c r="K35" i="4"/>
  <c r="V310" i="1"/>
  <c r="G35" i="4"/>
  <c r="T310" i="1"/>
  <c r="E35" i="4"/>
  <c r="U310" i="1"/>
  <c r="F35" i="4"/>
  <c r="R310" i="1"/>
  <c r="C35" i="4"/>
  <c r="D194" i="1"/>
  <c r="BB192" i="1"/>
  <c r="BC192" i="1" s="1"/>
  <c r="BD192" i="1" s="1"/>
  <c r="J276" i="1"/>
  <c r="Q282" i="1"/>
  <c r="AO34" i="4" l="1"/>
  <c r="U312" i="1"/>
  <c r="F36" i="4"/>
  <c r="V312" i="1"/>
  <c r="G36" i="4"/>
  <c r="AM35" i="4"/>
  <c r="X312" i="1"/>
  <c r="I36" i="4"/>
  <c r="N49" i="4"/>
  <c r="N52" i="4"/>
  <c r="R312" i="1"/>
  <c r="C36" i="4"/>
  <c r="T312" i="1"/>
  <c r="E36" i="4"/>
  <c r="Z312" i="1"/>
  <c r="K36" i="4"/>
  <c r="Y312" i="1"/>
  <c r="J36" i="4"/>
  <c r="S312" i="1"/>
  <c r="D36" i="4"/>
  <c r="M49" i="4"/>
  <c r="M52" i="4"/>
  <c r="L36" i="4"/>
  <c r="W312" i="1"/>
  <c r="H36" i="4"/>
  <c r="D196" i="1"/>
  <c r="BB194" i="1"/>
  <c r="BC194" i="1" s="1"/>
  <c r="BD194" i="1" s="1"/>
  <c r="J278" i="1"/>
  <c r="Q284" i="1"/>
  <c r="AN35" i="4" l="1"/>
  <c r="AM36" i="4"/>
  <c r="AN36" i="4" s="1"/>
  <c r="Y314" i="1"/>
  <c r="J37" i="4"/>
  <c r="T314" i="1"/>
  <c r="E37" i="4"/>
  <c r="S314" i="1"/>
  <c r="D37" i="4"/>
  <c r="Z314" i="1"/>
  <c r="K37" i="4"/>
  <c r="R314" i="1"/>
  <c r="C37" i="4"/>
  <c r="W314" i="1"/>
  <c r="H37" i="4"/>
  <c r="U314" i="1"/>
  <c r="F37" i="4"/>
  <c r="L37" i="4"/>
  <c r="X314" i="1"/>
  <c r="I37" i="4"/>
  <c r="V314" i="1"/>
  <c r="G37" i="4"/>
  <c r="D198" i="1"/>
  <c r="BB196" i="1"/>
  <c r="BC196" i="1" s="1"/>
  <c r="BD196" i="1" s="1"/>
  <c r="J280" i="1"/>
  <c r="Q286" i="1"/>
  <c r="AO35" i="4" l="1"/>
  <c r="AO36" i="4"/>
  <c r="AM37" i="4"/>
  <c r="AN37" i="4" s="1"/>
  <c r="T316" i="1"/>
  <c r="E38" i="4"/>
  <c r="X316" i="1"/>
  <c r="I38" i="4"/>
  <c r="S316" i="1"/>
  <c r="D38" i="4"/>
  <c r="W316" i="1"/>
  <c r="H38" i="4"/>
  <c r="Y316" i="1"/>
  <c r="J38" i="4"/>
  <c r="U316" i="1"/>
  <c r="F38" i="4"/>
  <c r="R316" i="1"/>
  <c r="C38" i="4"/>
  <c r="V316" i="1"/>
  <c r="G38" i="4"/>
  <c r="L38" i="4"/>
  <c r="Z316" i="1"/>
  <c r="K38" i="4"/>
  <c r="D200" i="1"/>
  <c r="BB198" i="1"/>
  <c r="BC198" i="1" s="1"/>
  <c r="BD198" i="1" s="1"/>
  <c r="J282" i="1"/>
  <c r="Q288" i="1"/>
  <c r="L39" i="4" l="1"/>
  <c r="Y318" i="1"/>
  <c r="J39" i="4"/>
  <c r="Z318" i="1"/>
  <c r="K39" i="4"/>
  <c r="V318" i="1"/>
  <c r="G39" i="4"/>
  <c r="U318" i="1"/>
  <c r="F39" i="4"/>
  <c r="AM38" i="4"/>
  <c r="AN38" i="4" s="1"/>
  <c r="W318" i="1"/>
  <c r="H39" i="4"/>
  <c r="X318" i="1"/>
  <c r="I39" i="4"/>
  <c r="C39" i="4"/>
  <c r="R318" i="1"/>
  <c r="S318" i="1"/>
  <c r="D39" i="4"/>
  <c r="T318" i="1"/>
  <c r="E39" i="4"/>
  <c r="AO37" i="4"/>
  <c r="D202" i="1"/>
  <c r="BB200" i="1"/>
  <c r="BC200" i="1" s="1"/>
  <c r="BD200" i="1" s="1"/>
  <c r="J284" i="1"/>
  <c r="Q290" i="1"/>
  <c r="AO38" i="4" l="1"/>
  <c r="Y320" i="1"/>
  <c r="J40" i="4"/>
  <c r="S320" i="1"/>
  <c r="D40" i="4"/>
  <c r="T320" i="1"/>
  <c r="E40" i="4"/>
  <c r="AM39" i="4"/>
  <c r="AN39" i="4" s="1"/>
  <c r="W320" i="1"/>
  <c r="H40" i="4"/>
  <c r="V320" i="1"/>
  <c r="G40" i="4"/>
  <c r="X320" i="1"/>
  <c r="I40" i="4"/>
  <c r="C40" i="4"/>
  <c r="R320" i="1"/>
  <c r="U320" i="1"/>
  <c r="F40" i="4"/>
  <c r="Z320" i="1"/>
  <c r="K40" i="4"/>
  <c r="L40" i="4"/>
  <c r="D204" i="1"/>
  <c r="BB204" i="1" s="1"/>
  <c r="BB202" i="1"/>
  <c r="BC202" i="1" s="1"/>
  <c r="J286" i="1"/>
  <c r="Q292" i="1"/>
  <c r="AO39" i="4" l="1"/>
  <c r="AM40" i="4"/>
  <c r="AN40" i="4" s="1"/>
  <c r="L41" i="4"/>
  <c r="U322" i="1"/>
  <c r="F41" i="4"/>
  <c r="X322" i="1"/>
  <c r="I41" i="4"/>
  <c r="W322" i="1"/>
  <c r="H41" i="4"/>
  <c r="S322" i="1"/>
  <c r="D41" i="4"/>
  <c r="Z322" i="1"/>
  <c r="K41" i="4"/>
  <c r="C41" i="4"/>
  <c r="R322" i="1"/>
  <c r="V322" i="1"/>
  <c r="G41" i="4"/>
  <c r="T322" i="1"/>
  <c r="E41" i="4"/>
  <c r="Y322" i="1"/>
  <c r="J41" i="4"/>
  <c r="BD202" i="1"/>
  <c r="D206" i="1"/>
  <c r="BB206" i="1" s="1"/>
  <c r="BC204" i="1"/>
  <c r="J288" i="1"/>
  <c r="Q294" i="1"/>
  <c r="AO40" i="4" l="1"/>
  <c r="Y324" i="1"/>
  <c r="J42" i="4"/>
  <c r="C42" i="4"/>
  <c r="R324" i="1"/>
  <c r="Z324" i="1"/>
  <c r="K42" i="4"/>
  <c r="U324" i="1"/>
  <c r="F42" i="4"/>
  <c r="T324" i="1"/>
  <c r="E42" i="4"/>
  <c r="AM41" i="4"/>
  <c r="AN41" i="4" s="1"/>
  <c r="S324" i="1"/>
  <c r="D42" i="4"/>
  <c r="X324" i="1"/>
  <c r="I42" i="4"/>
  <c r="L42" i="4"/>
  <c r="V324" i="1"/>
  <c r="G42" i="4"/>
  <c r="W324" i="1"/>
  <c r="H42" i="4"/>
  <c r="BD204" i="1"/>
  <c r="D208" i="1"/>
  <c r="BB208" i="1" s="1"/>
  <c r="J290" i="1"/>
  <c r="Q296" i="1"/>
  <c r="T326" i="1" l="1"/>
  <c r="E43" i="4"/>
  <c r="Y326" i="1"/>
  <c r="J43" i="4"/>
  <c r="W326" i="1"/>
  <c r="H43" i="4"/>
  <c r="S326" i="1"/>
  <c r="D43" i="4"/>
  <c r="AO41" i="4"/>
  <c r="U326" i="1"/>
  <c r="F43" i="4"/>
  <c r="AM42" i="4"/>
  <c r="AN42" i="4" s="1"/>
  <c r="Z326" i="1"/>
  <c r="K43" i="4"/>
  <c r="L43" i="4"/>
  <c r="C43" i="4"/>
  <c r="R326" i="1"/>
  <c r="V326" i="1"/>
  <c r="G43" i="4"/>
  <c r="X326" i="1"/>
  <c r="I43" i="4"/>
  <c r="BC206" i="1"/>
  <c r="D210" i="1"/>
  <c r="BB210" i="1" s="1"/>
  <c r="BC208" i="1"/>
  <c r="J292" i="1"/>
  <c r="Q298" i="1"/>
  <c r="AO42" i="4" l="1"/>
  <c r="AM43" i="4"/>
  <c r="AN43" i="4" s="1"/>
  <c r="S328" i="1"/>
  <c r="S330" i="1" s="1"/>
  <c r="S332" i="1" s="1"/>
  <c r="S334" i="1" s="1"/>
  <c r="S336" i="1" s="1"/>
  <c r="S338" i="1" s="1"/>
  <c r="S340" i="1" s="1"/>
  <c r="S342" i="1" s="1"/>
  <c r="S344" i="1" s="1"/>
  <c r="S346" i="1" s="1"/>
  <c r="S348" i="1" s="1"/>
  <c r="S350" i="1" s="1"/>
  <c r="S352" i="1" s="1"/>
  <c r="S354" i="1" s="1"/>
  <c r="S356" i="1" s="1"/>
  <c r="S358" i="1" s="1"/>
  <c r="S360" i="1" s="1"/>
  <c r="S362" i="1" s="1"/>
  <c r="S364" i="1" s="1"/>
  <c r="S366" i="1" s="1"/>
  <c r="S368" i="1" s="1"/>
  <c r="S370" i="1" s="1"/>
  <c r="S372" i="1" s="1"/>
  <c r="S374" i="1" s="1"/>
  <c r="S376" i="1" s="1"/>
  <c r="S378" i="1" s="1"/>
  <c r="S380" i="1" s="1"/>
  <c r="S382" i="1" s="1"/>
  <c r="S384" i="1" s="1"/>
  <c r="S386" i="1" s="1"/>
  <c r="S388" i="1" s="1"/>
  <c r="S390" i="1" s="1"/>
  <c r="S392" i="1" s="1"/>
  <c r="S394" i="1" s="1"/>
  <c r="S396" i="1" s="1"/>
  <c r="S398" i="1" s="1"/>
  <c r="S400" i="1" s="1"/>
  <c r="S402" i="1" s="1"/>
  <c r="S404" i="1" s="1"/>
  <c r="S406" i="1" s="1"/>
  <c r="S408" i="1" s="1"/>
  <c r="S410" i="1" s="1"/>
  <c r="S412" i="1" s="1"/>
  <c r="S414" i="1" s="1"/>
  <c r="S416" i="1" s="1"/>
  <c r="S418" i="1" s="1"/>
  <c r="S420" i="1" s="1"/>
  <c r="S422" i="1" s="1"/>
  <c r="D44" i="4"/>
  <c r="Y328" i="1"/>
  <c r="Y330" i="1" s="1"/>
  <c r="Y332" i="1" s="1"/>
  <c r="Y334" i="1" s="1"/>
  <c r="Y336" i="1" s="1"/>
  <c r="Y338" i="1" s="1"/>
  <c r="Y340" i="1" s="1"/>
  <c r="Y342" i="1" s="1"/>
  <c r="Y344" i="1" s="1"/>
  <c r="Y346" i="1" s="1"/>
  <c r="Y348" i="1" s="1"/>
  <c r="Y350" i="1" s="1"/>
  <c r="Y352" i="1" s="1"/>
  <c r="Y354" i="1" s="1"/>
  <c r="Y356" i="1" s="1"/>
  <c r="Y358" i="1" s="1"/>
  <c r="Y360" i="1" s="1"/>
  <c r="Y362" i="1" s="1"/>
  <c r="Y364" i="1" s="1"/>
  <c r="Y366" i="1" s="1"/>
  <c r="Y368" i="1" s="1"/>
  <c r="Y370" i="1" s="1"/>
  <c r="Y372" i="1" s="1"/>
  <c r="Y374" i="1" s="1"/>
  <c r="Y376" i="1" s="1"/>
  <c r="Y378" i="1" s="1"/>
  <c r="Y380" i="1" s="1"/>
  <c r="Y382" i="1" s="1"/>
  <c r="Y383" i="1" s="1"/>
  <c r="BB383" i="1" s="1"/>
  <c r="BC383" i="1" s="1"/>
  <c r="J44" i="4"/>
  <c r="L44" i="4"/>
  <c r="X328" i="1"/>
  <c r="X330" i="1" s="1"/>
  <c r="X332" i="1" s="1"/>
  <c r="X334" i="1" s="1"/>
  <c r="X336" i="1" s="1"/>
  <c r="X338" i="1" s="1"/>
  <c r="X340" i="1" s="1"/>
  <c r="X342" i="1" s="1"/>
  <c r="X344" i="1" s="1"/>
  <c r="X346" i="1" s="1"/>
  <c r="X348" i="1" s="1"/>
  <c r="X350" i="1" s="1"/>
  <c r="X352" i="1" s="1"/>
  <c r="X354" i="1" s="1"/>
  <c r="X356" i="1" s="1"/>
  <c r="X358" i="1" s="1"/>
  <c r="X360" i="1" s="1"/>
  <c r="X362" i="1" s="1"/>
  <c r="X364" i="1" s="1"/>
  <c r="X366" i="1" s="1"/>
  <c r="X368" i="1" s="1"/>
  <c r="X370" i="1" s="1"/>
  <c r="X372" i="1" s="1"/>
  <c r="X374" i="1" s="1"/>
  <c r="X376" i="1" s="1"/>
  <c r="X378" i="1" s="1"/>
  <c r="X380" i="1" s="1"/>
  <c r="X382" i="1" s="1"/>
  <c r="I44" i="4"/>
  <c r="Z328" i="1"/>
  <c r="Z330" i="1" s="1"/>
  <c r="Z332" i="1" s="1"/>
  <c r="Z334" i="1" s="1"/>
  <c r="Z336" i="1" s="1"/>
  <c r="Z338" i="1" s="1"/>
  <c r="Z340" i="1" s="1"/>
  <c r="Z342" i="1" s="1"/>
  <c r="Z344" i="1" s="1"/>
  <c r="Z346" i="1" s="1"/>
  <c r="Z348" i="1" s="1"/>
  <c r="Z350" i="1" s="1"/>
  <c r="Z352" i="1" s="1"/>
  <c r="Z354" i="1" s="1"/>
  <c r="Z356" i="1" s="1"/>
  <c r="Z358" i="1" s="1"/>
  <c r="Z360" i="1" s="1"/>
  <c r="Z362" i="1" s="1"/>
  <c r="Z364" i="1" s="1"/>
  <c r="Z366" i="1" s="1"/>
  <c r="Z368" i="1" s="1"/>
  <c r="Z370" i="1" s="1"/>
  <c r="Z372" i="1" s="1"/>
  <c r="Z374" i="1" s="1"/>
  <c r="Z376" i="1" s="1"/>
  <c r="Z378" i="1" s="1"/>
  <c r="Z380" i="1" s="1"/>
  <c r="Z382" i="1" s="1"/>
  <c r="Z384" i="1" s="1"/>
  <c r="Z386" i="1" s="1"/>
  <c r="Z388" i="1" s="1"/>
  <c r="Z390" i="1" s="1"/>
  <c r="Z392" i="1" s="1"/>
  <c r="Z394" i="1" s="1"/>
  <c r="Z396" i="1" s="1"/>
  <c r="Z398" i="1" s="1"/>
  <c r="Z400" i="1" s="1"/>
  <c r="Z402" i="1" s="1"/>
  <c r="Z404" i="1" s="1"/>
  <c r="Z406" i="1" s="1"/>
  <c r="Z408" i="1" s="1"/>
  <c r="Z410" i="1" s="1"/>
  <c r="Z412" i="1" s="1"/>
  <c r="Z414" i="1" s="1"/>
  <c r="Z416" i="1" s="1"/>
  <c r="Z418" i="1" s="1"/>
  <c r="Z420" i="1" s="1"/>
  <c r="Z422" i="1" s="1"/>
  <c r="K44" i="4"/>
  <c r="V328" i="1"/>
  <c r="V330" i="1" s="1"/>
  <c r="V332" i="1" s="1"/>
  <c r="V334" i="1" s="1"/>
  <c r="V336" i="1" s="1"/>
  <c r="V338" i="1" s="1"/>
  <c r="V340" i="1" s="1"/>
  <c r="V342" i="1" s="1"/>
  <c r="V344" i="1" s="1"/>
  <c r="V346" i="1" s="1"/>
  <c r="V348" i="1" s="1"/>
  <c r="V350" i="1" s="1"/>
  <c r="V352" i="1" s="1"/>
  <c r="V354" i="1" s="1"/>
  <c r="V356" i="1" s="1"/>
  <c r="V358" i="1" s="1"/>
  <c r="V360" i="1" s="1"/>
  <c r="V362" i="1" s="1"/>
  <c r="V364" i="1" s="1"/>
  <c r="V366" i="1" s="1"/>
  <c r="V368" i="1" s="1"/>
  <c r="V370" i="1" s="1"/>
  <c r="V372" i="1" s="1"/>
  <c r="V374" i="1" s="1"/>
  <c r="V376" i="1" s="1"/>
  <c r="V378" i="1" s="1"/>
  <c r="V380" i="1" s="1"/>
  <c r="V382" i="1" s="1"/>
  <c r="V384" i="1" s="1"/>
  <c r="V386" i="1" s="1"/>
  <c r="V388" i="1" s="1"/>
  <c r="V390" i="1" s="1"/>
  <c r="V392" i="1" s="1"/>
  <c r="V394" i="1" s="1"/>
  <c r="V396" i="1" s="1"/>
  <c r="V398" i="1" s="1"/>
  <c r="V400" i="1" s="1"/>
  <c r="V402" i="1" s="1"/>
  <c r="V404" i="1" s="1"/>
  <c r="V406" i="1" s="1"/>
  <c r="V408" i="1" s="1"/>
  <c r="V410" i="1" s="1"/>
  <c r="V412" i="1" s="1"/>
  <c r="V414" i="1" s="1"/>
  <c r="V416" i="1" s="1"/>
  <c r="V418" i="1" s="1"/>
  <c r="V420" i="1" s="1"/>
  <c r="V422" i="1" s="1"/>
  <c r="G44" i="4"/>
  <c r="C44" i="4"/>
  <c r="R328" i="1"/>
  <c r="R330" i="1" s="1"/>
  <c r="R332" i="1" s="1"/>
  <c r="R334" i="1" s="1"/>
  <c r="R336" i="1" s="1"/>
  <c r="R338" i="1" s="1"/>
  <c r="R340" i="1" s="1"/>
  <c r="R342" i="1" s="1"/>
  <c r="R344" i="1" s="1"/>
  <c r="R346" i="1" s="1"/>
  <c r="R348" i="1" s="1"/>
  <c r="R350" i="1" s="1"/>
  <c r="R352" i="1" s="1"/>
  <c r="R354" i="1" s="1"/>
  <c r="R356" i="1" s="1"/>
  <c r="R358" i="1" s="1"/>
  <c r="R360" i="1" s="1"/>
  <c r="R362" i="1" s="1"/>
  <c r="R364" i="1" s="1"/>
  <c r="R366" i="1" s="1"/>
  <c r="R368" i="1" s="1"/>
  <c r="R370" i="1" s="1"/>
  <c r="R372" i="1" s="1"/>
  <c r="R374" i="1" s="1"/>
  <c r="R376" i="1" s="1"/>
  <c r="R378" i="1" s="1"/>
  <c r="R380" i="1" s="1"/>
  <c r="R382" i="1" s="1"/>
  <c r="R384" i="1" s="1"/>
  <c r="R386" i="1" s="1"/>
  <c r="R388" i="1" s="1"/>
  <c r="R390" i="1" s="1"/>
  <c r="R392" i="1" s="1"/>
  <c r="R394" i="1" s="1"/>
  <c r="R396" i="1" s="1"/>
  <c r="R398" i="1" s="1"/>
  <c r="R400" i="1" s="1"/>
  <c r="R402" i="1" s="1"/>
  <c r="R404" i="1" s="1"/>
  <c r="R406" i="1" s="1"/>
  <c r="R408" i="1" s="1"/>
  <c r="R410" i="1" s="1"/>
  <c r="R412" i="1" s="1"/>
  <c r="R414" i="1" s="1"/>
  <c r="R416" i="1" s="1"/>
  <c r="R418" i="1" s="1"/>
  <c r="R420" i="1" s="1"/>
  <c r="R422" i="1" s="1"/>
  <c r="U328" i="1"/>
  <c r="U330" i="1" s="1"/>
  <c r="U332" i="1" s="1"/>
  <c r="U334" i="1" s="1"/>
  <c r="U336" i="1" s="1"/>
  <c r="U338" i="1" s="1"/>
  <c r="U340" i="1" s="1"/>
  <c r="U342" i="1" s="1"/>
  <c r="U344" i="1" s="1"/>
  <c r="U346" i="1" s="1"/>
  <c r="U348" i="1" s="1"/>
  <c r="U350" i="1" s="1"/>
  <c r="U352" i="1" s="1"/>
  <c r="U354" i="1" s="1"/>
  <c r="U356" i="1" s="1"/>
  <c r="U358" i="1" s="1"/>
  <c r="U360" i="1" s="1"/>
  <c r="U362" i="1" s="1"/>
  <c r="U364" i="1" s="1"/>
  <c r="U366" i="1" s="1"/>
  <c r="U368" i="1" s="1"/>
  <c r="U370" i="1" s="1"/>
  <c r="U372" i="1" s="1"/>
  <c r="U374" i="1" s="1"/>
  <c r="U376" i="1" s="1"/>
  <c r="U378" i="1" s="1"/>
  <c r="U380" i="1" s="1"/>
  <c r="U382" i="1" s="1"/>
  <c r="U384" i="1" s="1"/>
  <c r="U386" i="1" s="1"/>
  <c r="U388" i="1" s="1"/>
  <c r="U390" i="1" s="1"/>
  <c r="U392" i="1" s="1"/>
  <c r="U394" i="1" s="1"/>
  <c r="U396" i="1" s="1"/>
  <c r="U398" i="1" s="1"/>
  <c r="U400" i="1" s="1"/>
  <c r="U402" i="1" s="1"/>
  <c r="U404" i="1" s="1"/>
  <c r="U406" i="1" s="1"/>
  <c r="U408" i="1" s="1"/>
  <c r="U410" i="1" s="1"/>
  <c r="U412" i="1" s="1"/>
  <c r="U414" i="1" s="1"/>
  <c r="U416" i="1" s="1"/>
  <c r="U418" i="1" s="1"/>
  <c r="U420" i="1" s="1"/>
  <c r="U422" i="1" s="1"/>
  <c r="F44" i="4"/>
  <c r="W328" i="1"/>
  <c r="W330" i="1" s="1"/>
  <c r="W332" i="1" s="1"/>
  <c r="W334" i="1" s="1"/>
  <c r="W336" i="1" s="1"/>
  <c r="W338" i="1" s="1"/>
  <c r="W340" i="1" s="1"/>
  <c r="W342" i="1" s="1"/>
  <c r="W344" i="1" s="1"/>
  <c r="W346" i="1" s="1"/>
  <c r="W348" i="1" s="1"/>
  <c r="W350" i="1" s="1"/>
  <c r="W352" i="1" s="1"/>
  <c r="W354" i="1" s="1"/>
  <c r="W356" i="1" s="1"/>
  <c r="W358" i="1" s="1"/>
  <c r="W360" i="1" s="1"/>
  <c r="W362" i="1" s="1"/>
  <c r="W364" i="1" s="1"/>
  <c r="W366" i="1" s="1"/>
  <c r="W368" i="1" s="1"/>
  <c r="W370" i="1" s="1"/>
  <c r="W372" i="1" s="1"/>
  <c r="W374" i="1" s="1"/>
  <c r="W376" i="1" s="1"/>
  <c r="W378" i="1" s="1"/>
  <c r="W380" i="1" s="1"/>
  <c r="W382" i="1" s="1"/>
  <c r="W384" i="1" s="1"/>
  <c r="W386" i="1" s="1"/>
  <c r="W388" i="1" s="1"/>
  <c r="W390" i="1" s="1"/>
  <c r="W392" i="1" s="1"/>
  <c r="W394" i="1" s="1"/>
  <c r="W396" i="1" s="1"/>
  <c r="W398" i="1" s="1"/>
  <c r="W400" i="1" s="1"/>
  <c r="W402" i="1" s="1"/>
  <c r="W404" i="1" s="1"/>
  <c r="W406" i="1" s="1"/>
  <c r="W408" i="1" s="1"/>
  <c r="W410" i="1" s="1"/>
  <c r="W412" i="1" s="1"/>
  <c r="W414" i="1" s="1"/>
  <c r="W416" i="1" s="1"/>
  <c r="W418" i="1" s="1"/>
  <c r="W420" i="1" s="1"/>
  <c r="W422" i="1" s="1"/>
  <c r="H44" i="4"/>
  <c r="T328" i="1"/>
  <c r="T330" i="1" s="1"/>
  <c r="T332" i="1" s="1"/>
  <c r="T334" i="1" s="1"/>
  <c r="T336" i="1" s="1"/>
  <c r="T338" i="1" s="1"/>
  <c r="T340" i="1" s="1"/>
  <c r="T342" i="1" s="1"/>
  <c r="T344" i="1" s="1"/>
  <c r="T346" i="1" s="1"/>
  <c r="T348" i="1" s="1"/>
  <c r="T350" i="1" s="1"/>
  <c r="T352" i="1" s="1"/>
  <c r="T354" i="1" s="1"/>
  <c r="T356" i="1" s="1"/>
  <c r="T358" i="1" s="1"/>
  <c r="T360" i="1" s="1"/>
  <c r="T362" i="1" s="1"/>
  <c r="T364" i="1" s="1"/>
  <c r="T366" i="1" s="1"/>
  <c r="T368" i="1" s="1"/>
  <c r="T370" i="1" s="1"/>
  <c r="T372" i="1" s="1"/>
  <c r="T374" i="1" s="1"/>
  <c r="T376" i="1" s="1"/>
  <c r="T378" i="1" s="1"/>
  <c r="T380" i="1" s="1"/>
  <c r="T382" i="1" s="1"/>
  <c r="T384" i="1" s="1"/>
  <c r="T386" i="1" s="1"/>
  <c r="T388" i="1" s="1"/>
  <c r="T390" i="1" s="1"/>
  <c r="T392" i="1" s="1"/>
  <c r="T394" i="1" s="1"/>
  <c r="T396" i="1" s="1"/>
  <c r="T398" i="1" s="1"/>
  <c r="T400" i="1" s="1"/>
  <c r="T402" i="1" s="1"/>
  <c r="T404" i="1" s="1"/>
  <c r="T406" i="1" s="1"/>
  <c r="T408" i="1" s="1"/>
  <c r="T410" i="1" s="1"/>
  <c r="T412" i="1" s="1"/>
  <c r="T414" i="1" s="1"/>
  <c r="T416" i="1" s="1"/>
  <c r="T418" i="1" s="1"/>
  <c r="T420" i="1" s="1"/>
  <c r="T422" i="1" s="1"/>
  <c r="E44" i="4"/>
  <c r="BD206" i="1"/>
  <c r="BD208" i="1"/>
  <c r="D212" i="1"/>
  <c r="BB212" i="1" s="1"/>
  <c r="BC210" i="1"/>
  <c r="J294" i="1"/>
  <c r="Q300" i="1"/>
  <c r="BD383" i="1" l="1"/>
  <c r="AO43" i="4"/>
  <c r="AR17" i="4"/>
  <c r="K49" i="4"/>
  <c r="K52" i="4"/>
  <c r="L49" i="4"/>
  <c r="L52" i="4"/>
  <c r="D49" i="4"/>
  <c r="D52" i="4"/>
  <c r="AM44" i="4"/>
  <c r="C49" i="4"/>
  <c r="C52" i="4"/>
  <c r="H49" i="4"/>
  <c r="H52" i="4"/>
  <c r="F49" i="4"/>
  <c r="F52" i="4"/>
  <c r="G49" i="4"/>
  <c r="G52" i="4"/>
  <c r="I49" i="4"/>
  <c r="I52" i="4"/>
  <c r="J49" i="4"/>
  <c r="J52" i="4"/>
  <c r="E49" i="4"/>
  <c r="E52" i="4"/>
  <c r="BD210" i="1"/>
  <c r="AR18" i="4"/>
  <c r="D214" i="1"/>
  <c r="BB214" i="1" s="1"/>
  <c r="BC212" i="1"/>
  <c r="J296" i="1"/>
  <c r="Q302" i="1"/>
  <c r="AN44" i="4" l="1"/>
  <c r="AM49" i="4"/>
  <c r="C5" i="6" s="1"/>
  <c r="AM52" i="4"/>
  <c r="BD212" i="1"/>
  <c r="AR19" i="4"/>
  <c r="D216" i="1"/>
  <c r="BB216" i="1" s="1"/>
  <c r="BC214" i="1"/>
  <c r="J298" i="1"/>
  <c r="Q304" i="1"/>
  <c r="AN49" i="4" l="1"/>
  <c r="C7" i="6" s="1"/>
  <c r="AN52" i="4"/>
  <c r="D7" i="6" s="1"/>
  <c r="AO44" i="4"/>
  <c r="D18" i="14"/>
  <c r="D20" i="14" s="1"/>
  <c r="F20" i="14" s="1"/>
  <c r="F23" i="14" s="1"/>
  <c r="D5" i="6"/>
  <c r="BD214" i="1"/>
  <c r="D218" i="1"/>
  <c r="BB218" i="1" s="1"/>
  <c r="BC216" i="1"/>
  <c r="J300" i="1"/>
  <c r="Q306" i="1"/>
  <c r="AO49" i="4" l="1"/>
  <c r="C9" i="6" s="1"/>
  <c r="AO52" i="4"/>
  <c r="D9" i="6" s="1"/>
  <c r="BD216" i="1"/>
  <c r="AR21" i="4"/>
  <c r="D220" i="1"/>
  <c r="BB220" i="1" s="1"/>
  <c r="BC218" i="1"/>
  <c r="J302" i="1"/>
  <c r="Q308" i="1"/>
  <c r="AR20" i="4" l="1"/>
  <c r="BD218" i="1"/>
  <c r="AR22" i="4"/>
  <c r="D222" i="1"/>
  <c r="BB222" i="1" s="1"/>
  <c r="BC220" i="1"/>
  <c r="J304" i="1"/>
  <c r="Q310" i="1"/>
  <c r="BD220" i="1" l="1"/>
  <c r="AR23" i="4"/>
  <c r="D224" i="1"/>
  <c r="BB224" i="1" s="1"/>
  <c r="BC222" i="1"/>
  <c r="J306" i="1"/>
  <c r="Q312" i="1"/>
  <c r="BD222" i="1" l="1"/>
  <c r="D226" i="1"/>
  <c r="BB226" i="1" s="1"/>
  <c r="BC224" i="1"/>
  <c r="BD224" i="1" s="1"/>
  <c r="J308" i="1"/>
  <c r="Q314" i="1"/>
  <c r="AR24" i="4" l="1"/>
  <c r="D228" i="1"/>
  <c r="BB228" i="1" s="1"/>
  <c r="J310" i="1"/>
  <c r="Q316" i="1"/>
  <c r="BC226" i="1" l="1"/>
  <c r="BD226" i="1" s="1"/>
  <c r="D230" i="1"/>
  <c r="BB230" i="1" s="1"/>
  <c r="BC228" i="1"/>
  <c r="BD228" i="1" s="1"/>
  <c r="J312" i="1"/>
  <c r="Q318" i="1"/>
  <c r="AR26" i="4" l="1"/>
  <c r="AR46" i="4" s="1"/>
  <c r="D232" i="1"/>
  <c r="BB232" i="1" s="1"/>
  <c r="BC230" i="1"/>
  <c r="BD230" i="1" s="1"/>
  <c r="J314" i="1"/>
  <c r="Q320" i="1"/>
  <c r="D234" i="1" l="1"/>
  <c r="BB234" i="1" s="1"/>
  <c r="BC232" i="1"/>
  <c r="BD232" i="1" s="1"/>
  <c r="J316" i="1"/>
  <c r="Q322" i="1"/>
  <c r="D236" i="1" l="1"/>
  <c r="BB236" i="1" s="1"/>
  <c r="BC234" i="1"/>
  <c r="BD234" i="1" s="1"/>
  <c r="J318" i="1"/>
  <c r="Q324" i="1"/>
  <c r="D238" i="1" l="1"/>
  <c r="BB238" i="1" s="1"/>
  <c r="BC236" i="1"/>
  <c r="BD236" i="1" s="1"/>
  <c r="J320" i="1"/>
  <c r="Q326" i="1"/>
  <c r="D240" i="1" l="1"/>
  <c r="BB240" i="1" s="1"/>
  <c r="BC238" i="1"/>
  <c r="BD238" i="1" s="1"/>
  <c r="J322" i="1"/>
  <c r="Q328" i="1"/>
  <c r="D242" i="1" l="1"/>
  <c r="BB242" i="1" s="1"/>
  <c r="BC240" i="1"/>
  <c r="BD240" i="1" s="1"/>
  <c r="J324" i="1"/>
  <c r="Q330" i="1"/>
  <c r="D244" i="1" l="1"/>
  <c r="BB244" i="1" s="1"/>
  <c r="BC242" i="1"/>
  <c r="BD242" i="1" s="1"/>
  <c r="J326" i="1"/>
  <c r="Q332" i="1"/>
  <c r="D246" i="1" l="1"/>
  <c r="BB246" i="1" s="1"/>
  <c r="BC244" i="1"/>
  <c r="BD244" i="1" s="1"/>
  <c r="J328" i="1"/>
  <c r="Q334" i="1"/>
  <c r="D248" i="1" l="1"/>
  <c r="BB248" i="1" s="1"/>
  <c r="BC246" i="1"/>
  <c r="BD246" i="1" s="1"/>
  <c r="J330" i="1"/>
  <c r="Q336" i="1"/>
  <c r="D250" i="1" l="1"/>
  <c r="BB250" i="1" s="1"/>
  <c r="BC248" i="1"/>
  <c r="BD248" i="1" s="1"/>
  <c r="J332" i="1"/>
  <c r="Q338" i="1"/>
  <c r="D252" i="1" l="1"/>
  <c r="BB252" i="1" s="1"/>
  <c r="BC250" i="1"/>
  <c r="BD250" i="1" s="1"/>
  <c r="J334" i="1"/>
  <c r="Q340" i="1"/>
  <c r="D254" i="1" l="1"/>
  <c r="BB254" i="1" s="1"/>
  <c r="BC252" i="1"/>
  <c r="BD252" i="1" s="1"/>
  <c r="J336" i="1"/>
  <c r="Q342" i="1"/>
  <c r="D256" i="1" l="1"/>
  <c r="BB256" i="1" s="1"/>
  <c r="BC254" i="1"/>
  <c r="BD254" i="1" s="1"/>
  <c r="J338" i="1"/>
  <c r="Q344" i="1"/>
  <c r="AR42" i="4" l="1"/>
  <c r="D258" i="1"/>
  <c r="BB258" i="1" s="1"/>
  <c r="BC256" i="1"/>
  <c r="BD256" i="1" s="1"/>
  <c r="J340" i="1"/>
  <c r="Q346" i="1"/>
  <c r="D260" i="1" l="1"/>
  <c r="BB260" i="1" s="1"/>
  <c r="BC258" i="1"/>
  <c r="BD258" i="1" s="1"/>
  <c r="J342" i="1"/>
  <c r="Q348" i="1"/>
  <c r="AR44" i="4" l="1"/>
  <c r="AR49" i="4" s="1"/>
  <c r="D262" i="1"/>
  <c r="BC260" i="1"/>
  <c r="BD260" i="1" s="1"/>
  <c r="J344" i="1"/>
  <c r="Q350" i="1"/>
  <c r="D264" i="1" l="1"/>
  <c r="BB262" i="1"/>
  <c r="BC262" i="1" s="1"/>
  <c r="BD262" i="1" s="1"/>
  <c r="J346" i="1"/>
  <c r="Q352" i="1"/>
  <c r="D266" i="1" l="1"/>
  <c r="BB264" i="1"/>
  <c r="BC264" i="1" s="1"/>
  <c r="BD264" i="1" s="1"/>
  <c r="J348" i="1"/>
  <c r="Q354" i="1"/>
  <c r="D268" i="1" l="1"/>
  <c r="BB266" i="1"/>
  <c r="BC266" i="1" s="1"/>
  <c r="BD266" i="1" s="1"/>
  <c r="J350" i="1"/>
  <c r="Q356" i="1"/>
  <c r="D270" i="1" l="1"/>
  <c r="BB268" i="1"/>
  <c r="BC268" i="1" s="1"/>
  <c r="J352" i="1"/>
  <c r="Q358" i="1"/>
  <c r="BD268" i="1" l="1"/>
  <c r="D272" i="1"/>
  <c r="BB270" i="1"/>
  <c r="BC270" i="1" s="1"/>
  <c r="J354" i="1"/>
  <c r="Q360" i="1"/>
  <c r="BD270" i="1" l="1"/>
  <c r="D274" i="1"/>
  <c r="BB272" i="1"/>
  <c r="BC272" i="1" s="1"/>
  <c r="J356" i="1"/>
  <c r="Q362" i="1"/>
  <c r="BD272" i="1" l="1"/>
  <c r="D276" i="1"/>
  <c r="BB274" i="1"/>
  <c r="BC274" i="1" s="1"/>
  <c r="J358" i="1"/>
  <c r="Q364" i="1"/>
  <c r="BD274" i="1" l="1"/>
  <c r="D278" i="1"/>
  <c r="BB276" i="1"/>
  <c r="BC276" i="1" s="1"/>
  <c r="J360" i="1"/>
  <c r="Q366" i="1"/>
  <c r="BD276" i="1" l="1"/>
  <c r="D280" i="1"/>
  <c r="BB278" i="1"/>
  <c r="BC278" i="1" s="1"/>
  <c r="J362" i="1"/>
  <c r="Q368" i="1"/>
  <c r="BD278" i="1" l="1"/>
  <c r="D282" i="1"/>
  <c r="BB280" i="1"/>
  <c r="BC280" i="1" s="1"/>
  <c r="J364" i="1"/>
  <c r="Q370" i="1"/>
  <c r="BD280" i="1" l="1"/>
  <c r="D284" i="1"/>
  <c r="BB282" i="1"/>
  <c r="BC282" i="1" s="1"/>
  <c r="C14" i="6" s="1"/>
  <c r="J366" i="1"/>
  <c r="Q372" i="1"/>
  <c r="BD282" i="1" l="1"/>
  <c r="B14" i="6"/>
  <c r="D286" i="1"/>
  <c r="BB284" i="1"/>
  <c r="BC284" i="1" s="1"/>
  <c r="J368" i="1"/>
  <c r="Q374" i="1"/>
  <c r="BD284" i="1" l="1"/>
  <c r="D14" i="6"/>
  <c r="D288" i="1"/>
  <c r="BB286" i="1"/>
  <c r="BC286" i="1" s="1"/>
  <c r="J370" i="1"/>
  <c r="Q376" i="1"/>
  <c r="BD286" i="1" l="1"/>
  <c r="D290" i="1"/>
  <c r="BB288" i="1"/>
  <c r="BC288" i="1" s="1"/>
  <c r="J372" i="1"/>
  <c r="Q378" i="1"/>
  <c r="BD288" i="1" l="1"/>
  <c r="D292" i="1"/>
  <c r="BB290" i="1"/>
  <c r="BC290" i="1" s="1"/>
  <c r="J374" i="1"/>
  <c r="Q380" i="1"/>
  <c r="BD290" i="1" l="1"/>
  <c r="D294" i="1"/>
  <c r="BB292" i="1"/>
  <c r="BC292" i="1" s="1"/>
  <c r="J376" i="1"/>
  <c r="Q382" i="1"/>
  <c r="BD292" i="1" l="1"/>
  <c r="D296" i="1"/>
  <c r="BB294" i="1"/>
  <c r="BC294" i="1" s="1"/>
  <c r="J378" i="1"/>
  <c r="Q384" i="1"/>
  <c r="BD294" i="1" l="1"/>
  <c r="D298" i="1"/>
  <c r="BB296" i="1"/>
  <c r="BC296" i="1" s="1"/>
  <c r="J380" i="1"/>
  <c r="Q386" i="1"/>
  <c r="BD296" i="1" l="1"/>
  <c r="D300" i="1"/>
  <c r="BB298" i="1"/>
  <c r="BC298" i="1" s="1"/>
  <c r="J382" i="1"/>
  <c r="Q388" i="1"/>
  <c r="BD298" i="1" l="1"/>
  <c r="D302" i="1"/>
  <c r="BB300" i="1"/>
  <c r="BC300" i="1" s="1"/>
  <c r="J384" i="1"/>
  <c r="Q390" i="1"/>
  <c r="BD300" i="1" l="1"/>
  <c r="D304" i="1"/>
  <c r="BB302" i="1"/>
  <c r="BC302" i="1" s="1"/>
  <c r="J386" i="1"/>
  <c r="Q392" i="1"/>
  <c r="BD302" i="1" l="1"/>
  <c r="D306" i="1"/>
  <c r="BB304" i="1"/>
  <c r="BC304" i="1" s="1"/>
  <c r="J388" i="1"/>
  <c r="Q394" i="1"/>
  <c r="BD304" i="1" l="1"/>
  <c r="D308" i="1"/>
  <c r="BB306" i="1"/>
  <c r="BC306" i="1" s="1"/>
  <c r="J390" i="1"/>
  <c r="Q396" i="1"/>
  <c r="BD306" i="1" l="1"/>
  <c r="D310" i="1"/>
  <c r="BB308" i="1"/>
  <c r="BC308" i="1" s="1"/>
  <c r="J392" i="1"/>
  <c r="Q398" i="1"/>
  <c r="BD308" i="1" l="1"/>
  <c r="D312" i="1"/>
  <c r="BB310" i="1"/>
  <c r="BC310" i="1" s="1"/>
  <c r="J394" i="1"/>
  <c r="Q400" i="1"/>
  <c r="BD310" i="1" l="1"/>
  <c r="D314" i="1"/>
  <c r="BB312" i="1"/>
  <c r="BC312" i="1" s="1"/>
  <c r="J396" i="1"/>
  <c r="Q402" i="1"/>
  <c r="BD312" i="1" l="1"/>
  <c r="D316" i="1"/>
  <c r="BB314" i="1"/>
  <c r="BC314" i="1" s="1"/>
  <c r="J398" i="1"/>
  <c r="Q404" i="1"/>
  <c r="BD314" i="1" l="1"/>
  <c r="D318" i="1"/>
  <c r="BB316" i="1"/>
  <c r="BC316" i="1" s="1"/>
  <c r="J400" i="1"/>
  <c r="Q406" i="1"/>
  <c r="BD316" i="1" l="1"/>
  <c r="D320" i="1"/>
  <c r="BB318" i="1"/>
  <c r="BC318" i="1" s="1"/>
  <c r="J402" i="1"/>
  <c r="Q408" i="1"/>
  <c r="BD318" i="1" l="1"/>
  <c r="D322" i="1"/>
  <c r="BB320" i="1"/>
  <c r="BC320" i="1" s="1"/>
  <c r="J404" i="1"/>
  <c r="Q410" i="1"/>
  <c r="BD320" i="1" l="1"/>
  <c r="D324" i="1"/>
  <c r="BB322" i="1"/>
  <c r="BC322" i="1" s="1"/>
  <c r="J406" i="1"/>
  <c r="Q412" i="1"/>
  <c r="BD322" i="1" l="1"/>
  <c r="D326" i="1"/>
  <c r="BB324" i="1"/>
  <c r="BC324" i="1" s="1"/>
  <c r="J408" i="1"/>
  <c r="Q414" i="1"/>
  <c r="BD324" i="1" l="1"/>
  <c r="D328" i="1"/>
  <c r="BB326" i="1"/>
  <c r="BC326" i="1" s="1"/>
  <c r="J410" i="1"/>
  <c r="Q416" i="1"/>
  <c r="BD326" i="1" l="1"/>
  <c r="D330" i="1"/>
  <c r="BB328" i="1"/>
  <c r="BC328" i="1" s="1"/>
  <c r="J412" i="1"/>
  <c r="Q418" i="1"/>
  <c r="BD328" i="1" l="1"/>
  <c r="D332" i="1"/>
  <c r="BB330" i="1"/>
  <c r="BC330" i="1" s="1"/>
  <c r="J414" i="1"/>
  <c r="Q420" i="1"/>
  <c r="BD330" i="1" l="1"/>
  <c r="D334" i="1"/>
  <c r="BB332" i="1"/>
  <c r="BC332" i="1" s="1"/>
  <c r="J416" i="1"/>
  <c r="Q422" i="1"/>
  <c r="BD332" i="1" l="1"/>
  <c r="D336" i="1"/>
  <c r="BB334" i="1"/>
  <c r="BC334" i="1" s="1"/>
  <c r="J418" i="1"/>
  <c r="BD334" i="1" l="1"/>
  <c r="D338" i="1"/>
  <c r="BB336" i="1"/>
  <c r="BC336" i="1" s="1"/>
  <c r="J420" i="1"/>
  <c r="BD336" i="1" l="1"/>
  <c r="D340" i="1"/>
  <c r="BB338" i="1"/>
  <c r="BC338" i="1" s="1"/>
  <c r="J422" i="1"/>
  <c r="BD338" i="1" l="1"/>
  <c r="D342" i="1"/>
  <c r="BB340" i="1"/>
  <c r="BC340" i="1" s="1"/>
  <c r="BD340" i="1" l="1"/>
  <c r="D344" i="1"/>
  <c r="BB342" i="1"/>
  <c r="BC342" i="1" s="1"/>
  <c r="BD342" i="1" l="1"/>
  <c r="D346" i="1"/>
  <c r="BB344" i="1"/>
  <c r="BC344" i="1" s="1"/>
  <c r="BD344" i="1" l="1"/>
  <c r="D348" i="1"/>
  <c r="BB346" i="1"/>
  <c r="BC346" i="1" s="1"/>
  <c r="BD346" i="1" l="1"/>
  <c r="D350" i="1"/>
  <c r="BB348" i="1"/>
  <c r="BC348" i="1" s="1"/>
  <c r="BD348" i="1" l="1"/>
  <c r="D352" i="1"/>
  <c r="BB350" i="1"/>
  <c r="BC350" i="1" s="1"/>
  <c r="BD350" i="1" l="1"/>
  <c r="D354" i="1"/>
  <c r="BB352" i="1"/>
  <c r="BC352" i="1" s="1"/>
  <c r="BD352" i="1" l="1"/>
  <c r="D356" i="1"/>
  <c r="BB354" i="1"/>
  <c r="BC354" i="1" s="1"/>
  <c r="BD354" i="1" l="1"/>
  <c r="D358" i="1"/>
  <c r="BB356" i="1"/>
  <c r="BC356" i="1" s="1"/>
  <c r="BD356" i="1" l="1"/>
  <c r="D360" i="1"/>
  <c r="BB358" i="1"/>
  <c r="BC358" i="1" s="1"/>
  <c r="BD358" i="1" l="1"/>
  <c r="D362" i="1"/>
  <c r="BB360" i="1"/>
  <c r="BC360" i="1" s="1"/>
  <c r="BD360" i="1" l="1"/>
  <c r="D364" i="1"/>
  <c r="BB362" i="1"/>
  <c r="BC362" i="1" s="1"/>
  <c r="BD362" i="1" l="1"/>
  <c r="D366" i="1"/>
  <c r="BB364" i="1"/>
  <c r="BC364" i="1" s="1"/>
  <c r="BD364" i="1" l="1"/>
  <c r="D368" i="1"/>
  <c r="BB366" i="1"/>
  <c r="BC366" i="1" s="1"/>
  <c r="BD366" i="1" l="1"/>
  <c r="D370" i="1"/>
  <c r="BB368" i="1"/>
  <c r="BC368" i="1" s="1"/>
  <c r="BD368" i="1" l="1"/>
  <c r="D372" i="1"/>
  <c r="BB370" i="1"/>
  <c r="BC370" i="1" s="1"/>
  <c r="BD370" i="1" l="1"/>
  <c r="D374" i="1"/>
  <c r="BB372" i="1"/>
  <c r="BC372" i="1" s="1"/>
  <c r="BD372" i="1" l="1"/>
  <c r="D376" i="1"/>
  <c r="BB374" i="1"/>
  <c r="BC374" i="1" s="1"/>
  <c r="BD374" i="1" l="1"/>
  <c r="D378" i="1"/>
  <c r="BB376" i="1"/>
  <c r="BC376" i="1" s="1"/>
  <c r="BD376" i="1" l="1"/>
  <c r="D380" i="1"/>
  <c r="BB378" i="1"/>
  <c r="BC378" i="1" s="1"/>
  <c r="BD378" i="1" l="1"/>
  <c r="D382" i="1"/>
  <c r="BB380" i="1"/>
  <c r="BC380" i="1" s="1"/>
  <c r="BD380" i="1" l="1"/>
  <c r="D384" i="1"/>
  <c r="BB382" i="1"/>
  <c r="BC382" i="1" s="1"/>
  <c r="BD382" i="1" l="1"/>
  <c r="D386" i="1"/>
  <c r="BB384" i="1"/>
  <c r="BC384" i="1" s="1"/>
  <c r="BD384" i="1" l="1"/>
  <c r="D388" i="1"/>
  <c r="BB386" i="1"/>
  <c r="BC386" i="1" s="1"/>
  <c r="BD386" i="1" l="1"/>
  <c r="D390" i="1"/>
  <c r="BB388" i="1"/>
  <c r="BC388" i="1" s="1"/>
  <c r="BD388" i="1" l="1"/>
  <c r="D392" i="1"/>
  <c r="BB390" i="1"/>
  <c r="BC390" i="1" s="1"/>
  <c r="BD390" i="1" l="1"/>
  <c r="D394" i="1"/>
  <c r="BB392" i="1"/>
  <c r="BC392" i="1" s="1"/>
  <c r="BD392" i="1" l="1"/>
  <c r="D396" i="1"/>
  <c r="BB394" i="1"/>
  <c r="BC394" i="1" s="1"/>
  <c r="BD394" i="1" l="1"/>
  <c r="D398" i="1"/>
  <c r="BB396" i="1"/>
  <c r="BC396" i="1" s="1"/>
  <c r="BD396" i="1" l="1"/>
  <c r="D400" i="1"/>
  <c r="BB398" i="1"/>
  <c r="BC398" i="1" s="1"/>
  <c r="BD398" i="1" l="1"/>
  <c r="D402" i="1"/>
  <c r="BB400" i="1"/>
  <c r="BC400" i="1" s="1"/>
  <c r="BD400" i="1" l="1"/>
  <c r="D404" i="1"/>
  <c r="BB402" i="1"/>
  <c r="BC402" i="1" s="1"/>
  <c r="BD402" i="1" l="1"/>
  <c r="D406" i="1"/>
  <c r="BB404" i="1"/>
  <c r="BC404" i="1" s="1"/>
  <c r="BD404" i="1" l="1"/>
  <c r="D408" i="1"/>
  <c r="BB406" i="1"/>
  <c r="BC406" i="1" s="1"/>
  <c r="BD406" i="1" l="1"/>
  <c r="D410" i="1"/>
  <c r="BB408" i="1"/>
  <c r="BC408" i="1" s="1"/>
  <c r="BD408" i="1" l="1"/>
  <c r="D412" i="1"/>
  <c r="BB410" i="1"/>
  <c r="BC410" i="1" s="1"/>
  <c r="BD410" i="1" l="1"/>
  <c r="D414" i="1"/>
  <c r="BB412" i="1"/>
  <c r="BC412" i="1" s="1"/>
  <c r="BD412" i="1" l="1"/>
  <c r="D416" i="1"/>
  <c r="BB414" i="1"/>
  <c r="BC414" i="1" s="1"/>
  <c r="BD414" i="1" l="1"/>
  <c r="D418" i="1"/>
  <c r="BB416" i="1"/>
  <c r="BC416" i="1" s="1"/>
  <c r="BD416" i="1" l="1"/>
  <c r="D420" i="1"/>
  <c r="BB418" i="1"/>
  <c r="BC418" i="1" s="1"/>
  <c r="BD418" i="1" l="1"/>
  <c r="D422" i="1"/>
  <c r="BB422" i="1" s="1"/>
  <c r="BC422" i="1" s="1"/>
  <c r="BB420" i="1"/>
  <c r="BC420" i="1" s="1"/>
  <c r="BD420" i="1" l="1"/>
  <c r="BD422" i="1"/>
  <c r="BC136" i="1"/>
  <c r="BD136" i="1" s="1"/>
  <c r="B4" i="1" l="1"/>
</calcChain>
</file>

<file path=xl/comments1.xml><?xml version="1.0" encoding="utf-8"?>
<comments xmlns="http://schemas.openxmlformats.org/spreadsheetml/2006/main">
  <authors>
    <author>Donna B Taylor</author>
  </authors>
  <commentList>
    <comment ref="C4" authorId="0" shapeId="0">
      <text>
        <r>
          <rPr>
            <b/>
            <sz val="9"/>
            <color indexed="81"/>
            <rFont val="Tahoma"/>
            <family val="2"/>
          </rPr>
          <t>Donna B Taylor:</t>
        </r>
        <r>
          <rPr>
            <sz val="9"/>
            <color indexed="81"/>
            <rFont val="Tahoma"/>
            <family val="2"/>
          </rPr>
          <t xml:space="preserve">
Price increased from $850K to $950K</t>
        </r>
      </text>
    </comment>
  </commentList>
</comments>
</file>

<file path=xl/sharedStrings.xml><?xml version="1.0" encoding="utf-8"?>
<sst xmlns="http://schemas.openxmlformats.org/spreadsheetml/2006/main" count="673" uniqueCount="173">
  <si>
    <t>Paint</t>
  </si>
  <si>
    <t>Repair</t>
  </si>
  <si>
    <t>Blast &amp; Paint</t>
  </si>
  <si>
    <t>Work Order No.</t>
  </si>
  <si>
    <t>Starting Date</t>
  </si>
  <si>
    <t>Ending Date</t>
  </si>
  <si>
    <t>Amort. Period</t>
  </si>
  <si>
    <t>Total Cost</t>
  </si>
  <si>
    <t>Deferred</t>
  </si>
  <si>
    <t>Amort. Amount</t>
  </si>
  <si>
    <t>State</t>
  </si>
  <si>
    <t>Federal</t>
  </si>
  <si>
    <t>Last Month Amort</t>
  </si>
  <si>
    <t>Totals</t>
  </si>
  <si>
    <t>Income Taxes</t>
  </si>
  <si>
    <t>Amort. Exp.</t>
  </si>
  <si>
    <t>Unamort.Bal.</t>
  </si>
  <si>
    <t>Amortization</t>
  </si>
  <si>
    <t>Balance at End of</t>
  </si>
  <si>
    <t>Base Period</t>
  </si>
  <si>
    <t>Forecasted Period</t>
  </si>
  <si>
    <t xml:space="preserve">Average Balance </t>
  </si>
  <si>
    <t>for the Forecasted Period</t>
  </si>
  <si>
    <t>Description</t>
  </si>
  <si>
    <t>Paint Hydrotreator #1</t>
  </si>
  <si>
    <t xml:space="preserve">Deferred </t>
  </si>
  <si>
    <t>Sit Expense</t>
  </si>
  <si>
    <t>Fit Expense</t>
  </si>
  <si>
    <t>Amort.</t>
  </si>
  <si>
    <t>expenditures</t>
  </si>
  <si>
    <t>Information Leaving this File</t>
  </si>
  <si>
    <t>Maintenance</t>
  </si>
  <si>
    <t>Month</t>
  </si>
  <si>
    <t>Rate Base Elements</t>
  </si>
  <si>
    <t>Deferred Maintenance Balance</t>
  </si>
  <si>
    <t>York Street</t>
  </si>
  <si>
    <t xml:space="preserve"> </t>
  </si>
  <si>
    <t>11/31/2022</t>
  </si>
  <si>
    <t>TMT</t>
  </si>
  <si>
    <t xml:space="preserve">Hydrant </t>
  </si>
  <si>
    <t>Expenditures</t>
  </si>
  <si>
    <t>WBS</t>
  </si>
  <si>
    <t>B12-02-0018</t>
  </si>
  <si>
    <t>B12-02-0019</t>
  </si>
  <si>
    <t>B12-02-0020</t>
  </si>
  <si>
    <t>B12-02-0022</t>
  </si>
  <si>
    <t>B12-02-0009</t>
  </si>
  <si>
    <t>B12-02-0023</t>
  </si>
  <si>
    <t>B12-02-0010</t>
  </si>
  <si>
    <t>B12-02-0011</t>
  </si>
  <si>
    <t>B12-02-0012</t>
  </si>
  <si>
    <t>B12-02-0002</t>
  </si>
  <si>
    <t>B12-01-0002</t>
  </si>
  <si>
    <t>B12-01-0003</t>
  </si>
  <si>
    <t>B12-02-0003</t>
  </si>
  <si>
    <t>B12-30-0002</t>
  </si>
  <si>
    <t>B12-30-0003</t>
  </si>
  <si>
    <t>B12-30-0005</t>
  </si>
  <si>
    <t>B12-01-0010</t>
  </si>
  <si>
    <t>B12-01-0004</t>
  </si>
  <si>
    <t>Kentucky American Water Company</t>
  </si>
  <si>
    <t>Line No.</t>
  </si>
  <si>
    <t>Adjustments</t>
  </si>
  <si>
    <t>Reference</t>
  </si>
  <si>
    <t>Adjustments:</t>
  </si>
  <si>
    <t>Total Adjustments:</t>
  </si>
  <si>
    <t>Pro Forma Adjustment of Deferred Maintenance</t>
  </si>
  <si>
    <t>Workpaper 1 - 10</t>
  </si>
  <si>
    <t>State Tax</t>
  </si>
  <si>
    <t>Federal Tax</t>
  </si>
  <si>
    <t>B12-01-0016</t>
  </si>
  <si>
    <t>B12-01-0027</t>
  </si>
  <si>
    <t>B12-30-0006</t>
  </si>
  <si>
    <t>B12-02-0027</t>
  </si>
  <si>
    <t>B12-01-0028</t>
  </si>
  <si>
    <t>B12-01-0029</t>
  </si>
  <si>
    <t>B12-01-0025</t>
  </si>
  <si>
    <t>B12-01-0026</t>
  </si>
  <si>
    <t>Adjustment due to 13 month average of deferred maintenance</t>
  </si>
  <si>
    <t>Completion Date</t>
  </si>
  <si>
    <t>PSC Case Number:</t>
  </si>
  <si>
    <t>Filing Type:</t>
  </si>
  <si>
    <t xml:space="preserve">Witness Responsible: </t>
  </si>
  <si>
    <t>Witness List:</t>
  </si>
  <si>
    <t>Forecast Year:</t>
  </si>
  <si>
    <t>Base Year:</t>
  </si>
  <si>
    <t>Forecasted Test Year:</t>
  </si>
  <si>
    <t>B12-02-0031</t>
  </si>
  <si>
    <t>B12-02-0030</t>
  </si>
  <si>
    <t>B12-30-0004</t>
  </si>
  <si>
    <t>Repair Tates Creek</t>
  </si>
  <si>
    <t>Sadieville Standpipe Repairs</t>
  </si>
  <si>
    <t>Cox Street Tank  Repairs</t>
  </si>
  <si>
    <t>Paint Hydrotreator # 9</t>
  </si>
  <si>
    <t>Tri-Village Paint Long Ridge Tank</t>
  </si>
  <si>
    <t>Tri-Village Paint Sparta Tank</t>
  </si>
  <si>
    <t>Paint Owenton (Perry) Tank</t>
  </si>
  <si>
    <t>Paint Hydrotreator # 5</t>
  </si>
  <si>
    <t>Paint Hydrotreator # 6</t>
  </si>
  <si>
    <t xml:space="preserve">Hall Tank Rehab </t>
  </si>
  <si>
    <t>KRS Hydrotreator #2  Rehab</t>
  </si>
  <si>
    <t>Tates Creek  Tank Rehab</t>
  </si>
  <si>
    <t>Rehab Hydrotreator #4</t>
  </si>
  <si>
    <t>Paint York St.  Tank</t>
  </si>
  <si>
    <t xml:space="preserve">Mercer Road painting </t>
  </si>
  <si>
    <t xml:space="preserve">Fairgrounds painting </t>
  </si>
  <si>
    <t>Paint Hydrotreator #3</t>
  </si>
  <si>
    <t>Paint Hume Road Tank Interior</t>
  </si>
  <si>
    <t>Paint Parkers Mill  Tank</t>
  </si>
  <si>
    <t>Owenton Tank  Painting AS</t>
  </si>
  <si>
    <t>Sum Code</t>
  </si>
  <si>
    <t>Reserved</t>
  </si>
  <si>
    <t>TBD</t>
  </si>
  <si>
    <t>Actual Balance at mid-point of Base Period</t>
  </si>
  <si>
    <t>Base</t>
  </si>
  <si>
    <t>Forecast</t>
  </si>
  <si>
    <t>13 Mo. Avg.</t>
  </si>
  <si>
    <t>Deferred Maintenance Expenditures Forecast Year</t>
  </si>
  <si>
    <t>Deferred Maintenance Expenditures Base Year</t>
  </si>
  <si>
    <t>Deferred Maintenace Balance</t>
  </si>
  <si>
    <t>Deferred SIT Balance</t>
  </si>
  <si>
    <t>Deferred FIT Balance</t>
  </si>
  <si>
    <t>Deferred Maintenance Amortization</t>
  </si>
  <si>
    <t>Amortizatioin Base Period</t>
  </si>
  <si>
    <t>Amortization Forecasted Period</t>
  </si>
  <si>
    <t>Amortization Deferred Maintenace Expense</t>
  </si>
  <si>
    <t>Average Forecasted Year at Present Rates</t>
  </si>
  <si>
    <t>Deferred Maintenance Expenditures</t>
  </si>
  <si>
    <t>Project Name</t>
  </si>
  <si>
    <t>Gray - Fully Amort
Green - Actual
Blue - Forecasted</t>
  </si>
  <si>
    <t>Paint Cox Street Tank (elevated)</t>
  </si>
  <si>
    <t>Calculation of Average Rate Base</t>
  </si>
  <si>
    <t>Deferred Maintenance and Taxes</t>
  </si>
  <si>
    <t>and Deferred Taxes</t>
  </si>
  <si>
    <t>Information Linked into this File</t>
  </si>
  <si>
    <t>Workpaper #:</t>
  </si>
  <si>
    <t>Excel Reference:</t>
  </si>
  <si>
    <t>Workpaper Reference:</t>
  </si>
  <si>
    <t>Company Title:</t>
  </si>
  <si>
    <t>Company:</t>
  </si>
  <si>
    <t>Eastland Tank Rehab</t>
  </si>
  <si>
    <t>B12-02-0042</t>
  </si>
  <si>
    <t>Muddy Ford Tank Rehab</t>
  </si>
  <si>
    <t>KRS1 Intake Structure Rehab</t>
  </si>
  <si>
    <t>Hydrotreator #7 Rehab &amp; Painting</t>
  </si>
  <si>
    <t>Hydrotreator #8 Rehab &amp; Painting</t>
  </si>
  <si>
    <t>East Rockcastle Rehab</t>
  </si>
  <si>
    <t>B12-02-0044</t>
  </si>
  <si>
    <t>B12-002-0045</t>
  </si>
  <si>
    <t>B12-02-0046</t>
  </si>
  <si>
    <t>B12-02-0047</t>
  </si>
  <si>
    <t>B12-03-0001</t>
  </si>
  <si>
    <t>The sum code is used to summarize data on the Def Maint Bal and Def Maint Amort worksheets.  This is updated each rate case.  The 100 codes are used  to summarize balances and 200 codes for monthly amortization expense.  Enter 9999 if months not included in base through forecast Period.</t>
  </si>
  <si>
    <t>Starting with month prior to base period, enter code 200, then add 1 to code 100 thru end of foecast period.  Adjust column B date for each rate case.</t>
  </si>
  <si>
    <t>Starting with month prior to base period, enter code 100, then add 1 to code 100 thru end of foecast period.  Adjust column B Date for each rate case.</t>
  </si>
  <si>
    <t>SIT Rate</t>
  </si>
  <si>
    <t>FIT Rate</t>
  </si>
  <si>
    <t>Prior 2018</t>
  </si>
  <si>
    <t>After 2017</t>
  </si>
  <si>
    <t>Note: FIT Rate Changed to 21% Effective 1/1/18</t>
  </si>
  <si>
    <t>B12-02-0034</t>
  </si>
  <si>
    <t>Prior to Sep 2018</t>
  </si>
  <si>
    <t>Grand Total</t>
  </si>
  <si>
    <t>York Street Ground Storage Tank Roof</t>
  </si>
  <si>
    <t>B12-02-0043</t>
  </si>
  <si>
    <t>Note: SIT Rate Changed to 5% Effective 1/1/18</t>
  </si>
  <si>
    <t xml:space="preserve">Def Maint Balance </t>
  </si>
  <si>
    <t>Link to Exhibit - Main</t>
  </si>
  <si>
    <t>Eastland Tank Rehabilitation</t>
  </si>
  <si>
    <t>Muddy Ford Tank Rehabilitation</t>
  </si>
  <si>
    <t>KRS1 Intake Structure Rehabilitation</t>
  </si>
  <si>
    <t>East Rockcastle Rehabilitation</t>
  </si>
  <si>
    <t>Linked to KAWC 2018  Rate Case Exhibit 37 B1 - B8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</si>
</sst>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_);\(0\)"/>
    <numFmt numFmtId="165" formatCode="_(* #,##0_);_(* \(#,##0\);_(* &quot;-&quot;??_);_(@_)"/>
    <numFmt numFmtId="166" formatCode="[$-409]mmm\-yy;@"/>
    <numFmt numFmtId="167" formatCode="&quot;$&quot;#,##0"/>
    <numFmt numFmtId="168" formatCode="_(&quot;$&quot;* #,##0_);_(&quot;$&quot;* \(#,##0\);_(&quot;$&quot;* &quot;-&quot;??_);_(@_)"/>
    <numFmt numFmtId="169" formatCode="[$-409]mmmm\ d\,\ yyyy;@"/>
    <numFmt numFmtId="170" formatCode="mm/dd/yy;@"/>
    <numFmt numFmtId="171" formatCode="m/d/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color theme="1"/>
      <name val="Calibri"/>
      <family val="2"/>
      <scheme val="minor"/>
    </font>
    <font>
      <sz val="12"/>
      <name val="Arial"/>
      <family val="2"/>
    </font>
    <font>
      <b/>
      <sz val="11"/>
      <name val="Calibri"/>
      <family val="2"/>
      <scheme val="minor"/>
    </font>
    <font>
      <sz val="11"/>
      <name val="Calibri"/>
      <family val="2"/>
      <scheme val="minor"/>
    </font>
    <font>
      <b/>
      <u/>
      <sz val="11"/>
      <name val="Calibri"/>
      <family val="2"/>
      <scheme val="minor"/>
    </font>
    <font>
      <sz val="11"/>
      <color indexed="9"/>
      <name val="Calibri"/>
      <family val="2"/>
      <scheme val="minor"/>
    </font>
    <font>
      <sz val="10"/>
      <name val="Calibri"/>
      <family val="2"/>
      <scheme val="minor"/>
    </font>
    <font>
      <sz val="11"/>
      <color rgb="FF0000FF"/>
      <name val="Calibri"/>
      <family val="2"/>
      <scheme val="minor"/>
    </font>
    <font>
      <b/>
      <sz val="11"/>
      <color rgb="FF0000FF"/>
      <name val="Calibri"/>
      <family val="2"/>
      <scheme val="minor"/>
    </font>
    <font>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44"/>
        <bgColor indexed="15"/>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double">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9" fillId="0" borderId="0"/>
    <xf numFmtId="0" fontId="6" fillId="0" borderId="0"/>
    <xf numFmtId="0" fontId="2" fillId="0" borderId="0"/>
    <xf numFmtId="9" fontId="17" fillId="0" borderId="0" applyFont="0" applyFill="0" applyBorder="0" applyAlignment="0" applyProtection="0"/>
    <xf numFmtId="0" fontId="1" fillId="0" borderId="0"/>
    <xf numFmtId="43" fontId="1" fillId="0" borderId="0" applyFont="0" applyFill="0" applyBorder="0" applyAlignment="0" applyProtection="0"/>
  </cellStyleXfs>
  <cellXfs count="183">
    <xf numFmtId="0" fontId="0" fillId="0" borderId="0" xfId="0"/>
    <xf numFmtId="0" fontId="8" fillId="0" borderId="0" xfId="0" applyFont="1"/>
    <xf numFmtId="0" fontId="8" fillId="0" borderId="24" xfId="0" applyFont="1" applyBorder="1" applyAlignment="1">
      <alignment horizontal="center" wrapText="1"/>
    </xf>
    <xf numFmtId="0" fontId="10" fillId="2" borderId="0" xfId="0" applyFont="1" applyFill="1"/>
    <xf numFmtId="0" fontId="11" fillId="2" borderId="0" xfId="0" applyFont="1" applyFill="1"/>
    <xf numFmtId="0" fontId="11" fillId="0" borderId="0" xfId="0" applyFont="1"/>
    <xf numFmtId="0" fontId="10" fillId="0" borderId="0" xfId="0" applyFont="1"/>
    <xf numFmtId="0" fontId="11" fillId="0" borderId="0" xfId="0" applyFont="1" applyFill="1"/>
    <xf numFmtId="37" fontId="12" fillId="0" borderId="0" xfId="0" applyNumberFormat="1" applyFont="1" applyFill="1" applyAlignment="1">
      <alignment horizontal="center"/>
    </xf>
    <xf numFmtId="42" fontId="11" fillId="0" borderId="0" xfId="0" applyNumberFormat="1" applyFont="1" applyFill="1"/>
    <xf numFmtId="37" fontId="11" fillId="0" borderId="0" xfId="0" applyNumberFormat="1" applyFont="1"/>
    <xf numFmtId="0" fontId="11" fillId="0" borderId="24" xfId="0" applyFont="1" applyBorder="1" applyAlignment="1">
      <alignment horizontal="center"/>
    </xf>
    <xf numFmtId="37" fontId="11" fillId="0" borderId="0" xfId="0" applyNumberFormat="1" applyFont="1" applyFill="1"/>
    <xf numFmtId="44" fontId="11" fillId="0" borderId="0" xfId="0" applyNumberFormat="1" applyFont="1" applyFill="1"/>
    <xf numFmtId="165" fontId="11" fillId="0" borderId="0" xfId="1" applyNumberFormat="1" applyFont="1" applyFill="1"/>
    <xf numFmtId="0" fontId="5" fillId="0" borderId="0" xfId="0" applyFont="1" applyFill="1" applyAlignment="1"/>
    <xf numFmtId="0" fontId="5" fillId="0" borderId="0" xfId="0" applyFont="1" applyFill="1" applyAlignment="1">
      <alignment horizontal="right"/>
    </xf>
    <xf numFmtId="0" fontId="8" fillId="0" borderId="0" xfId="0" applyFont="1" applyFill="1" applyAlignment="1">
      <alignment horizontal="right"/>
    </xf>
    <xf numFmtId="0" fontId="8" fillId="0" borderId="0" xfId="0" applyFont="1" applyBorder="1" applyAlignment="1">
      <alignment wrapText="1"/>
    </xf>
    <xf numFmtId="0" fontId="10" fillId="0" borderId="24" xfId="0" applyFont="1" applyBorder="1" applyAlignment="1">
      <alignment horizontal="center" wrapText="1"/>
    </xf>
    <xf numFmtId="165" fontId="11" fillId="0" borderId="0" xfId="0" applyNumberFormat="1" applyFont="1"/>
    <xf numFmtId="0" fontId="13" fillId="0" borderId="0" xfId="0" applyFont="1" applyFill="1"/>
    <xf numFmtId="0" fontId="10" fillId="0" borderId="0" xfId="0" applyFont="1" applyFill="1"/>
    <xf numFmtId="37" fontId="10" fillId="0" borderId="0" xfId="0" applyNumberFormat="1" applyFont="1" applyFill="1"/>
    <xf numFmtId="39" fontId="11" fillId="0" borderId="6" xfId="0" applyNumberFormat="1" applyFont="1" applyFill="1" applyBorder="1" applyAlignment="1" applyProtection="1">
      <alignment horizontal="center"/>
    </xf>
    <xf numFmtId="0" fontId="10" fillId="0" borderId="0" xfId="0" applyFont="1" applyFill="1" applyBorder="1" applyAlignment="1">
      <alignment horizontal="centerContinuous"/>
    </xf>
    <xf numFmtId="0" fontId="11" fillId="0" borderId="0" xfId="0" applyFont="1" applyFill="1" applyAlignment="1">
      <alignment horizontal="centerContinuous"/>
    </xf>
    <xf numFmtId="0" fontId="10" fillId="0" borderId="0" xfId="0" applyFont="1" applyFill="1" applyAlignment="1">
      <alignment horizontal="centerContinuous"/>
    </xf>
    <xf numFmtId="164" fontId="11" fillId="0" borderId="1" xfId="2" applyNumberFormat="1" applyFont="1" applyFill="1" applyBorder="1" applyAlignment="1" applyProtection="1">
      <alignment horizontal="center"/>
    </xf>
    <xf numFmtId="0" fontId="11" fillId="0" borderId="1" xfId="2" applyFont="1" applyFill="1" applyBorder="1" applyAlignment="1" applyProtection="1">
      <alignment horizontal="center"/>
    </xf>
    <xf numFmtId="0" fontId="11" fillId="0" borderId="0" xfId="2" applyFont="1" applyFill="1" applyBorder="1" applyAlignment="1" applyProtection="1">
      <alignment horizontal="center"/>
    </xf>
    <xf numFmtId="0" fontId="11" fillId="0" borderId="1" xfId="2" applyNumberFormat="1" applyFont="1" applyFill="1" applyBorder="1" applyAlignment="1" applyProtection="1">
      <alignment horizontal="center"/>
    </xf>
    <xf numFmtId="0" fontId="10" fillId="0" borderId="13" xfId="0" applyFont="1" applyFill="1" applyBorder="1" applyAlignment="1">
      <alignment horizontal="centerContinuous"/>
    </xf>
    <xf numFmtId="0" fontId="11" fillId="0" borderId="6" xfId="0" applyFont="1" applyFill="1" applyBorder="1"/>
    <xf numFmtId="0" fontId="11" fillId="0" borderId="14" xfId="0" applyFont="1" applyFill="1" applyBorder="1"/>
    <xf numFmtId="39" fontId="11" fillId="0" borderId="1" xfId="2" applyNumberFormat="1" applyFont="1" applyFill="1" applyBorder="1" applyAlignment="1" applyProtection="1">
      <alignment horizontal="right"/>
    </xf>
    <xf numFmtId="0" fontId="11" fillId="0" borderId="1" xfId="0" applyFont="1" applyFill="1" applyBorder="1" applyAlignment="1">
      <alignment horizontal="center"/>
    </xf>
    <xf numFmtId="0" fontId="11" fillId="0" borderId="15" xfId="0" applyFont="1" applyFill="1" applyBorder="1" applyAlignment="1">
      <alignment horizontal="center"/>
    </xf>
    <xf numFmtId="0" fontId="11" fillId="0" borderId="7" xfId="0" applyFont="1" applyFill="1" applyBorder="1" applyAlignment="1">
      <alignment horizontal="center"/>
    </xf>
    <xf numFmtId="0" fontId="11" fillId="0" borderId="16" xfId="0" applyFont="1" applyFill="1" applyBorder="1" applyAlignment="1">
      <alignment horizontal="center"/>
    </xf>
    <xf numFmtId="0" fontId="11" fillId="0" borderId="0" xfId="0" applyFont="1" applyFill="1" applyAlignment="1">
      <alignment horizontal="center"/>
    </xf>
    <xf numFmtId="0" fontId="11" fillId="0" borderId="0" xfId="0" applyFont="1" applyFill="1" applyBorder="1" applyAlignment="1">
      <alignment horizontal="center"/>
    </xf>
    <xf numFmtId="42" fontId="11" fillId="0" borderId="0" xfId="0" applyNumberFormat="1" applyFont="1" applyFill="1" applyBorder="1"/>
    <xf numFmtId="0" fontId="11" fillId="0" borderId="4" xfId="0" applyFont="1" applyFill="1" applyBorder="1"/>
    <xf numFmtId="0" fontId="11" fillId="0" borderId="23" xfId="0" applyFont="1" applyFill="1" applyBorder="1"/>
    <xf numFmtId="167" fontId="11" fillId="0" borderId="0" xfId="0" applyNumberFormat="1" applyFont="1" applyFill="1"/>
    <xf numFmtId="37" fontId="11" fillId="0" borderId="0" xfId="0" applyNumberFormat="1" applyFont="1" applyFill="1" applyAlignment="1">
      <alignment horizontal="center"/>
    </xf>
    <xf numFmtId="37" fontId="11" fillId="0" borderId="24" xfId="0" applyNumberFormat="1" applyFont="1" applyFill="1" applyBorder="1" applyAlignment="1">
      <alignment horizontal="center"/>
    </xf>
    <xf numFmtId="165" fontId="11" fillId="0" borderId="0" xfId="1" applyNumberFormat="1" applyFont="1"/>
    <xf numFmtId="5" fontId="11" fillId="0" borderId="0" xfId="0" applyNumberFormat="1" applyFont="1" applyFill="1"/>
    <xf numFmtId="5" fontId="11" fillId="0" borderId="13" xfId="0" applyNumberFormat="1" applyFont="1" applyFill="1" applyBorder="1"/>
    <xf numFmtId="5" fontId="11" fillId="0" borderId="13" xfId="0" applyNumberFormat="1" applyFont="1" applyFill="1" applyBorder="1" applyAlignment="1">
      <alignment horizontal="right"/>
    </xf>
    <xf numFmtId="5"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14" fontId="11" fillId="0" borderId="0" xfId="0" applyNumberFormat="1" applyFont="1" applyFill="1"/>
    <xf numFmtId="0" fontId="11" fillId="0" borderId="0" xfId="0" applyFont="1" applyFill="1" applyAlignment="1">
      <alignment horizontal="center"/>
    </xf>
    <xf numFmtId="0" fontId="11" fillId="0" borderId="0" xfId="0" applyFont="1" applyAlignment="1">
      <alignment horizontal="center"/>
    </xf>
    <xf numFmtId="0" fontId="11" fillId="0" borderId="0" xfId="0" applyFont="1" applyFill="1" applyBorder="1"/>
    <xf numFmtId="0" fontId="0" fillId="0" borderId="0" xfId="0" applyFill="1"/>
    <xf numFmtId="0" fontId="4" fillId="0" borderId="0" xfId="0" applyFont="1" applyFill="1" applyAlignment="1"/>
    <xf numFmtId="0" fontId="4" fillId="0" borderId="0" xfId="0" applyFont="1" applyFill="1" applyAlignment="1">
      <alignment horizontal="right"/>
    </xf>
    <xf numFmtId="0" fontId="10" fillId="0" borderId="0" xfId="0" applyFont="1" applyFill="1" applyBorder="1"/>
    <xf numFmtId="0" fontId="13" fillId="0" borderId="0" xfId="0" applyFont="1" applyFill="1" applyBorder="1" applyAlignment="1">
      <alignment horizontal="centerContinuous"/>
    </xf>
    <xf numFmtId="0" fontId="11" fillId="0" borderId="0" xfId="0" applyFont="1" applyFill="1" applyBorder="1" applyAlignment="1">
      <alignment horizontal="centerContinuous"/>
    </xf>
    <xf numFmtId="0" fontId="11" fillId="0" borderId="20" xfId="0" applyFont="1" applyFill="1" applyBorder="1" applyAlignment="1"/>
    <xf numFmtId="0" fontId="10" fillId="0" borderId="1" xfId="2" applyFont="1" applyFill="1" applyBorder="1" applyAlignment="1" applyProtection="1">
      <alignment horizontal="centerContinuous"/>
    </xf>
    <xf numFmtId="44" fontId="11" fillId="0" borderId="1" xfId="2" applyNumberFormat="1" applyFont="1" applyFill="1" applyBorder="1" applyAlignment="1" applyProtection="1">
      <alignment horizontal="center"/>
    </xf>
    <xf numFmtId="39" fontId="11" fillId="0" borderId="1" xfId="2" applyNumberFormat="1" applyFont="1" applyFill="1" applyBorder="1" applyAlignment="1" applyProtection="1">
      <alignment horizontal="center"/>
    </xf>
    <xf numFmtId="39" fontId="11" fillId="0" borderId="7" xfId="2" applyNumberFormat="1" applyFont="1" applyFill="1" applyBorder="1" applyAlignment="1" applyProtection="1">
      <alignment horizontal="center"/>
    </xf>
    <xf numFmtId="39" fontId="11" fillId="0" borderId="17" xfId="0" applyNumberFormat="1" applyFont="1" applyFill="1" applyBorder="1"/>
    <xf numFmtId="39" fontId="11" fillId="0" borderId="1" xfId="0" applyNumberFormat="1" applyFont="1" applyFill="1" applyBorder="1"/>
    <xf numFmtId="44" fontId="11" fillId="0" borderId="10" xfId="0" applyNumberFormat="1" applyFont="1" applyFill="1" applyBorder="1"/>
    <xf numFmtId="43" fontId="11" fillId="0" borderId="10" xfId="1" applyFont="1" applyFill="1" applyBorder="1"/>
    <xf numFmtId="44" fontId="11" fillId="0" borderId="11" xfId="0" applyNumberFormat="1" applyFont="1" applyFill="1" applyBorder="1"/>
    <xf numFmtId="44" fontId="11" fillId="0" borderId="1" xfId="0" applyNumberFormat="1" applyFont="1" applyFill="1" applyBorder="1"/>
    <xf numFmtId="44" fontId="11" fillId="0" borderId="18" xfId="0" applyNumberFormat="1" applyFont="1" applyFill="1" applyBorder="1"/>
    <xf numFmtId="0" fontId="4" fillId="0" borderId="0" xfId="0" applyFont="1"/>
    <xf numFmtId="0" fontId="4" fillId="0" borderId="0" xfId="0" applyFont="1" applyAlignment="1">
      <alignment horizontal="center"/>
    </xf>
    <xf numFmtId="5" fontId="4" fillId="0" borderId="13" xfId="3" applyNumberFormat="1" applyFont="1" applyFill="1" applyBorder="1"/>
    <xf numFmtId="5" fontId="4" fillId="0" borderId="0" xfId="3" applyNumberFormat="1" applyFont="1"/>
    <xf numFmtId="0" fontId="4" fillId="0" borderId="0" xfId="0" applyFont="1" applyAlignment="1"/>
    <xf numFmtId="5" fontId="4" fillId="0" borderId="26" xfId="3" applyNumberFormat="1" applyFont="1" applyBorder="1"/>
    <xf numFmtId="37" fontId="4" fillId="0" borderId="24" xfId="3" applyNumberFormat="1" applyFont="1" applyBorder="1"/>
    <xf numFmtId="0" fontId="4" fillId="0" borderId="0" xfId="0" applyFont="1" applyBorder="1"/>
    <xf numFmtId="5" fontId="4" fillId="0" borderId="13" xfId="3" applyNumberFormat="1" applyFont="1" applyBorder="1"/>
    <xf numFmtId="168" fontId="11" fillId="0" borderId="0" xfId="0" applyNumberFormat="1" applyFont="1" applyFill="1"/>
    <xf numFmtId="0" fontId="14" fillId="0" borderId="0" xfId="0" applyFont="1"/>
    <xf numFmtId="37" fontId="10" fillId="0" borderId="0" xfId="0" applyNumberFormat="1" applyFont="1"/>
    <xf numFmtId="37" fontId="4" fillId="0" borderId="0" xfId="0" applyNumberFormat="1" applyFont="1"/>
    <xf numFmtId="37" fontId="8" fillId="0" borderId="24" xfId="0" applyNumberFormat="1" applyFont="1" applyBorder="1" applyAlignment="1">
      <alignment horizontal="center" wrapText="1"/>
    </xf>
    <xf numFmtId="169" fontId="14" fillId="0" borderId="0" xfId="0" applyNumberFormat="1" applyFont="1" applyAlignment="1">
      <alignment horizontal="left"/>
    </xf>
    <xf numFmtId="39" fontId="11" fillId="3" borderId="6" xfId="0" applyNumberFormat="1" applyFont="1" applyFill="1" applyBorder="1" applyAlignment="1" applyProtection="1">
      <alignment horizontal="center"/>
    </xf>
    <xf numFmtId="164" fontId="11" fillId="3" borderId="1" xfId="2" applyNumberFormat="1" applyFont="1" applyFill="1" applyBorder="1" applyAlignment="1" applyProtection="1">
      <alignment horizontal="center"/>
    </xf>
    <xf numFmtId="0" fontId="11" fillId="3" borderId="1" xfId="2" applyFont="1" applyFill="1" applyBorder="1" applyAlignment="1" applyProtection="1">
      <alignment horizontal="center"/>
    </xf>
    <xf numFmtId="0" fontId="11" fillId="3" borderId="1" xfId="2" applyNumberFormat="1" applyFont="1" applyFill="1" applyBorder="1" applyAlignment="1" applyProtection="1">
      <alignment horizontal="center"/>
    </xf>
    <xf numFmtId="44" fontId="11" fillId="3" borderId="1" xfId="2" applyNumberFormat="1" applyFont="1" applyFill="1" applyBorder="1" applyAlignment="1" applyProtection="1">
      <alignment horizontal="center"/>
    </xf>
    <xf numFmtId="39" fontId="11" fillId="3" borderId="1" xfId="2" applyNumberFormat="1" applyFont="1" applyFill="1" applyBorder="1" applyAlignment="1" applyProtection="1">
      <alignment horizontal="right"/>
    </xf>
    <xf numFmtId="39" fontId="11" fillId="3" borderId="7" xfId="2" applyNumberFormat="1" applyFont="1" applyFill="1" applyBorder="1" applyAlignment="1" applyProtection="1">
      <alignment horizontal="right"/>
    </xf>
    <xf numFmtId="0" fontId="11" fillId="0" borderId="5" xfId="2" applyFont="1" applyFill="1" applyBorder="1" applyAlignment="1" applyProtection="1">
      <alignment horizontal="center"/>
    </xf>
    <xf numFmtId="0" fontId="11" fillId="0" borderId="3" xfId="2" applyFont="1" applyFill="1" applyBorder="1" applyAlignment="1" applyProtection="1">
      <alignment horizontal="center"/>
    </xf>
    <xf numFmtId="0" fontId="11" fillId="0" borderId="9" xfId="2" applyFont="1" applyFill="1" applyBorder="1" applyAlignment="1" applyProtection="1">
      <alignment horizontal="center"/>
    </xf>
    <xf numFmtId="0" fontId="11" fillId="0" borderId="12" xfId="2" applyFont="1" applyFill="1" applyBorder="1" applyAlignment="1" applyProtection="1">
      <alignment horizontal="center"/>
    </xf>
    <xf numFmtId="39" fontId="11" fillId="0" borderId="0" xfId="0" applyNumberFormat="1" applyFont="1" applyFill="1"/>
    <xf numFmtId="39" fontId="11" fillId="0" borderId="27" xfId="0" applyNumberFormat="1" applyFont="1" applyFill="1" applyBorder="1" applyAlignment="1" applyProtection="1">
      <alignment horizontal="center" wrapText="1"/>
    </xf>
    <xf numFmtId="164" fontId="11" fillId="0" borderId="9" xfId="2" applyNumberFormat="1" applyFont="1" applyFill="1" applyBorder="1" applyAlignment="1" applyProtection="1">
      <alignment horizontal="center"/>
    </xf>
    <xf numFmtId="0" fontId="11" fillId="0" borderId="9" xfId="2" applyNumberFormat="1" applyFont="1" applyFill="1" applyBorder="1" applyAlignment="1" applyProtection="1">
      <alignment horizontal="center"/>
    </xf>
    <xf numFmtId="5" fontId="11" fillId="0" borderId="9" xfId="2" applyNumberFormat="1" applyFont="1" applyFill="1" applyBorder="1" applyAlignment="1" applyProtection="1">
      <alignment horizontal="center"/>
    </xf>
    <xf numFmtId="39" fontId="11" fillId="0" borderId="9" xfId="2" applyNumberFormat="1" applyFont="1" applyFill="1" applyBorder="1" applyAlignment="1" applyProtection="1">
      <alignment horizontal="right"/>
    </xf>
    <xf numFmtId="5" fontId="11" fillId="0" borderId="9" xfId="2" applyNumberFormat="1" applyFont="1" applyFill="1" applyBorder="1" applyAlignment="1" applyProtection="1">
      <alignment horizontal="right"/>
    </xf>
    <xf numFmtId="170" fontId="11" fillId="0" borderId="8" xfId="0" applyNumberFormat="1" applyFont="1" applyFill="1" applyBorder="1" applyAlignment="1">
      <alignment horizontal="center"/>
    </xf>
    <xf numFmtId="39" fontId="11" fillId="0" borderId="0" xfId="0" quotePrefix="1" applyNumberFormat="1" applyFont="1" applyFill="1"/>
    <xf numFmtId="37" fontId="11" fillId="0" borderId="0" xfId="0" quotePrefix="1" applyNumberFormat="1" applyFont="1" applyFill="1"/>
    <xf numFmtId="0" fontId="3" fillId="0" borderId="0" xfId="0" applyFont="1"/>
    <xf numFmtId="0" fontId="10" fillId="0" borderId="18" xfId="0" applyFont="1" applyFill="1" applyBorder="1" applyAlignment="1">
      <alignment horizontal="center"/>
    </xf>
    <xf numFmtId="0" fontId="11" fillId="0" borderId="28" xfId="0" applyFont="1" applyFill="1" applyBorder="1" applyAlignment="1">
      <alignment horizontal="center"/>
    </xf>
    <xf numFmtId="5" fontId="11" fillId="0" borderId="30" xfId="2" applyNumberFormat="1" applyFont="1" applyFill="1" applyBorder="1" applyAlignment="1" applyProtection="1">
      <alignment horizontal="right"/>
    </xf>
    <xf numFmtId="0" fontId="11" fillId="0" borderId="29" xfId="0" applyFont="1" applyFill="1" applyBorder="1" applyAlignment="1">
      <alignment horizontal="center"/>
    </xf>
    <xf numFmtId="0" fontId="15" fillId="0" borderId="0" xfId="0" applyFont="1" applyFill="1" applyAlignment="1">
      <alignment horizontal="center"/>
    </xf>
    <xf numFmtId="0" fontId="11" fillId="0" borderId="19" xfId="0" applyFont="1" applyFill="1" applyBorder="1" applyAlignment="1">
      <alignment wrapText="1"/>
    </xf>
    <xf numFmtId="0" fontId="16" fillId="0" borderId="0" xfId="0" applyFont="1" applyFill="1" applyAlignment="1">
      <alignment horizontal="center"/>
    </xf>
    <xf numFmtId="0" fontId="11" fillId="0" borderId="11" xfId="0" applyFont="1" applyFill="1" applyBorder="1" applyAlignment="1">
      <alignment horizontal="center" vertical="center"/>
    </xf>
    <xf numFmtId="39" fontId="11" fillId="0" borderId="11" xfId="0" applyNumberFormat="1" applyFont="1" applyFill="1" applyBorder="1" applyAlignment="1" applyProtection="1">
      <alignment horizontal="center" wrapText="1"/>
    </xf>
    <xf numFmtId="0" fontId="8" fillId="0" borderId="0" xfId="6" applyFont="1" applyAlignment="1"/>
    <xf numFmtId="166" fontId="11" fillId="0" borderId="2" xfId="2" applyNumberFormat="1" applyFont="1" applyFill="1" applyBorder="1" applyAlignment="1" applyProtection="1">
      <alignment horizontal="center"/>
    </xf>
    <xf numFmtId="166" fontId="11" fillId="0" borderId="8" xfId="2" applyNumberFormat="1" applyFont="1" applyFill="1" applyBorder="1" applyAlignment="1" applyProtection="1">
      <alignment horizontal="center"/>
    </xf>
    <xf numFmtId="166" fontId="11" fillId="0" borderId="4" xfId="2" applyNumberFormat="1" applyFont="1" applyFill="1" applyBorder="1" applyAlignment="1" applyProtection="1">
      <alignment horizontal="center"/>
    </xf>
    <xf numFmtId="166" fontId="11" fillId="0" borderId="1" xfId="2" applyNumberFormat="1" applyFont="1" applyFill="1" applyBorder="1" applyAlignment="1" applyProtection="1">
      <alignment horizontal="center"/>
    </xf>
    <xf numFmtId="166" fontId="11" fillId="0" borderId="22" xfId="2" applyNumberFormat="1" applyFont="1" applyFill="1" applyBorder="1" applyAlignment="1" applyProtection="1">
      <alignment horizontal="center"/>
    </xf>
    <xf numFmtId="0" fontId="11" fillId="0" borderId="31" xfId="0" applyFont="1" applyFill="1" applyBorder="1" applyAlignment="1">
      <alignment vertical="center"/>
    </xf>
    <xf numFmtId="0" fontId="11" fillId="0" borderId="0" xfId="0" applyFont="1" applyFill="1" applyBorder="1" applyAlignment="1"/>
    <xf numFmtId="0" fontId="10" fillId="0" borderId="17" xfId="0" applyFont="1" applyFill="1" applyBorder="1" applyAlignment="1">
      <alignment horizontal="center"/>
    </xf>
    <xf numFmtId="37" fontId="10" fillId="0" borderId="0" xfId="0" applyNumberFormat="1" applyFont="1" applyAlignment="1">
      <alignment horizontal="center"/>
    </xf>
    <xf numFmtId="10" fontId="15" fillId="0" borderId="0" xfId="7" applyNumberFormat="1" applyFont="1"/>
    <xf numFmtId="39" fontId="11" fillId="0" borderId="6" xfId="0" applyNumberFormat="1" applyFont="1" applyFill="1" applyBorder="1" applyAlignment="1" applyProtection="1">
      <alignment horizontal="center" wrapText="1"/>
    </xf>
    <xf numFmtId="170" fontId="11" fillId="0" borderId="0" xfId="0" applyNumberFormat="1" applyFont="1" applyFill="1" applyAlignment="1">
      <alignment horizontal="center"/>
    </xf>
    <xf numFmtId="170" fontId="11" fillId="0" borderId="4" xfId="2" applyNumberFormat="1" applyFont="1" applyFill="1" applyBorder="1" applyAlignment="1" applyProtection="1">
      <alignment horizontal="center"/>
    </xf>
    <xf numFmtId="39" fontId="11" fillId="4" borderId="11" xfId="0" applyNumberFormat="1" applyFont="1" applyFill="1" applyBorder="1" applyAlignment="1" applyProtection="1">
      <alignment horizontal="center" wrapText="1"/>
    </xf>
    <xf numFmtId="39" fontId="11" fillId="4" borderId="11" xfId="0" applyNumberFormat="1" applyFont="1" applyFill="1" applyBorder="1" applyAlignment="1" applyProtection="1">
      <alignment horizontal="center"/>
    </xf>
    <xf numFmtId="164" fontId="11" fillId="4" borderId="1" xfId="2" applyNumberFormat="1" applyFont="1" applyFill="1" applyBorder="1" applyAlignment="1" applyProtection="1">
      <alignment horizontal="center"/>
    </xf>
    <xf numFmtId="0" fontId="11" fillId="4" borderId="1" xfId="2" applyNumberFormat="1" applyFont="1" applyFill="1" applyBorder="1" applyAlignment="1" applyProtection="1">
      <alignment horizontal="center"/>
    </xf>
    <xf numFmtId="166" fontId="11" fillId="4" borderId="1" xfId="2" applyNumberFormat="1" applyFont="1" applyFill="1" applyBorder="1" applyAlignment="1" applyProtection="1">
      <alignment horizontal="center"/>
    </xf>
    <xf numFmtId="170" fontId="11" fillId="4" borderId="1" xfId="2" applyNumberFormat="1" applyFont="1" applyFill="1" applyBorder="1" applyAlignment="1" applyProtection="1">
      <alignment horizontal="center"/>
    </xf>
    <xf numFmtId="39" fontId="11" fillId="4" borderId="1" xfId="2" applyNumberFormat="1" applyFont="1" applyFill="1" applyBorder="1" applyAlignment="1" applyProtection="1">
      <alignment horizontal="center"/>
    </xf>
    <xf numFmtId="39" fontId="11" fillId="4" borderId="1" xfId="1" applyNumberFormat="1" applyFont="1" applyFill="1" applyBorder="1" applyAlignment="1" applyProtection="1">
      <alignment horizontal="center"/>
    </xf>
    <xf numFmtId="39" fontId="11" fillId="4" borderId="1" xfId="2" applyNumberFormat="1" applyFont="1" applyFill="1" applyBorder="1" applyAlignment="1" applyProtection="1">
      <alignment horizontal="right"/>
    </xf>
    <xf numFmtId="39" fontId="11" fillId="4" borderId="7" xfId="2" applyNumberFormat="1" applyFont="1" applyFill="1" applyBorder="1" applyAlignment="1" applyProtection="1">
      <alignment horizontal="right"/>
    </xf>
    <xf numFmtId="39" fontId="11" fillId="5" borderId="11" xfId="0" applyNumberFormat="1" applyFont="1" applyFill="1" applyBorder="1" applyAlignment="1" applyProtection="1">
      <alignment horizontal="center" wrapText="1"/>
    </xf>
    <xf numFmtId="164" fontId="11" fillId="5" borderId="1" xfId="2" applyNumberFormat="1" applyFont="1" applyFill="1" applyBorder="1" applyAlignment="1" applyProtection="1">
      <alignment horizontal="center"/>
    </xf>
    <xf numFmtId="0" fontId="11" fillId="5" borderId="1" xfId="2" applyNumberFormat="1" applyFont="1" applyFill="1" applyBorder="1" applyAlignment="1" applyProtection="1">
      <alignment horizontal="center"/>
    </xf>
    <xf numFmtId="171" fontId="11" fillId="5" borderId="1" xfId="2" applyNumberFormat="1" applyFont="1" applyFill="1" applyBorder="1" applyAlignment="1" applyProtection="1">
      <alignment horizontal="center"/>
    </xf>
    <xf numFmtId="166" fontId="11" fillId="5" borderId="1" xfId="2" applyNumberFormat="1" applyFont="1" applyFill="1" applyBorder="1" applyAlignment="1" applyProtection="1">
      <alignment horizontal="center"/>
    </xf>
    <xf numFmtId="39" fontId="11" fillId="5" borderId="1" xfId="1" applyNumberFormat="1" applyFont="1" applyFill="1" applyBorder="1" applyAlignment="1" applyProtection="1">
      <alignment horizontal="center"/>
    </xf>
    <xf numFmtId="39" fontId="11" fillId="5" borderId="1" xfId="2" applyNumberFormat="1" applyFont="1" applyFill="1" applyBorder="1" applyAlignment="1" applyProtection="1">
      <alignment horizontal="right"/>
    </xf>
    <xf numFmtId="39" fontId="11" fillId="5" borderId="7" xfId="2" applyNumberFormat="1" applyFont="1" applyFill="1" applyBorder="1" applyAlignment="1" applyProtection="1">
      <alignment horizontal="right"/>
    </xf>
    <xf numFmtId="0" fontId="1" fillId="0" borderId="0" xfId="8"/>
    <xf numFmtId="165" fontId="0" fillId="0" borderId="0" xfId="9" applyNumberFormat="1" applyFont="1"/>
    <xf numFmtId="5" fontId="0" fillId="0" borderId="0" xfId="9" applyNumberFormat="1" applyFont="1"/>
    <xf numFmtId="0" fontId="8" fillId="0" borderId="0" xfId="8" applyFont="1" applyAlignment="1">
      <alignment horizontal="center"/>
    </xf>
    <xf numFmtId="165" fontId="8" fillId="0" borderId="0" xfId="9" applyNumberFormat="1" applyFont="1" applyAlignment="1">
      <alignment horizontal="center" wrapText="1"/>
    </xf>
    <xf numFmtId="0" fontId="8" fillId="0" borderId="0" xfId="8" applyFont="1" applyAlignment="1">
      <alignment horizontal="center" wrapText="1"/>
    </xf>
    <xf numFmtId="37" fontId="1" fillId="0" borderId="0" xfId="8" applyNumberFormat="1"/>
    <xf numFmtId="37" fontId="8" fillId="0" borderId="0" xfId="8" applyNumberFormat="1" applyFont="1" applyAlignment="1">
      <alignment horizontal="center" wrapText="1"/>
    </xf>
    <xf numFmtId="37" fontId="1" fillId="0" borderId="0" xfId="8" applyNumberFormat="1" applyFont="1" applyAlignment="1">
      <alignment horizontal="right" wrapText="1"/>
    </xf>
    <xf numFmtId="166" fontId="1" fillId="0" borderId="0" xfId="8" applyNumberFormat="1" applyAlignment="1">
      <alignment horizontal="center"/>
    </xf>
    <xf numFmtId="37" fontId="0" fillId="0" borderId="0" xfId="9" applyNumberFormat="1" applyFont="1"/>
    <xf numFmtId="37" fontId="1" fillId="0" borderId="23" xfId="8" applyNumberFormat="1" applyBorder="1"/>
    <xf numFmtId="37" fontId="1" fillId="0" borderId="12" xfId="8" applyNumberFormat="1" applyBorder="1"/>
    <xf numFmtId="17" fontId="11" fillId="0" borderId="0" xfId="0" applyNumberFormat="1" applyFont="1" applyAlignment="1">
      <alignment horizontal="center"/>
    </xf>
    <xf numFmtId="37" fontId="11" fillId="0" borderId="26" xfId="0" applyNumberFormat="1" applyFont="1" applyBorder="1"/>
    <xf numFmtId="0" fontId="10" fillId="0" borderId="0" xfId="0" applyFont="1" applyAlignment="1">
      <alignment horizontal="center"/>
    </xf>
    <xf numFmtId="170" fontId="11" fillId="0" borderId="9" xfId="2" applyNumberFormat="1" applyFont="1" applyFill="1" applyBorder="1" applyAlignment="1" applyProtection="1">
      <alignment horizontal="center"/>
    </xf>
    <xf numFmtId="0" fontId="8" fillId="0" borderId="0" xfId="0" applyFont="1" applyAlignment="1">
      <alignment horizontal="center"/>
    </xf>
    <xf numFmtId="37" fontId="8" fillId="0" borderId="0" xfId="0" applyNumberFormat="1" applyFont="1" applyAlignment="1">
      <alignment horizontal="center"/>
    </xf>
    <xf numFmtId="0" fontId="10" fillId="0" borderId="0" xfId="0" applyFont="1" applyAlignment="1">
      <alignment horizontal="center"/>
    </xf>
    <xf numFmtId="0" fontId="11" fillId="3" borderId="32" xfId="0" applyFont="1" applyFill="1" applyBorder="1" applyAlignment="1">
      <alignment horizontal="left" vertical="top" wrapText="1"/>
    </xf>
    <xf numFmtId="0" fontId="11" fillId="3" borderId="33" xfId="0" applyFont="1" applyFill="1" applyBorder="1" applyAlignment="1">
      <alignment horizontal="left" vertical="top" wrapText="1"/>
    </xf>
    <xf numFmtId="0" fontId="11" fillId="3" borderId="34" xfId="0" applyFont="1" applyFill="1" applyBorder="1" applyAlignment="1">
      <alignment horizontal="left" vertical="top" wrapText="1"/>
    </xf>
    <xf numFmtId="0" fontId="11" fillId="0" borderId="0" xfId="0" applyFont="1" applyFill="1" applyBorder="1" applyAlignment="1"/>
    <xf numFmtId="0" fontId="11" fillId="0" borderId="20" xfId="0" applyFont="1" applyFill="1" applyBorder="1" applyAlignment="1"/>
    <xf numFmtId="0" fontId="11" fillId="0" borderId="25" xfId="0" applyFont="1" applyFill="1" applyBorder="1" applyAlignment="1"/>
    <xf numFmtId="0" fontId="11" fillId="0" borderId="21" xfId="0" applyFont="1" applyFill="1" applyBorder="1" applyAlignment="1"/>
    <xf numFmtId="0" fontId="11" fillId="3" borderId="0" xfId="0" applyFont="1" applyFill="1" applyAlignment="1">
      <alignment horizontal="left" vertical="top" wrapText="1"/>
    </xf>
    <xf numFmtId="0" fontId="11" fillId="3" borderId="24" xfId="0" applyFont="1" applyFill="1" applyBorder="1" applyAlignment="1">
      <alignment horizontal="left" vertical="top" wrapText="1"/>
    </xf>
  </cellXfs>
  <cellStyles count="10">
    <cellStyle name="Comma" xfId="1" builtinId="3"/>
    <cellStyle name="Comma 2" xfId="9"/>
    <cellStyle name="Currency" xfId="3" builtinId="4"/>
    <cellStyle name="Normal" xfId="0" builtinId="0"/>
    <cellStyle name="Normal 2" xfId="8"/>
    <cellStyle name="Normal 36" xfId="6"/>
    <cellStyle name="Normal 6" xfId="4"/>
    <cellStyle name="Normal 6 2" xfId="5"/>
    <cellStyle name="Normal_defmaint-new" xfId="2"/>
    <cellStyle name="Percent" xfId="7"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Discovery/PSC/PSC%20DR2-3/Exhibits/2018%20KY%20Constants_Financi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System Delivery"/>
      <sheetName val="Link Out Rev Req"/>
      <sheetName val="Link Out Carlisle"/>
      <sheetName val="Link Out BY"/>
      <sheetName val="2018 KY Constants_Financial Dat"/>
    </sheetNames>
    <sheetDataSet>
      <sheetData sheetId="0">
        <row r="9">
          <cell r="A9" t="str">
            <v>Company Title:</v>
          </cell>
          <cell r="C9" t="str">
            <v>Kentucky American Water Company</v>
          </cell>
        </row>
        <row r="10">
          <cell r="C10" t="str">
            <v>KENTUCKY AMERICAN WATER COMPANY</v>
          </cell>
        </row>
        <row r="11">
          <cell r="C11" t="str">
            <v>Case No. 2018-00358</v>
          </cell>
        </row>
        <row r="12">
          <cell r="C12">
            <v>43524</v>
          </cell>
        </row>
        <row r="13">
          <cell r="C13" t="str">
            <v>June 30, 2020</v>
          </cell>
        </row>
        <row r="15">
          <cell r="D15" t="str">
            <v>Base Year at 2/28/19</v>
          </cell>
        </row>
        <row r="17">
          <cell r="D17" t="str">
            <v>Forecast Year at 6/30/2020</v>
          </cell>
        </row>
        <row r="31">
          <cell r="A31" t="str">
            <v>Ann Bulkley</v>
          </cell>
        </row>
        <row r="32">
          <cell r="A32" t="str">
            <v>Brent O'Neill</v>
          </cell>
        </row>
        <row r="33">
          <cell r="A33" t="str">
            <v>Chuck Rea</v>
          </cell>
        </row>
        <row r="34">
          <cell r="A34" t="str">
            <v>Ed Spitznagel</v>
          </cell>
        </row>
        <row r="35">
          <cell r="A35" t="str">
            <v>John Wilde</v>
          </cell>
        </row>
        <row r="36">
          <cell r="A36" t="str">
            <v>Kevin Rogers</v>
          </cell>
        </row>
        <row r="37">
          <cell r="A37" t="str">
            <v>James Pellock</v>
          </cell>
        </row>
        <row r="38">
          <cell r="A38" t="str">
            <v>Robert Mustich</v>
          </cell>
        </row>
        <row r="39">
          <cell r="A39" t="str">
            <v>Melissa Schwarzell</v>
          </cell>
        </row>
        <row r="40">
          <cell r="A40" t="str">
            <v>Pat Baryenbruch</v>
          </cell>
        </row>
        <row r="41">
          <cell r="A41" t="str">
            <v>Nick Rowe</v>
          </cell>
        </row>
        <row r="42">
          <cell r="A42" t="str">
            <v>Scott Rungren</v>
          </cell>
        </row>
      </sheetData>
      <sheetData sheetId="1">
        <row r="21">
          <cell r="F21" t="str">
            <v>W/P - 1-10</v>
          </cell>
        </row>
      </sheetData>
      <sheetData sheetId="2">
        <row r="1">
          <cell r="A1" t="str">
            <v>Kentucky American Water Company</v>
          </cell>
        </row>
        <row r="5">
          <cell r="A5" t="str">
            <v>Type of Filing: __X__ Original  _____ Updated  _____ Revised</v>
          </cell>
        </row>
      </sheetData>
      <sheetData sheetId="3">
        <row r="6">
          <cell r="A6" t="str">
            <v>Line</v>
          </cell>
        </row>
      </sheetData>
      <sheetData sheetId="4">
        <row r="1">
          <cell r="D1" t="str">
            <v>Water Only</v>
          </cell>
        </row>
      </sheetData>
      <sheetData sheetId="5">
        <row r="8">
          <cell r="C8">
            <v>401</v>
          </cell>
        </row>
      </sheetData>
      <sheetData sheetId="6">
        <row r="5">
          <cell r="O5">
            <v>14320884.467466416</v>
          </cell>
        </row>
      </sheetData>
      <sheetData sheetId="7">
        <row r="14">
          <cell r="E14">
            <v>91956201</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ustomProperty" Target="../customProperty4.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ustomProperty" Target="../customProperty5.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30"/>
  <sheetViews>
    <sheetView workbookViewId="0">
      <selection activeCell="H2" sqref="H2"/>
    </sheetView>
  </sheetViews>
  <sheetFormatPr defaultColWidth="12.6640625" defaultRowHeight="14.4" x14ac:dyDescent="0.3"/>
  <cols>
    <col min="1" max="1" width="19.44140625" style="10" customWidth="1"/>
    <col min="2" max="2" width="19.5546875" style="10" customWidth="1"/>
    <col min="3" max="16384" width="12.6640625" style="10"/>
  </cols>
  <sheetData>
    <row r="1" spans="1:8" x14ac:dyDescent="0.3">
      <c r="A1" s="87" t="s">
        <v>134</v>
      </c>
      <c r="G1" s="131" t="s">
        <v>157</v>
      </c>
      <c r="H1" s="131" t="s">
        <v>158</v>
      </c>
    </row>
    <row r="2" spans="1:8" x14ac:dyDescent="0.3">
      <c r="A2" s="86" t="s">
        <v>138</v>
      </c>
      <c r="B2" s="10" t="str">
        <f>'[1]Rate Case Constants'!$C$9</f>
        <v>Kentucky American Water Company</v>
      </c>
      <c r="F2" s="10" t="s">
        <v>155</v>
      </c>
      <c r="G2" s="132">
        <v>0.06</v>
      </c>
      <c r="H2" s="132">
        <v>0.05</v>
      </c>
    </row>
    <row r="3" spans="1:8" x14ac:dyDescent="0.3">
      <c r="A3" s="86" t="s">
        <v>139</v>
      </c>
      <c r="B3" s="10" t="str">
        <f>'[1]Rate Case Constants'!$C$10</f>
        <v>KENTUCKY AMERICAN WATER COMPANY</v>
      </c>
      <c r="F3" s="10" t="s">
        <v>156</v>
      </c>
      <c r="G3" s="132">
        <v>0.35</v>
      </c>
      <c r="H3" s="132">
        <v>0.21</v>
      </c>
    </row>
    <row r="4" spans="1:8" x14ac:dyDescent="0.3">
      <c r="A4" s="5" t="s">
        <v>80</v>
      </c>
      <c r="B4" s="10" t="str">
        <f>'[1]Rate Case Constants'!$C$11</f>
        <v>Case No. 2018-00358</v>
      </c>
    </row>
    <row r="5" spans="1:8" x14ac:dyDescent="0.3">
      <c r="A5" s="10" t="s">
        <v>81</v>
      </c>
      <c r="B5" s="10" t="str">
        <f>'[1]Link Out Filing Exhibits'!$A$5</f>
        <v>Type of Filing: __X__ Original  _____ Updated  _____ Revised</v>
      </c>
    </row>
    <row r="6" spans="1:8" x14ac:dyDescent="0.3">
      <c r="A6" s="10" t="s">
        <v>85</v>
      </c>
      <c r="B6" s="10" t="str">
        <f>'[1]Rate Case Constants'!$D$15</f>
        <v>Base Year at 2/28/19</v>
      </c>
    </row>
    <row r="7" spans="1:8" x14ac:dyDescent="0.3">
      <c r="A7" s="10" t="s">
        <v>84</v>
      </c>
      <c r="B7" s="10" t="str">
        <f>'[1]Rate Case Constants'!$D$17</f>
        <v>Forecast Year at 6/30/2020</v>
      </c>
    </row>
    <row r="8" spans="1:8" x14ac:dyDescent="0.3">
      <c r="A8" s="86" t="s">
        <v>85</v>
      </c>
      <c r="B8" s="90">
        <f>'[1]Rate Case Constants'!C12</f>
        <v>43524</v>
      </c>
    </row>
    <row r="9" spans="1:8" x14ac:dyDescent="0.3">
      <c r="A9" s="86" t="s">
        <v>86</v>
      </c>
      <c r="B9" s="90" t="str">
        <f>'[1]Rate Case Constants'!C13</f>
        <v>June 30, 2020</v>
      </c>
    </row>
    <row r="10" spans="1:8" x14ac:dyDescent="0.3">
      <c r="A10" s="86" t="s">
        <v>137</v>
      </c>
      <c r="B10" s="90" t="str">
        <f>'[1]Link Out WP'!$F$21</f>
        <v>W/P - 1-10</v>
      </c>
    </row>
    <row r="11" spans="1:8" x14ac:dyDescent="0.3">
      <c r="A11" s="86"/>
      <c r="B11" s="90"/>
    </row>
    <row r="12" spans="1:8" x14ac:dyDescent="0.3">
      <c r="A12" s="86"/>
      <c r="B12" s="90"/>
    </row>
    <row r="14" spans="1:8" x14ac:dyDescent="0.3">
      <c r="A14" s="10" t="s">
        <v>82</v>
      </c>
      <c r="B14" s="86" t="str">
        <f xml:space="preserve"> CONCATENATE(A14,"   ",A24)</f>
        <v>Witness Responsible:    Melissa Schwarzell</v>
      </c>
    </row>
    <row r="15" spans="1:8" x14ac:dyDescent="0.3">
      <c r="A15" s="87" t="s">
        <v>83</v>
      </c>
    </row>
    <row r="16" spans="1:8" x14ac:dyDescent="0.3">
      <c r="A16" s="10" t="str">
        <f>'[1]Rate Case Constants'!A31</f>
        <v>Ann Bulkley</v>
      </c>
    </row>
    <row r="17" spans="1:1" x14ac:dyDescent="0.3">
      <c r="A17" s="10" t="str">
        <f>'[1]Rate Case Constants'!A32</f>
        <v>Brent O'Neill</v>
      </c>
    </row>
    <row r="18" spans="1:1" x14ac:dyDescent="0.3">
      <c r="A18" s="10" t="str">
        <f>'[1]Rate Case Constants'!A33</f>
        <v>Chuck Rea</v>
      </c>
    </row>
    <row r="19" spans="1:1" x14ac:dyDescent="0.3">
      <c r="A19" s="10" t="str">
        <f>'[1]Rate Case Constants'!A34</f>
        <v>Ed Spitznagel</v>
      </c>
    </row>
    <row r="20" spans="1:1" x14ac:dyDescent="0.3">
      <c r="A20" s="10" t="str">
        <f>'[1]Rate Case Constants'!A35</f>
        <v>John Wilde</v>
      </c>
    </row>
    <row r="21" spans="1:1" x14ac:dyDescent="0.3">
      <c r="A21" s="10" t="str">
        <f>'[1]Rate Case Constants'!A36</f>
        <v>Kevin Rogers</v>
      </c>
    </row>
    <row r="22" spans="1:1" x14ac:dyDescent="0.3">
      <c r="A22" s="10" t="str">
        <f>'[1]Rate Case Constants'!A37</f>
        <v>James Pellock</v>
      </c>
    </row>
    <row r="23" spans="1:1" x14ac:dyDescent="0.3">
      <c r="A23" s="10" t="str">
        <f>'[1]Rate Case Constants'!A38</f>
        <v>Robert Mustich</v>
      </c>
    </row>
    <row r="24" spans="1:1" x14ac:dyDescent="0.3">
      <c r="A24" s="10" t="str">
        <f>'[1]Rate Case Constants'!A39</f>
        <v>Melissa Schwarzell</v>
      </c>
    </row>
    <row r="25" spans="1:1" x14ac:dyDescent="0.3">
      <c r="A25" s="10" t="str">
        <f>'[1]Rate Case Constants'!A40</f>
        <v>Pat Baryenbruch</v>
      </c>
    </row>
    <row r="26" spans="1:1" x14ac:dyDescent="0.3">
      <c r="A26" s="10" t="str">
        <f>'[1]Rate Case Constants'!A41</f>
        <v>Nick Rowe</v>
      </c>
    </row>
    <row r="27" spans="1:1" x14ac:dyDescent="0.3">
      <c r="A27" s="10" t="str">
        <f>'[1]Rate Case Constants'!A42</f>
        <v>Scott Rungren</v>
      </c>
    </row>
    <row r="28" spans="1:1" x14ac:dyDescent="0.3">
      <c r="A28" s="10">
        <f>'[1]Rate Case Constants'!A43</f>
        <v>0</v>
      </c>
    </row>
    <row r="29" spans="1:1" x14ac:dyDescent="0.3">
      <c r="A29" s="10">
        <f>'[1]Rate Case Constants'!A44</f>
        <v>0</v>
      </c>
    </row>
    <row r="30" spans="1:1" x14ac:dyDescent="0.3">
      <c r="A30" s="10">
        <f>'[1]Rate Case Constants'!A45</f>
        <v>0</v>
      </c>
    </row>
  </sheetData>
  <customSheetViews>
    <customSheetView guid="{E1512DED-FD6E-11D3-8701-444553540000}" showRuler="0">
      <selection activeCell="A14" sqref="A14"/>
      <pageMargins left="0.75" right="0.75" top="1" bottom="1" header="0.5" footer="0.5"/>
      <headerFooter alignWithMargins="0"/>
    </customSheetView>
    <customSheetView guid="{E1512DEC-FD6E-11D3-8701-444553540000}" showRuler="0">
      <selection activeCell="A14" sqref="A14"/>
      <pageMargins left="0.75" right="0.75" top="1" bottom="1" header="0.5" footer="0.5"/>
      <headerFooter alignWithMargins="0"/>
    </customSheetView>
    <customSheetView guid="{E1512DEB-FD6E-11D3-8701-444553540000}" showRuler="0">
      <selection activeCell="A14" sqref="A14"/>
      <pageMargins left="0.75" right="0.75" top="1" bottom="1" header="0.5" footer="0.5"/>
      <headerFooter alignWithMargins="0"/>
    </customSheetView>
  </customSheetViews>
  <phoneticPr fontId="7" type="noConversion"/>
  <pageMargins left="0.75" right="0.75" top="1" bottom="1" header="0.5" footer="0.5"/>
  <pageSetup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43"/>
  <sheetViews>
    <sheetView zoomScale="87" zoomScaleNormal="87" workbookViewId="0">
      <selection activeCell="H2" sqref="H2"/>
    </sheetView>
  </sheetViews>
  <sheetFormatPr defaultColWidth="15.6640625" defaultRowHeight="14.4" x14ac:dyDescent="0.3"/>
  <cols>
    <col min="1" max="1" width="43.6640625" style="5" customWidth="1"/>
    <col min="2" max="16384" width="15.6640625" style="5"/>
  </cols>
  <sheetData>
    <row r="1" spans="1:18" x14ac:dyDescent="0.3">
      <c r="A1" s="3" t="s">
        <v>30</v>
      </c>
      <c r="B1" s="4"/>
      <c r="C1" s="4"/>
      <c r="D1" s="4"/>
      <c r="E1" s="4"/>
      <c r="F1" s="4"/>
    </row>
    <row r="3" spans="1:18" x14ac:dyDescent="0.3">
      <c r="A3" s="6" t="s">
        <v>33</v>
      </c>
      <c r="C3" s="169" t="s">
        <v>172</v>
      </c>
      <c r="F3" s="7"/>
      <c r="G3" s="7"/>
      <c r="H3" s="7"/>
      <c r="I3" s="7"/>
      <c r="J3" s="7"/>
      <c r="K3" s="7"/>
      <c r="L3" s="7"/>
    </row>
    <row r="4" spans="1:18" x14ac:dyDescent="0.3">
      <c r="A4" s="7"/>
      <c r="B4" s="47" t="s">
        <v>114</v>
      </c>
      <c r="C4" s="47" t="s">
        <v>115</v>
      </c>
      <c r="D4" s="47" t="s">
        <v>116</v>
      </c>
      <c r="E4" s="46"/>
      <c r="F4" s="8"/>
      <c r="G4" s="8"/>
      <c r="H4" s="8"/>
      <c r="I4" s="8"/>
      <c r="J4" s="8"/>
      <c r="K4" s="8"/>
      <c r="L4" s="7"/>
    </row>
    <row r="5" spans="1:18" x14ac:dyDescent="0.3">
      <c r="A5" s="5" t="s">
        <v>119</v>
      </c>
      <c r="B5" s="49">
        <f>ROUND('Def Maint Bal'!AM46,0)</f>
        <v>10368643</v>
      </c>
      <c r="C5" s="49">
        <f>ROUND('Def Maint Bal'!AM49,0)</f>
        <v>12345613</v>
      </c>
      <c r="D5" s="49">
        <f>ROUND('Def Maint Bal'!AM52,)</f>
        <v>11816493</v>
      </c>
      <c r="E5" s="12"/>
      <c r="F5" s="9"/>
      <c r="G5" s="9"/>
      <c r="H5" s="9"/>
      <c r="I5" s="9"/>
      <c r="J5" s="9"/>
      <c r="K5" s="9"/>
      <c r="L5" s="9"/>
    </row>
    <row r="6" spans="1:18" x14ac:dyDescent="0.3">
      <c r="B6" s="12"/>
      <c r="C6" s="12"/>
      <c r="D6" s="12"/>
      <c r="E6" s="12"/>
      <c r="F6" s="7"/>
      <c r="G6" s="7"/>
      <c r="H6" s="7"/>
      <c r="I6" s="7"/>
      <c r="J6" s="7"/>
      <c r="K6" s="7"/>
      <c r="L6" s="7"/>
    </row>
    <row r="7" spans="1:18" x14ac:dyDescent="0.3">
      <c r="A7" s="5" t="s">
        <v>120</v>
      </c>
      <c r="B7" s="12">
        <f>ROUND('Def Maint Bal'!AN46,0)</f>
        <v>518432</v>
      </c>
      <c r="C7" s="12">
        <f>ROUND('Def Maint Bal'!AN49,0)</f>
        <v>617281</v>
      </c>
      <c r="D7" s="12">
        <f>ROUND('Def Maint Bal'!AN52,)</f>
        <v>590825</v>
      </c>
      <c r="E7" s="12"/>
      <c r="F7" s="9"/>
      <c r="G7" s="9"/>
      <c r="H7" s="9"/>
      <c r="I7" s="9"/>
      <c r="J7" s="9"/>
      <c r="K7" s="9"/>
      <c r="L7" s="7"/>
    </row>
    <row r="8" spans="1:18" x14ac:dyDescent="0.3">
      <c r="B8" s="12"/>
      <c r="C8" s="12"/>
      <c r="D8" s="12"/>
      <c r="E8" s="12"/>
      <c r="F8" s="7"/>
      <c r="G8" s="7"/>
      <c r="H8" s="7"/>
      <c r="I8" s="7"/>
      <c r="J8" s="7"/>
      <c r="K8" s="7"/>
      <c r="L8" s="7"/>
    </row>
    <row r="9" spans="1:18" x14ac:dyDescent="0.3">
      <c r="A9" s="5" t="s">
        <v>121</v>
      </c>
      <c r="B9" s="12">
        <f>ROUND('Def Maint Bal'!AO46,0)</f>
        <v>2068544</v>
      </c>
      <c r="C9" s="12">
        <f>ROUND('Def Maint Bal'!AO49,0)</f>
        <v>2462950</v>
      </c>
      <c r="D9" s="12">
        <f>ROUND('Def Maint Bal'!AO52,0)</f>
        <v>2357390</v>
      </c>
      <c r="E9" s="12"/>
      <c r="F9" s="9"/>
      <c r="G9" s="9"/>
      <c r="H9" s="9"/>
      <c r="I9" s="9"/>
      <c r="J9" s="9"/>
      <c r="K9" s="9"/>
      <c r="L9" s="7"/>
    </row>
    <row r="12" spans="1:18" x14ac:dyDescent="0.3">
      <c r="B12" s="56" t="s">
        <v>8</v>
      </c>
      <c r="C12" s="56" t="s">
        <v>8</v>
      </c>
      <c r="D12" s="56" t="s">
        <v>8</v>
      </c>
    </row>
    <row r="13" spans="1:18" x14ac:dyDescent="0.3">
      <c r="B13" s="11" t="s">
        <v>31</v>
      </c>
      <c r="C13" s="11" t="s">
        <v>68</v>
      </c>
      <c r="D13" s="11" t="s">
        <v>69</v>
      </c>
    </row>
    <row r="14" spans="1:18" s="7" customFormat="1" x14ac:dyDescent="0.3">
      <c r="A14" s="7" t="s">
        <v>113</v>
      </c>
      <c r="B14" s="85">
        <f>ROUND('Def Maint Detail'!BB282,0)</f>
        <v>8271206</v>
      </c>
      <c r="C14" s="85">
        <f>ROUND('Def Maint Detail'!BC282,0)</f>
        <v>413560</v>
      </c>
      <c r="D14" s="85">
        <f>ROUND('Def Maint Detail'!BD282,0)</f>
        <v>1650106</v>
      </c>
      <c r="F14" s="12"/>
      <c r="G14" s="12"/>
      <c r="H14" s="12"/>
      <c r="I14" s="12"/>
      <c r="J14" s="12"/>
      <c r="K14" s="12"/>
      <c r="L14" s="12"/>
      <c r="M14" s="12"/>
      <c r="N14" s="12"/>
      <c r="O14" s="12"/>
      <c r="P14" s="12"/>
      <c r="Q14" s="12"/>
      <c r="R14" s="12"/>
    </row>
    <row r="15" spans="1:18" s="7" customFormat="1" x14ac:dyDescent="0.3">
      <c r="D15" s="12"/>
      <c r="E15" s="12"/>
      <c r="F15" s="12"/>
      <c r="G15" s="12"/>
      <c r="H15" s="12"/>
      <c r="I15" s="12"/>
      <c r="J15" s="12"/>
      <c r="K15" s="12"/>
      <c r="L15" s="12"/>
      <c r="M15" s="12"/>
      <c r="N15" s="12"/>
      <c r="O15" s="12"/>
      <c r="P15" s="12"/>
      <c r="Q15" s="12"/>
      <c r="R15" s="12"/>
    </row>
    <row r="16" spans="1:18" s="7" customFormat="1" x14ac:dyDescent="0.3">
      <c r="D16" s="12"/>
      <c r="E16" s="12"/>
      <c r="F16" s="12"/>
      <c r="G16" s="12"/>
      <c r="H16" s="12"/>
      <c r="I16" s="12"/>
      <c r="J16" s="12"/>
      <c r="K16" s="12"/>
      <c r="L16" s="12"/>
      <c r="M16" s="12"/>
      <c r="N16" s="12"/>
      <c r="O16" s="12"/>
      <c r="P16" s="12"/>
      <c r="Q16" s="12"/>
      <c r="R16" s="12"/>
    </row>
    <row r="17" spans="1:17" s="7" customFormat="1" x14ac:dyDescent="0.3">
      <c r="D17" s="12"/>
      <c r="E17" s="12"/>
    </row>
    <row r="18" spans="1:17" s="7" customFormat="1" x14ac:dyDescent="0.3">
      <c r="B18" s="47" t="s">
        <v>114</v>
      </c>
      <c r="C18" s="47" t="s">
        <v>115</v>
      </c>
      <c r="D18" s="12"/>
      <c r="E18" s="12"/>
    </row>
    <row r="19" spans="1:17" s="7" customFormat="1" x14ac:dyDescent="0.3">
      <c r="A19" s="7" t="s">
        <v>125</v>
      </c>
      <c r="B19" s="49">
        <f>'Def Maint Amort'!AM46</f>
        <v>833009</v>
      </c>
      <c r="C19" s="49">
        <f>'Def Maint Amort'!AM49</f>
        <v>1088625</v>
      </c>
    </row>
    <row r="20" spans="1:17" s="7" customFormat="1" x14ac:dyDescent="0.3">
      <c r="B20" s="13"/>
    </row>
    <row r="21" spans="1:17" s="7" customFormat="1" x14ac:dyDescent="0.3">
      <c r="F21" s="14"/>
      <c r="G21" s="14"/>
      <c r="H21" s="14"/>
      <c r="I21" s="14"/>
      <c r="J21" s="14"/>
      <c r="K21" s="14"/>
      <c r="L21" s="14"/>
      <c r="M21" s="14"/>
      <c r="N21" s="14"/>
      <c r="O21" s="14"/>
      <c r="P21" s="14"/>
      <c r="Q21" s="14"/>
    </row>
    <row r="22" spans="1:17" s="7" customFormat="1" x14ac:dyDescent="0.3">
      <c r="F22" s="14"/>
      <c r="G22" s="14"/>
      <c r="H22" s="14"/>
      <c r="I22" s="14"/>
      <c r="J22" s="14"/>
      <c r="K22" s="14"/>
      <c r="L22" s="14"/>
      <c r="M22" s="14"/>
      <c r="N22" s="14"/>
      <c r="O22" s="14"/>
      <c r="P22" s="14"/>
      <c r="Q22" s="14"/>
    </row>
    <row r="23" spans="1:17" s="7" customFormat="1" x14ac:dyDescent="0.3">
      <c r="A23" s="58" t="s">
        <v>117</v>
      </c>
      <c r="B23" s="85">
        <f>SUM('Def Maint Expenditures'!B17:G29)</f>
        <v>1500000</v>
      </c>
      <c r="D23" s="14"/>
      <c r="E23" s="14"/>
      <c r="F23" s="14"/>
      <c r="G23" s="14"/>
      <c r="H23" s="14"/>
      <c r="I23" s="14"/>
      <c r="J23" s="14"/>
      <c r="K23" s="14"/>
      <c r="L23" s="14"/>
      <c r="M23" s="14"/>
      <c r="N23" s="14"/>
      <c r="O23" s="14"/>
      <c r="P23" s="14"/>
      <c r="Q23" s="14"/>
    </row>
    <row r="24" spans="1:17" s="7" customFormat="1" x14ac:dyDescent="0.3">
      <c r="A24" s="58"/>
      <c r="B24" s="85"/>
      <c r="D24" s="14"/>
      <c r="E24" s="14"/>
    </row>
    <row r="25" spans="1:17" s="7" customFormat="1" x14ac:dyDescent="0.3">
      <c r="A25" s="58" t="s">
        <v>118</v>
      </c>
      <c r="B25" s="85">
        <f>SUM('Def Maint Expenditures'!B6:G12)</f>
        <v>4371148.2799999993</v>
      </c>
      <c r="D25" s="14"/>
      <c r="E25" s="14"/>
    </row>
    <row r="26" spans="1:17" x14ac:dyDescent="0.3">
      <c r="B26" s="7"/>
    </row>
    <row r="29" spans="1:17" x14ac:dyDescent="0.3">
      <c r="A29" s="56" t="s">
        <v>166</v>
      </c>
    </row>
    <row r="30" spans="1:17" x14ac:dyDescent="0.3">
      <c r="A30" s="167">
        <v>43647</v>
      </c>
      <c r="B30" s="10">
        <f>ROUND(+'Def Maint Amort'!AM32,0)</f>
        <v>87167</v>
      </c>
    </row>
    <row r="31" spans="1:17" x14ac:dyDescent="0.3">
      <c r="A31" s="167">
        <v>43678</v>
      </c>
      <c r="B31" s="10">
        <f>ROUND(+'Def Maint Amort'!AM33,0)</f>
        <v>87167</v>
      </c>
    </row>
    <row r="32" spans="1:17" x14ac:dyDescent="0.3">
      <c r="A32" s="167">
        <v>43709</v>
      </c>
      <c r="B32" s="10">
        <f>ROUND(+'Def Maint Amort'!AM34,0)</f>
        <v>87167</v>
      </c>
    </row>
    <row r="33" spans="1:2" x14ac:dyDescent="0.3">
      <c r="A33" s="167">
        <v>43739</v>
      </c>
      <c r="B33" s="10">
        <f>ROUND(+'Def Maint Amort'!AM35,0)</f>
        <v>87167</v>
      </c>
    </row>
    <row r="34" spans="1:2" x14ac:dyDescent="0.3">
      <c r="A34" s="167">
        <v>43770</v>
      </c>
      <c r="B34" s="10">
        <f>ROUND(+'Def Maint Amort'!AM36,0)</f>
        <v>87167</v>
      </c>
    </row>
    <row r="35" spans="1:2" x14ac:dyDescent="0.3">
      <c r="A35" s="167">
        <v>43800</v>
      </c>
      <c r="B35" s="10">
        <f>ROUND(+'Def Maint Amort'!AM37,0)</f>
        <v>87167</v>
      </c>
    </row>
    <row r="36" spans="1:2" x14ac:dyDescent="0.3">
      <c r="A36" s="167">
        <v>43831</v>
      </c>
      <c r="B36" s="10">
        <f>ROUND(+'Def Maint Amort'!AM38,0)</f>
        <v>87167</v>
      </c>
    </row>
    <row r="37" spans="1:2" x14ac:dyDescent="0.3">
      <c r="A37" s="167">
        <v>43862</v>
      </c>
      <c r="B37" s="10">
        <f>ROUND(+'Def Maint Amort'!AM39,0)</f>
        <v>94691</v>
      </c>
    </row>
    <row r="38" spans="1:2" x14ac:dyDescent="0.3">
      <c r="A38" s="167">
        <v>43891</v>
      </c>
      <c r="B38" s="10">
        <f>ROUND(+'Def Maint Amort'!AM40,0)</f>
        <v>94691</v>
      </c>
    </row>
    <row r="39" spans="1:2" x14ac:dyDescent="0.3">
      <c r="A39" s="167">
        <v>43922</v>
      </c>
      <c r="B39" s="10">
        <f>ROUND(+'Def Maint Amort'!AM41,0)</f>
        <v>96358</v>
      </c>
    </row>
    <row r="40" spans="1:2" x14ac:dyDescent="0.3">
      <c r="A40" s="167">
        <v>43952</v>
      </c>
      <c r="B40" s="10">
        <f>ROUND(+'Def Maint Amort'!AM42,0)</f>
        <v>96358</v>
      </c>
    </row>
    <row r="41" spans="1:2" x14ac:dyDescent="0.3">
      <c r="A41" s="167">
        <v>43983</v>
      </c>
      <c r="B41" s="10">
        <f>ROUND(+'Def Maint Amort'!AM43,0)</f>
        <v>96358</v>
      </c>
    </row>
    <row r="42" spans="1:2" ht="15" thickBot="1" x14ac:dyDescent="0.35">
      <c r="B42" s="168">
        <f>SUM(B30:B41)</f>
        <v>1088625</v>
      </c>
    </row>
    <row r="43" spans="1:2" ht="15" thickTop="1" x14ac:dyDescent="0.3">
      <c r="A43" s="5" t="s">
        <v>167</v>
      </c>
    </row>
  </sheetData>
  <customSheetViews>
    <customSheetView guid="{E1512DED-FD6E-11D3-8701-444553540000}" scale="87" showRuler="0">
      <pageMargins left="0.75" right="0.75" top="1" bottom="1" header="0.5" footer="0.5"/>
      <headerFooter alignWithMargins="0"/>
    </customSheetView>
    <customSheetView guid="{E1512DEC-FD6E-11D3-8701-444553540000}" scale="87" showRuler="0">
      <pageMargins left="0.75" right="0.75" top="1" bottom="1" header="0.5" footer="0.5"/>
      <headerFooter alignWithMargins="0"/>
    </customSheetView>
    <customSheetView guid="{E1512DEB-FD6E-11D3-8701-444553540000}" scale="87" showRuler="0">
      <pageMargins left="0.75" right="0.75" top="1" bottom="1" header="0.5" footer="0.5"/>
      <headerFooter alignWithMargins="0"/>
    </customSheetView>
  </customSheetViews>
  <phoneticPr fontId="7" type="noConversion"/>
  <pageMargins left="0.75" right="0.75" top="1" bottom="1" header="0.5" footer="0.5"/>
  <pageSetup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
  <sheetViews>
    <sheetView tabSelected="1" zoomScaleNormal="100" workbookViewId="0"/>
  </sheetViews>
  <sheetFormatPr defaultColWidth="9.109375" defaultRowHeight="14.4" x14ac:dyDescent="0.3"/>
  <cols>
    <col min="1" max="1" width="8.6640625" style="5" customWidth="1"/>
    <col min="2" max="2" width="60.6640625" style="5" customWidth="1"/>
    <col min="3" max="4" width="13.6640625" style="5" customWidth="1"/>
    <col min="5" max="5" width="3.109375" style="5" hidden="1" customWidth="1"/>
    <col min="6" max="6" width="13.6640625" style="5" customWidth="1"/>
    <col min="7" max="7" width="36.6640625" style="5" customWidth="1"/>
    <col min="8" max="16384" width="9.109375" style="5"/>
  </cols>
  <sheetData>
    <row r="1" spans="1:24" s="7" customFormat="1" x14ac:dyDescent="0.3">
      <c r="A1" s="122" t="s">
        <v>135</v>
      </c>
      <c r="B1" s="59"/>
      <c r="C1" s="59"/>
      <c r="D1" s="59"/>
      <c r="E1" s="59"/>
      <c r="G1" s="17" t="str">
        <f>'Link In'!$B$10</f>
        <v>W/P - 1-10</v>
      </c>
    </row>
    <row r="2" spans="1:24" x14ac:dyDescent="0.3">
      <c r="A2" s="122" t="s">
        <v>136</v>
      </c>
      <c r="F2" s="17"/>
      <c r="G2" s="17" t="str">
        <f ca="1">RIGHT(CELL("filename",$H$1),LEN(CELL("filename",$H$1))-SEARCH("\Exhibits",CELL("filename",$H$1),1))</f>
        <v>Exhibits\Rate Base\[KAWC 2018 Rate Case - Deferred Maintenance.xlsx]Exhibit</v>
      </c>
    </row>
    <row r="3" spans="1:24" x14ac:dyDescent="0.3">
      <c r="A3" s="171" t="s">
        <v>60</v>
      </c>
      <c r="B3" s="171"/>
      <c r="C3" s="171"/>
      <c r="D3" s="171"/>
      <c r="E3" s="171"/>
      <c r="F3" s="171"/>
    </row>
    <row r="4" spans="1:24" x14ac:dyDescent="0.3">
      <c r="A4" s="172" t="str">
        <f>'Link In'!B4</f>
        <v>Case No. 2018-00358</v>
      </c>
      <c r="B4" s="171"/>
      <c r="C4" s="171"/>
      <c r="D4" s="171"/>
      <c r="E4" s="171"/>
      <c r="F4" s="171"/>
    </row>
    <row r="5" spans="1:24" x14ac:dyDescent="0.3">
      <c r="A5" s="171" t="s">
        <v>66</v>
      </c>
      <c r="B5" s="171"/>
      <c r="C5" s="171"/>
      <c r="D5" s="171"/>
      <c r="E5" s="171"/>
      <c r="F5" s="171"/>
    </row>
    <row r="6" spans="1:24" x14ac:dyDescent="0.3">
      <c r="A6" s="173" t="str">
        <f>CONCATENATE("For the 13 Month Average"," - ",'Link In'!B9)</f>
        <v>For the 13 Month Average - June 30, 2020</v>
      </c>
      <c r="B6" s="173"/>
      <c r="C6" s="173"/>
      <c r="D6" s="173"/>
      <c r="E6" s="173"/>
      <c r="F6" s="173"/>
    </row>
    <row r="8" spans="1:24" x14ac:dyDescent="0.3">
      <c r="A8" s="76" t="str">
        <f>'Link In'!B14</f>
        <v>Witness Responsible:    Melissa Schwarzell</v>
      </c>
      <c r="C8" s="76"/>
      <c r="D8" s="76"/>
      <c r="E8" s="76"/>
    </row>
    <row r="9" spans="1:24" x14ac:dyDescent="0.3">
      <c r="A9" s="88" t="str">
        <f>'Link In'!B5</f>
        <v>Type of Filing: __X__ Original  _____ Updated  _____ Revised</v>
      </c>
      <c r="C9" s="76"/>
      <c r="D9" s="76"/>
      <c r="E9" s="76"/>
    </row>
    <row r="10" spans="1:24" x14ac:dyDescent="0.3">
      <c r="X10" s="5" t="s">
        <v>70</v>
      </c>
    </row>
    <row r="11" spans="1:24" ht="28.8" x14ac:dyDescent="0.3">
      <c r="A11" s="2" t="s">
        <v>61</v>
      </c>
      <c r="B11" s="2" t="s">
        <v>23</v>
      </c>
      <c r="C11" s="89" t="str">
        <f>'Link In'!B6</f>
        <v>Base Year at 2/28/19</v>
      </c>
      <c r="D11" s="19" t="s">
        <v>62</v>
      </c>
      <c r="E11" s="18"/>
      <c r="F11" s="89" t="str">
        <f>'Link In'!B7</f>
        <v>Forecast Year at 6/30/2020</v>
      </c>
      <c r="G11" s="2" t="s">
        <v>63</v>
      </c>
    </row>
    <row r="13" spans="1:24" ht="15" thickBot="1" x14ac:dyDescent="0.35">
      <c r="A13" s="77">
        <v>1</v>
      </c>
      <c r="B13" s="1" t="str">
        <f>CONCATENATE("For the 12 Months Ended"," ",'Link In'!B6)</f>
        <v>For the 12 Months Ended Base Year at 2/28/19</v>
      </c>
      <c r="C13" s="78">
        <f>ROUND('Def Maint Bal'!AM46,0)</f>
        <v>10368643</v>
      </c>
      <c r="F13" s="79">
        <f>C13</f>
        <v>10368643</v>
      </c>
      <c r="G13" s="77" t="s">
        <v>67</v>
      </c>
    </row>
    <row r="14" spans="1:24" ht="15" thickTop="1" x14ac:dyDescent="0.3">
      <c r="A14" s="77">
        <v>2</v>
      </c>
      <c r="B14" s="112"/>
      <c r="X14" s="5">
        <v>418157.59999999986</v>
      </c>
    </row>
    <row r="15" spans="1:24" x14ac:dyDescent="0.3">
      <c r="A15" s="77">
        <v>3</v>
      </c>
    </row>
    <row r="16" spans="1:24" x14ac:dyDescent="0.3">
      <c r="A16" s="77">
        <v>4</v>
      </c>
      <c r="B16" s="1" t="s">
        <v>64</v>
      </c>
    </row>
    <row r="17" spans="1:7" x14ac:dyDescent="0.3">
      <c r="A17" s="77">
        <v>5</v>
      </c>
      <c r="B17" s="80" t="s">
        <v>17</v>
      </c>
      <c r="D17" s="10">
        <f>ROUND(-'Def Maint Amort'!AM49,0)</f>
        <v>-1088625</v>
      </c>
      <c r="G17" s="77" t="s">
        <v>67</v>
      </c>
    </row>
    <row r="18" spans="1:7" x14ac:dyDescent="0.3">
      <c r="A18" s="77">
        <v>7</v>
      </c>
      <c r="B18" s="5" t="s">
        <v>78</v>
      </c>
      <c r="D18" s="48">
        <f>ROUND(+'Def Maint Bal'!AM52-F13-D17-D19,0)</f>
        <v>2536475</v>
      </c>
    </row>
    <row r="19" spans="1:7" x14ac:dyDescent="0.3">
      <c r="A19" s="77">
        <v>8</v>
      </c>
      <c r="D19" s="20"/>
    </row>
    <row r="20" spans="1:7" ht="15" thickBot="1" x14ac:dyDescent="0.35">
      <c r="A20" s="77">
        <v>9</v>
      </c>
      <c r="B20" s="1" t="s">
        <v>65</v>
      </c>
      <c r="D20" s="81">
        <f>SUM(D17:D19)</f>
        <v>1447850</v>
      </c>
      <c r="F20" s="82">
        <f>D20</f>
        <v>1447850</v>
      </c>
    </row>
    <row r="21" spans="1:7" ht="15" thickTop="1" x14ac:dyDescent="0.3">
      <c r="A21" s="77">
        <v>10</v>
      </c>
    </row>
    <row r="22" spans="1:7" x14ac:dyDescent="0.3">
      <c r="A22" s="77">
        <v>11</v>
      </c>
      <c r="F22" s="83"/>
    </row>
    <row r="23" spans="1:7" ht="15" thickBot="1" x14ac:dyDescent="0.35">
      <c r="A23" s="77">
        <v>12</v>
      </c>
      <c r="B23" s="1" t="s">
        <v>126</v>
      </c>
      <c r="F23" s="84">
        <f>F13+F20</f>
        <v>11816493</v>
      </c>
    </row>
    <row r="24" spans="1:7" ht="15" thickTop="1" x14ac:dyDescent="0.3">
      <c r="A24" s="77">
        <v>13</v>
      </c>
    </row>
    <row r="25" spans="1:7" x14ac:dyDescent="0.3">
      <c r="A25" s="77">
        <v>14</v>
      </c>
    </row>
    <row r="26" spans="1:7" x14ac:dyDescent="0.3">
      <c r="A26" s="77">
        <v>15</v>
      </c>
    </row>
    <row r="27" spans="1:7" x14ac:dyDescent="0.3">
      <c r="A27" s="77">
        <v>16</v>
      </c>
    </row>
    <row r="28" spans="1:7" x14ac:dyDescent="0.3">
      <c r="A28" s="77">
        <v>17</v>
      </c>
    </row>
    <row r="29" spans="1:7" x14ac:dyDescent="0.3">
      <c r="A29" s="77">
        <v>18</v>
      </c>
    </row>
    <row r="30" spans="1:7" x14ac:dyDescent="0.3">
      <c r="A30" s="77">
        <v>19</v>
      </c>
    </row>
    <row r="31" spans="1:7" x14ac:dyDescent="0.3">
      <c r="A31" s="77">
        <v>20</v>
      </c>
    </row>
    <row r="32" spans="1:7" x14ac:dyDescent="0.3">
      <c r="A32" s="77">
        <v>21</v>
      </c>
    </row>
    <row r="33" spans="1:1" x14ac:dyDescent="0.3">
      <c r="A33" s="77">
        <v>22</v>
      </c>
    </row>
  </sheetData>
  <mergeCells count="4">
    <mergeCell ref="A3:F3"/>
    <mergeCell ref="A4:F4"/>
    <mergeCell ref="A5:F5"/>
    <mergeCell ref="A6:F6"/>
  </mergeCells>
  <pageMargins left="0.7" right="0.7" top="0.75" bottom="0.75" header="0.3" footer="0.3"/>
  <pageSetup scale="85"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423"/>
  <sheetViews>
    <sheetView zoomScale="90" zoomScaleNormal="90" zoomScaleSheetLayoutView="80" workbookViewId="0">
      <pane xSplit="17" ySplit="16" topLeftCell="R17" activePane="bottomRight" state="frozen"/>
      <selection activeCell="H2" sqref="H2"/>
      <selection pane="topRight" activeCell="H2" sqref="H2"/>
      <selection pane="bottomLeft" activeCell="H2" sqref="H2"/>
      <selection pane="bottomRight" activeCell="H2" sqref="H2"/>
    </sheetView>
  </sheetViews>
  <sheetFormatPr defaultColWidth="9.109375" defaultRowHeight="14.4" outlineLevelRow="1" outlineLevelCol="1" x14ac:dyDescent="0.3"/>
  <cols>
    <col min="1" max="1" width="20.33203125" style="7" customWidth="1"/>
    <col min="2" max="2" width="20.109375" style="7" customWidth="1"/>
    <col min="3" max="3" width="19.44140625" style="7" customWidth="1"/>
    <col min="4" max="17" width="14.6640625" style="7" hidden="1" customWidth="1" outlineLevel="1"/>
    <col min="18" max="18" width="14.6640625" style="7" customWidth="1" collapsed="1"/>
    <col min="19" max="53" width="14.6640625" style="7" customWidth="1"/>
    <col min="54" max="54" width="18.88671875" style="7" customWidth="1"/>
    <col min="55" max="55" width="17.6640625" style="7" customWidth="1"/>
    <col min="56" max="56" width="17.44140625" style="7" customWidth="1"/>
    <col min="57" max="57" width="9.109375" style="7"/>
    <col min="58" max="58" width="15.44140625" style="7" bestFit="1" customWidth="1"/>
    <col min="59" max="16384" width="9.109375" style="7"/>
  </cols>
  <sheetData>
    <row r="1" spans="1:56" x14ac:dyDescent="0.3">
      <c r="A1" s="174" t="s">
        <v>152</v>
      </c>
      <c r="B1" s="23" t="str">
        <f>'Link In'!$B$3</f>
        <v>KENTUCKY AMERICAN WATER COMPANY</v>
      </c>
      <c r="C1" s="59"/>
      <c r="D1" s="59"/>
      <c r="E1" s="59"/>
      <c r="F1" s="59"/>
      <c r="G1" s="59"/>
      <c r="H1" s="59"/>
      <c r="I1" s="59"/>
      <c r="J1" s="59"/>
      <c r="K1" s="59"/>
      <c r="AA1" s="17" t="str">
        <f>'Link In'!$B$10</f>
        <v>W/P - 1-10</v>
      </c>
      <c r="AD1" s="59"/>
      <c r="AE1" s="59"/>
      <c r="AF1" s="59"/>
      <c r="AG1" s="59"/>
      <c r="AH1" s="59"/>
      <c r="AI1" s="59"/>
      <c r="AJ1" s="59"/>
      <c r="AK1" s="17" t="str">
        <f>'Link In'!$B$10</f>
        <v>W/P - 1-10</v>
      </c>
      <c r="AL1" s="59"/>
      <c r="AM1" s="59"/>
      <c r="AN1" s="59"/>
      <c r="AO1" s="59"/>
      <c r="AU1" s="17" t="str">
        <f>'Link In'!$B$10</f>
        <v>W/P - 1-10</v>
      </c>
      <c r="BD1" s="17" t="str">
        <f>'Link In'!$B$10</f>
        <v>W/P - 1-10</v>
      </c>
    </row>
    <row r="2" spans="1:56" s="5" customFormat="1" x14ac:dyDescent="0.3">
      <c r="A2" s="175"/>
      <c r="B2" s="61" t="s">
        <v>131</v>
      </c>
      <c r="L2" s="7"/>
      <c r="V2" s="60"/>
      <c r="AA2" s="17" t="str">
        <f ca="1">RIGHT(CELL("filename",$M$1),LEN(CELL("filename",$M$1))-SEARCH("\Exhibits",CELL("filename",$M$1),1))</f>
        <v>Exhibits\Rate Base\[KAWC 2018 Rate Case - Deferred Maintenance.xlsx]Def Maint Detail</v>
      </c>
      <c r="AC2" s="60"/>
      <c r="AD2" s="60"/>
      <c r="AE2" s="60"/>
      <c r="AF2" s="60"/>
      <c r="AG2" s="60"/>
      <c r="AH2" s="60"/>
      <c r="AI2" s="60"/>
      <c r="AJ2" s="60"/>
      <c r="AK2" s="17" t="str">
        <f ca="1">RIGHT(CELL("filename",$M$1),LEN(CELL("filename",$M$1))-SEARCH("\Exhibits",CELL("filename",$M$1),1))</f>
        <v>Exhibits\Rate Base\[KAWC 2018 Rate Case - Deferred Maintenance.xlsx]Def Maint Detail</v>
      </c>
      <c r="AL2" s="60"/>
      <c r="AM2" s="60"/>
      <c r="AN2" s="60"/>
      <c r="AO2" s="60"/>
      <c r="AR2" s="7"/>
      <c r="AU2" s="17" t="str">
        <f ca="1">RIGHT(CELL("filename",$M$1),LEN(CELL("filename",$M$1))-SEARCH("\Exhibits",CELL("filename",$M$1),1))</f>
        <v>Exhibits\Rate Base\[KAWC 2018 Rate Case - Deferred Maintenance.xlsx]Def Maint Detail</v>
      </c>
      <c r="BD2" s="17" t="str">
        <f ca="1">RIGHT(CELL("filename",$N$1),LEN(CELL("filename",$N$1))-SEARCH("\Exhibits",CELL("filename",$N$1),1))</f>
        <v>Exhibits\Rate Base\[KAWC 2018 Rate Case - Deferred Maintenance.xlsx]Def Maint Detail</v>
      </c>
    </row>
    <row r="3" spans="1:56" x14ac:dyDescent="0.3">
      <c r="A3" s="175"/>
      <c r="B3" s="61" t="s">
        <v>132</v>
      </c>
      <c r="E3" s="13"/>
      <c r="J3" s="13"/>
      <c r="R3" s="102"/>
      <c r="S3" s="102"/>
      <c r="T3" s="102"/>
      <c r="U3" s="102"/>
      <c r="V3" s="102"/>
      <c r="W3" s="102"/>
      <c r="X3" s="102"/>
      <c r="Y3" s="102"/>
      <c r="Z3" s="102"/>
      <c r="AA3" s="102"/>
      <c r="AB3" s="102"/>
      <c r="AC3" s="102"/>
      <c r="AD3" s="102"/>
      <c r="AE3" s="102"/>
      <c r="AF3" s="102"/>
      <c r="AG3" s="102"/>
      <c r="AH3" s="102"/>
      <c r="AI3" s="102"/>
      <c r="AJ3" s="102"/>
      <c r="AK3" s="102"/>
      <c r="AL3" s="102"/>
      <c r="AM3" s="102"/>
      <c r="AP3" s="54"/>
      <c r="AR3" s="54"/>
    </row>
    <row r="4" spans="1:56" x14ac:dyDescent="0.3">
      <c r="A4" s="175"/>
      <c r="B4" s="23" t="str">
        <f>'Link In'!$B$4</f>
        <v>Case No. 2018-00358</v>
      </c>
      <c r="D4" s="21" t="s">
        <v>38</v>
      </c>
      <c r="E4" s="13"/>
      <c r="H4" s="13"/>
      <c r="W4" s="63"/>
      <c r="X4" s="63"/>
      <c r="Y4" s="102"/>
      <c r="Z4" s="102"/>
      <c r="AA4" s="102"/>
      <c r="AB4" s="102"/>
      <c r="AC4" s="62"/>
      <c r="AD4" s="62"/>
      <c r="AE4" s="102"/>
      <c r="AF4" s="102"/>
      <c r="AG4" s="62"/>
      <c r="AH4" s="62"/>
      <c r="AI4" s="62"/>
      <c r="AJ4" s="62"/>
      <c r="AK4" s="62"/>
      <c r="AL4" s="62"/>
      <c r="AM4" s="102"/>
      <c r="AN4" s="62"/>
      <c r="AO4" s="62"/>
      <c r="AP4" s="62"/>
      <c r="AQ4" s="62"/>
      <c r="AR4" s="62"/>
      <c r="AS4" s="62"/>
      <c r="AT4" s="62"/>
      <c r="AU4" s="62"/>
      <c r="AV4" s="62"/>
      <c r="AW4" s="62"/>
      <c r="AX4" s="62"/>
      <c r="AY4" s="62"/>
      <c r="AZ4" s="62"/>
      <c r="BA4" s="62"/>
    </row>
    <row r="5" spans="1:56" ht="15" thickBot="1" x14ac:dyDescent="0.35">
      <c r="A5" s="175"/>
      <c r="E5" s="13"/>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row>
    <row r="6" spans="1:56" ht="43.8" thickTop="1" x14ac:dyDescent="0.3">
      <c r="A6" s="175"/>
      <c r="B6" s="128" t="s">
        <v>128</v>
      </c>
      <c r="C6" s="118" t="s">
        <v>129</v>
      </c>
      <c r="D6" s="91"/>
      <c r="E6" s="91" t="s">
        <v>0</v>
      </c>
      <c r="F6" s="91" t="s">
        <v>0</v>
      </c>
      <c r="G6" s="91" t="s">
        <v>0</v>
      </c>
      <c r="H6" s="91" t="s">
        <v>0</v>
      </c>
      <c r="I6" s="91" t="s">
        <v>0</v>
      </c>
      <c r="J6" s="91" t="s">
        <v>0</v>
      </c>
      <c r="K6" s="91" t="s">
        <v>0</v>
      </c>
      <c r="L6" s="91" t="s">
        <v>2</v>
      </c>
      <c r="M6" s="91" t="s">
        <v>0</v>
      </c>
      <c r="N6" s="91" t="s">
        <v>0</v>
      </c>
      <c r="O6" s="91" t="s">
        <v>1</v>
      </c>
      <c r="P6" s="91" t="s">
        <v>35</v>
      </c>
      <c r="Q6" s="91" t="s">
        <v>39</v>
      </c>
      <c r="R6" s="136" t="s">
        <v>90</v>
      </c>
      <c r="S6" s="136" t="s">
        <v>91</v>
      </c>
      <c r="T6" s="136" t="s">
        <v>92</v>
      </c>
      <c r="U6" s="136" t="s">
        <v>93</v>
      </c>
      <c r="V6" s="136" t="s">
        <v>130</v>
      </c>
      <c r="W6" s="136" t="s">
        <v>94</v>
      </c>
      <c r="X6" s="136" t="s">
        <v>95</v>
      </c>
      <c r="Y6" s="136" t="s">
        <v>96</v>
      </c>
      <c r="Z6" s="136" t="s">
        <v>97</v>
      </c>
      <c r="AA6" s="136" t="s">
        <v>98</v>
      </c>
      <c r="AB6" s="136" t="s">
        <v>99</v>
      </c>
      <c r="AC6" s="136" t="s">
        <v>100</v>
      </c>
      <c r="AD6" s="136" t="s">
        <v>101</v>
      </c>
      <c r="AE6" s="136" t="s">
        <v>102</v>
      </c>
      <c r="AF6" s="136" t="s">
        <v>103</v>
      </c>
      <c r="AG6" s="136" t="s">
        <v>104</v>
      </c>
      <c r="AH6" s="136" t="s">
        <v>105</v>
      </c>
      <c r="AI6" s="136" t="s">
        <v>24</v>
      </c>
      <c r="AJ6" s="136" t="s">
        <v>106</v>
      </c>
      <c r="AK6" s="136" t="s">
        <v>107</v>
      </c>
      <c r="AL6" s="136" t="s">
        <v>108</v>
      </c>
      <c r="AM6" s="136" t="s">
        <v>109</v>
      </c>
      <c r="AN6" s="136" t="s">
        <v>111</v>
      </c>
      <c r="AO6" s="137" t="s">
        <v>111</v>
      </c>
      <c r="AP6" s="146" t="s">
        <v>140</v>
      </c>
      <c r="AQ6" s="146" t="s">
        <v>142</v>
      </c>
      <c r="AR6" s="146" t="s">
        <v>143</v>
      </c>
      <c r="AS6" s="146" t="s">
        <v>144</v>
      </c>
      <c r="AT6" s="146" t="s">
        <v>145</v>
      </c>
      <c r="AU6" s="146" t="s">
        <v>146</v>
      </c>
      <c r="AV6" s="146" t="s">
        <v>163</v>
      </c>
      <c r="AW6" s="146" t="s">
        <v>111</v>
      </c>
      <c r="AX6" s="146" t="s">
        <v>111</v>
      </c>
      <c r="AY6" s="146" t="s">
        <v>111</v>
      </c>
      <c r="AZ6" s="146" t="s">
        <v>111</v>
      </c>
      <c r="BA6" s="146" t="s">
        <v>111</v>
      </c>
      <c r="BB6" s="24"/>
      <c r="BC6" s="133" t="s">
        <v>165</v>
      </c>
      <c r="BD6" s="133" t="s">
        <v>159</v>
      </c>
    </row>
    <row r="7" spans="1:56" ht="14.4" hidden="1" customHeight="1" outlineLevel="1" x14ac:dyDescent="0.3">
      <c r="A7" s="175"/>
      <c r="B7" s="177" t="s">
        <v>3</v>
      </c>
      <c r="C7" s="178"/>
      <c r="D7" s="92">
        <v>959</v>
      </c>
      <c r="E7" s="92">
        <v>965</v>
      </c>
      <c r="F7" s="92">
        <v>979</v>
      </c>
      <c r="G7" s="92">
        <v>990</v>
      </c>
      <c r="H7" s="92">
        <v>1011</v>
      </c>
      <c r="I7" s="92">
        <v>1015</v>
      </c>
      <c r="J7" s="92">
        <v>1038</v>
      </c>
      <c r="K7" s="92">
        <v>1039</v>
      </c>
      <c r="L7" s="92">
        <v>1061</v>
      </c>
      <c r="M7" s="92">
        <v>1090</v>
      </c>
      <c r="N7" s="92">
        <v>1103</v>
      </c>
      <c r="O7" s="92">
        <v>1094</v>
      </c>
      <c r="P7" s="92">
        <v>1104</v>
      </c>
      <c r="Q7" s="92">
        <v>50127181</v>
      </c>
      <c r="R7" s="138">
        <v>1105</v>
      </c>
      <c r="S7" s="138">
        <v>1106</v>
      </c>
      <c r="T7" s="138">
        <v>50030635</v>
      </c>
      <c r="U7" s="138">
        <v>45809700</v>
      </c>
      <c r="V7" s="138">
        <v>46419700</v>
      </c>
      <c r="W7" s="138">
        <v>50030636</v>
      </c>
      <c r="X7" s="138">
        <v>50100567</v>
      </c>
      <c r="Y7" s="138">
        <v>50100566</v>
      </c>
      <c r="Z7" s="138">
        <v>54056600</v>
      </c>
      <c r="AA7" s="138">
        <v>52214000</v>
      </c>
      <c r="AB7" s="138"/>
      <c r="AC7" s="138"/>
      <c r="AD7" s="138"/>
      <c r="AE7" s="138"/>
      <c r="AF7" s="138"/>
      <c r="AG7" s="138"/>
      <c r="AH7" s="138"/>
      <c r="AI7" s="138"/>
      <c r="AJ7" s="138"/>
      <c r="AK7" s="138"/>
      <c r="AL7" s="138"/>
      <c r="AM7" s="138"/>
      <c r="AN7" s="138"/>
      <c r="AO7" s="138"/>
      <c r="AP7" s="147"/>
      <c r="AQ7" s="147"/>
      <c r="AR7" s="147"/>
      <c r="AS7" s="147"/>
      <c r="AT7" s="147"/>
      <c r="AU7" s="147"/>
      <c r="AV7" s="147"/>
      <c r="AW7" s="147"/>
      <c r="AX7" s="147"/>
      <c r="AY7" s="147"/>
      <c r="AZ7" s="147"/>
      <c r="BA7" s="147"/>
      <c r="BB7" s="28"/>
      <c r="BC7" s="28"/>
      <c r="BD7" s="28"/>
    </row>
    <row r="8" spans="1:56" collapsed="1" x14ac:dyDescent="0.3">
      <c r="A8" s="175"/>
      <c r="B8" s="129" t="s">
        <v>41</v>
      </c>
      <c r="C8" s="64"/>
      <c r="D8" s="92"/>
      <c r="E8" s="92"/>
      <c r="F8" s="92"/>
      <c r="G8" s="92"/>
      <c r="H8" s="92"/>
      <c r="I8" s="92"/>
      <c r="J8" s="92" t="s">
        <v>42</v>
      </c>
      <c r="K8" s="92" t="s">
        <v>43</v>
      </c>
      <c r="L8" s="92" t="s">
        <v>44</v>
      </c>
      <c r="M8" s="92" t="s">
        <v>45</v>
      </c>
      <c r="N8" s="92" t="s">
        <v>46</v>
      </c>
      <c r="O8" s="92" t="s">
        <v>47</v>
      </c>
      <c r="P8" s="92" t="s">
        <v>48</v>
      </c>
      <c r="Q8" s="92" t="s">
        <v>54</v>
      </c>
      <c r="R8" s="139" t="s">
        <v>49</v>
      </c>
      <c r="S8" s="139" t="s">
        <v>50</v>
      </c>
      <c r="T8" s="139" t="s">
        <v>51</v>
      </c>
      <c r="U8" s="139" t="s">
        <v>52</v>
      </c>
      <c r="V8" s="139" t="s">
        <v>53</v>
      </c>
      <c r="W8" s="139" t="s">
        <v>55</v>
      </c>
      <c r="X8" s="139" t="s">
        <v>56</v>
      </c>
      <c r="Y8" s="139" t="s">
        <v>57</v>
      </c>
      <c r="Z8" s="139" t="s">
        <v>58</v>
      </c>
      <c r="AA8" s="139" t="s">
        <v>59</v>
      </c>
      <c r="AB8" s="139" t="s">
        <v>70</v>
      </c>
      <c r="AC8" s="139" t="s">
        <v>71</v>
      </c>
      <c r="AD8" s="139" t="s">
        <v>74</v>
      </c>
      <c r="AE8" s="139" t="s">
        <v>76</v>
      </c>
      <c r="AF8" s="139" t="s">
        <v>77</v>
      </c>
      <c r="AG8" s="139" t="s">
        <v>73</v>
      </c>
      <c r="AH8" s="139" t="s">
        <v>72</v>
      </c>
      <c r="AI8" s="139" t="s">
        <v>75</v>
      </c>
      <c r="AJ8" s="139" t="s">
        <v>87</v>
      </c>
      <c r="AK8" s="139" t="s">
        <v>88</v>
      </c>
      <c r="AL8" s="139" t="s">
        <v>160</v>
      </c>
      <c r="AM8" s="139" t="s">
        <v>89</v>
      </c>
      <c r="AN8" s="139" t="s">
        <v>112</v>
      </c>
      <c r="AO8" s="139" t="s">
        <v>112</v>
      </c>
      <c r="AP8" s="148" t="s">
        <v>141</v>
      </c>
      <c r="AQ8" s="148" t="s">
        <v>147</v>
      </c>
      <c r="AR8" s="148" t="s">
        <v>148</v>
      </c>
      <c r="AS8" s="148" t="s">
        <v>149</v>
      </c>
      <c r="AT8" s="148" t="s">
        <v>150</v>
      </c>
      <c r="AU8" s="148" t="s">
        <v>151</v>
      </c>
      <c r="AV8" s="148" t="s">
        <v>164</v>
      </c>
      <c r="AW8" s="148" t="s">
        <v>112</v>
      </c>
      <c r="AX8" s="148" t="s">
        <v>112</v>
      </c>
      <c r="AY8" s="148" t="s">
        <v>112</v>
      </c>
      <c r="AZ8" s="148" t="s">
        <v>112</v>
      </c>
      <c r="BA8" s="148" t="s">
        <v>112</v>
      </c>
      <c r="BB8" s="28"/>
      <c r="BC8" s="28"/>
      <c r="BD8" s="28"/>
    </row>
    <row r="9" spans="1:56" x14ac:dyDescent="0.3">
      <c r="A9" s="175"/>
      <c r="B9" s="129" t="s">
        <v>79</v>
      </c>
      <c r="C9" s="64"/>
      <c r="D9" s="92"/>
      <c r="E9" s="92"/>
      <c r="F9" s="92"/>
      <c r="G9" s="92"/>
      <c r="H9" s="92"/>
      <c r="I9" s="92"/>
      <c r="J9" s="92"/>
      <c r="K9" s="92"/>
      <c r="L9" s="92"/>
      <c r="M9" s="92"/>
      <c r="N9" s="92"/>
      <c r="O9" s="92"/>
      <c r="P9" s="92"/>
      <c r="Q9" s="92"/>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49">
        <v>43862</v>
      </c>
      <c r="AQ9" s="149">
        <v>43465</v>
      </c>
      <c r="AR9" s="149">
        <v>43539</v>
      </c>
      <c r="AS9" s="149">
        <v>43251</v>
      </c>
      <c r="AT9" s="149">
        <v>43251</v>
      </c>
      <c r="AU9" s="149">
        <v>43921</v>
      </c>
      <c r="AV9" s="149">
        <v>43234</v>
      </c>
      <c r="AW9" s="149"/>
      <c r="AX9" s="149"/>
      <c r="AY9" s="149"/>
      <c r="AZ9" s="149"/>
      <c r="BA9" s="149"/>
      <c r="BB9" s="28"/>
      <c r="BC9" s="28"/>
      <c r="BD9" s="28"/>
    </row>
    <row r="10" spans="1:56" x14ac:dyDescent="0.3">
      <c r="A10" s="175"/>
      <c r="B10" s="177" t="s">
        <v>4</v>
      </c>
      <c r="C10" s="178"/>
      <c r="D10" s="93">
        <v>35065</v>
      </c>
      <c r="E10" s="93">
        <v>35065</v>
      </c>
      <c r="F10" s="93">
        <v>35065</v>
      </c>
      <c r="G10" s="93">
        <v>35065</v>
      </c>
      <c r="H10" s="93">
        <v>35309</v>
      </c>
      <c r="I10" s="93">
        <v>35431</v>
      </c>
      <c r="J10" s="93">
        <v>35704</v>
      </c>
      <c r="K10" s="93">
        <v>35735</v>
      </c>
      <c r="L10" s="93">
        <v>36008</v>
      </c>
      <c r="M10" s="93">
        <v>36861</v>
      </c>
      <c r="N10" s="93">
        <v>36861</v>
      </c>
      <c r="O10" s="93">
        <v>36861</v>
      </c>
      <c r="P10" s="93">
        <v>36861</v>
      </c>
      <c r="Q10" s="93">
        <v>39965</v>
      </c>
      <c r="R10" s="140">
        <v>38384</v>
      </c>
      <c r="S10" s="140">
        <v>38384</v>
      </c>
      <c r="T10" s="140">
        <v>38384</v>
      </c>
      <c r="U10" s="140">
        <v>40452</v>
      </c>
      <c r="V10" s="140">
        <v>40452</v>
      </c>
      <c r="W10" s="140">
        <v>38384</v>
      </c>
      <c r="X10" s="140">
        <v>39417</v>
      </c>
      <c r="Y10" s="140">
        <v>39417</v>
      </c>
      <c r="Z10" s="140">
        <v>41000</v>
      </c>
      <c r="AA10" s="140">
        <v>40847</v>
      </c>
      <c r="AB10" s="140">
        <v>41487</v>
      </c>
      <c r="AC10" s="140">
        <v>41487</v>
      </c>
      <c r="AD10" s="140">
        <v>41640</v>
      </c>
      <c r="AE10" s="140">
        <v>42614</v>
      </c>
      <c r="AF10" s="140">
        <v>42614</v>
      </c>
      <c r="AG10" s="140">
        <v>42614</v>
      </c>
      <c r="AH10" s="140">
        <v>41518</v>
      </c>
      <c r="AI10" s="140">
        <v>41518</v>
      </c>
      <c r="AJ10" s="140">
        <v>41518</v>
      </c>
      <c r="AK10" s="140">
        <v>42614</v>
      </c>
      <c r="AL10" s="141">
        <v>42855</v>
      </c>
      <c r="AM10" s="140">
        <v>42614</v>
      </c>
      <c r="AN10" s="140" t="s">
        <v>112</v>
      </c>
      <c r="AO10" s="140" t="s">
        <v>112</v>
      </c>
      <c r="AP10" s="150">
        <v>43862</v>
      </c>
      <c r="AQ10" s="150">
        <v>43466</v>
      </c>
      <c r="AR10" s="150">
        <v>43525</v>
      </c>
      <c r="AS10" s="150">
        <v>43252</v>
      </c>
      <c r="AT10" s="150">
        <v>43252</v>
      </c>
      <c r="AU10" s="150">
        <v>43922</v>
      </c>
      <c r="AV10" s="150">
        <v>43647</v>
      </c>
      <c r="AW10" s="150" t="s">
        <v>112</v>
      </c>
      <c r="AX10" s="150" t="s">
        <v>112</v>
      </c>
      <c r="AY10" s="150" t="s">
        <v>112</v>
      </c>
      <c r="AZ10" s="150" t="s">
        <v>112</v>
      </c>
      <c r="BA10" s="150" t="s">
        <v>112</v>
      </c>
      <c r="BB10" s="65"/>
      <c r="BC10" s="65"/>
      <c r="BD10" s="65"/>
    </row>
    <row r="11" spans="1:56" x14ac:dyDescent="0.3">
      <c r="A11" s="175"/>
      <c r="B11" s="177" t="s">
        <v>5</v>
      </c>
      <c r="C11" s="178"/>
      <c r="D11" s="93">
        <v>40513</v>
      </c>
      <c r="E11" s="93">
        <v>40513</v>
      </c>
      <c r="F11" s="93">
        <v>40513</v>
      </c>
      <c r="G11" s="93">
        <v>40513</v>
      </c>
      <c r="H11" s="93">
        <v>40756</v>
      </c>
      <c r="I11" s="93">
        <v>40878</v>
      </c>
      <c r="J11" s="93">
        <v>41153</v>
      </c>
      <c r="K11" s="93">
        <v>41183</v>
      </c>
      <c r="L11" s="93">
        <v>41456</v>
      </c>
      <c r="M11" s="93">
        <v>42309</v>
      </c>
      <c r="N11" s="93">
        <v>42309</v>
      </c>
      <c r="O11" s="93">
        <v>42309</v>
      </c>
      <c r="P11" s="93">
        <v>42309</v>
      </c>
      <c r="Q11" s="93">
        <v>41790</v>
      </c>
      <c r="R11" s="140">
        <v>43860</v>
      </c>
      <c r="S11" s="140">
        <v>43860</v>
      </c>
      <c r="T11" s="140">
        <v>43860</v>
      </c>
      <c r="U11" s="140">
        <v>45901</v>
      </c>
      <c r="V11" s="140">
        <v>45901</v>
      </c>
      <c r="W11" s="140">
        <v>43861</v>
      </c>
      <c r="X11" s="140" t="s">
        <v>37</v>
      </c>
      <c r="Y11" s="140" t="s">
        <v>37</v>
      </c>
      <c r="Z11" s="140">
        <v>46447</v>
      </c>
      <c r="AA11" s="140">
        <v>46296</v>
      </c>
      <c r="AB11" s="140">
        <v>46935</v>
      </c>
      <c r="AC11" s="140">
        <v>46935</v>
      </c>
      <c r="AD11" s="140">
        <v>47118</v>
      </c>
      <c r="AE11" s="140">
        <v>48091</v>
      </c>
      <c r="AF11" s="140">
        <v>48091</v>
      </c>
      <c r="AG11" s="140">
        <v>48091</v>
      </c>
      <c r="AH11" s="140">
        <v>48091</v>
      </c>
      <c r="AI11" s="140">
        <v>48091</v>
      </c>
      <c r="AJ11" s="140">
        <v>48091</v>
      </c>
      <c r="AK11" s="140">
        <v>48091</v>
      </c>
      <c r="AL11" s="140">
        <v>48334</v>
      </c>
      <c r="AM11" s="140">
        <v>48091</v>
      </c>
      <c r="AN11" s="140" t="s">
        <v>112</v>
      </c>
      <c r="AO11" s="140" t="s">
        <v>112</v>
      </c>
      <c r="AP11" s="150">
        <v>49310</v>
      </c>
      <c r="AQ11" s="150">
        <v>48914</v>
      </c>
      <c r="AR11" s="150">
        <v>48976</v>
      </c>
      <c r="AS11" s="150">
        <v>48700</v>
      </c>
      <c r="AT11" s="150">
        <v>48700</v>
      </c>
      <c r="AU11" s="150">
        <v>49369</v>
      </c>
      <c r="AV11" s="150">
        <v>49125</v>
      </c>
      <c r="AW11" s="150" t="s">
        <v>112</v>
      </c>
      <c r="AX11" s="150" t="s">
        <v>112</v>
      </c>
      <c r="AY11" s="150" t="s">
        <v>112</v>
      </c>
      <c r="AZ11" s="150" t="s">
        <v>112</v>
      </c>
      <c r="BA11" s="150" t="s">
        <v>112</v>
      </c>
      <c r="BB11" s="29"/>
      <c r="BC11" s="29"/>
      <c r="BD11" s="29"/>
    </row>
    <row r="12" spans="1:56" x14ac:dyDescent="0.3">
      <c r="A12" s="175"/>
      <c r="B12" s="177" t="s">
        <v>6</v>
      </c>
      <c r="C12" s="178"/>
      <c r="D12" s="94">
        <v>180</v>
      </c>
      <c r="E12" s="94">
        <v>180</v>
      </c>
      <c r="F12" s="94">
        <v>180</v>
      </c>
      <c r="G12" s="94">
        <v>180</v>
      </c>
      <c r="H12" s="94">
        <v>180</v>
      </c>
      <c r="I12" s="94">
        <v>180</v>
      </c>
      <c r="J12" s="94">
        <v>180</v>
      </c>
      <c r="K12" s="94">
        <v>180</v>
      </c>
      <c r="L12" s="94">
        <v>180</v>
      </c>
      <c r="M12" s="94">
        <v>180</v>
      </c>
      <c r="N12" s="94">
        <v>180</v>
      </c>
      <c r="O12" s="94">
        <v>180</v>
      </c>
      <c r="P12" s="94">
        <v>180</v>
      </c>
      <c r="Q12" s="94">
        <v>60</v>
      </c>
      <c r="R12" s="139">
        <v>180</v>
      </c>
      <c r="S12" s="139">
        <v>180</v>
      </c>
      <c r="T12" s="139">
        <v>180</v>
      </c>
      <c r="U12" s="139">
        <v>180</v>
      </c>
      <c r="V12" s="139">
        <v>180</v>
      </c>
      <c r="W12" s="139">
        <v>180</v>
      </c>
      <c r="X12" s="139">
        <v>180</v>
      </c>
      <c r="Y12" s="139">
        <v>180</v>
      </c>
      <c r="Z12" s="139">
        <v>180</v>
      </c>
      <c r="AA12" s="139">
        <v>180</v>
      </c>
      <c r="AB12" s="139">
        <v>180</v>
      </c>
      <c r="AC12" s="139">
        <v>180</v>
      </c>
      <c r="AD12" s="139">
        <v>180</v>
      </c>
      <c r="AE12" s="139">
        <v>180</v>
      </c>
      <c r="AF12" s="139">
        <v>180</v>
      </c>
      <c r="AG12" s="139">
        <v>180</v>
      </c>
      <c r="AH12" s="139">
        <v>180</v>
      </c>
      <c r="AI12" s="139">
        <v>180</v>
      </c>
      <c r="AJ12" s="139">
        <v>180</v>
      </c>
      <c r="AK12" s="139">
        <v>180</v>
      </c>
      <c r="AL12" s="139">
        <v>180</v>
      </c>
      <c r="AM12" s="139">
        <v>180</v>
      </c>
      <c r="AN12" s="139" t="s">
        <v>112</v>
      </c>
      <c r="AO12" s="139" t="s">
        <v>112</v>
      </c>
      <c r="AP12" s="148">
        <v>180</v>
      </c>
      <c r="AQ12" s="148">
        <v>180</v>
      </c>
      <c r="AR12" s="148">
        <v>180</v>
      </c>
      <c r="AS12" s="148">
        <v>180</v>
      </c>
      <c r="AT12" s="148">
        <v>180</v>
      </c>
      <c r="AU12" s="148">
        <v>180</v>
      </c>
      <c r="AV12" s="148">
        <v>180</v>
      </c>
      <c r="AW12" s="148" t="s">
        <v>112</v>
      </c>
      <c r="AX12" s="148" t="s">
        <v>112</v>
      </c>
      <c r="AY12" s="148" t="s">
        <v>112</v>
      </c>
      <c r="AZ12" s="148" t="s">
        <v>112</v>
      </c>
      <c r="BA12" s="148" t="s">
        <v>112</v>
      </c>
      <c r="BB12" s="31"/>
      <c r="BC12" s="31"/>
      <c r="BD12" s="31"/>
    </row>
    <row r="13" spans="1:56" x14ac:dyDescent="0.3">
      <c r="A13" s="175"/>
      <c r="B13" s="177" t="s">
        <v>7</v>
      </c>
      <c r="C13" s="178"/>
      <c r="D13" s="95">
        <v>0</v>
      </c>
      <c r="E13" s="95">
        <v>0</v>
      </c>
      <c r="F13" s="95">
        <v>0</v>
      </c>
      <c r="G13" s="95">
        <v>0</v>
      </c>
      <c r="H13" s="95">
        <v>0</v>
      </c>
      <c r="I13" s="95">
        <v>0</v>
      </c>
      <c r="J13" s="95">
        <v>223993.8</v>
      </c>
      <c r="K13" s="95">
        <v>230747.4</v>
      </c>
      <c r="L13" s="95">
        <v>386982</v>
      </c>
      <c r="M13" s="95">
        <v>264466.8</v>
      </c>
      <c r="N13" s="95">
        <v>324178.2</v>
      </c>
      <c r="O13" s="95">
        <v>74998.8</v>
      </c>
      <c r="P13" s="95">
        <v>49703.4</v>
      </c>
      <c r="Q13" s="95">
        <v>430374.57</v>
      </c>
      <c r="R13" s="142">
        <f>68382.39+419.39</f>
        <v>68801.78</v>
      </c>
      <c r="S13" s="142">
        <v>26720.05</v>
      </c>
      <c r="T13" s="142">
        <v>34193.78</v>
      </c>
      <c r="U13" s="142">
        <v>543593.80000000005</v>
      </c>
      <c r="V13" s="142">
        <v>946863.98</v>
      </c>
      <c r="W13" s="142">
        <v>145755.96</v>
      </c>
      <c r="X13" s="143">
        <v>111521.26</v>
      </c>
      <c r="Y13" s="143">
        <v>402968.44</v>
      </c>
      <c r="Z13" s="143">
        <v>746139.72</v>
      </c>
      <c r="AA13" s="143">
        <f>448244.3+200217.89</f>
        <v>648462.18999999994</v>
      </c>
      <c r="AB13" s="143">
        <v>418157.59999999986</v>
      </c>
      <c r="AC13" s="143">
        <v>910358.2</v>
      </c>
      <c r="AD13" s="143">
        <v>507112.22</v>
      </c>
      <c r="AE13" s="143">
        <v>809382.37</v>
      </c>
      <c r="AF13" s="143">
        <v>357127.19</v>
      </c>
      <c r="AG13" s="143">
        <v>1392335.34</v>
      </c>
      <c r="AH13" s="143">
        <v>412525.49</v>
      </c>
      <c r="AI13" s="143">
        <v>838807.66</v>
      </c>
      <c r="AJ13" s="143">
        <v>858267.25</v>
      </c>
      <c r="AK13" s="143">
        <v>401277.14</v>
      </c>
      <c r="AL13" s="143">
        <v>1048326.75</v>
      </c>
      <c r="AM13" s="143">
        <v>45044.4</v>
      </c>
      <c r="AN13" s="143">
        <v>0</v>
      </c>
      <c r="AO13" s="143">
        <v>0</v>
      </c>
      <c r="AP13" s="151">
        <v>1629827.54</v>
      </c>
      <c r="AQ13" s="151">
        <v>950000</v>
      </c>
      <c r="AR13" s="151">
        <v>1400000</v>
      </c>
      <c r="AS13" s="151">
        <v>794254.08</v>
      </c>
      <c r="AT13" s="151">
        <v>797066.66</v>
      </c>
      <c r="AU13" s="151">
        <v>300000</v>
      </c>
      <c r="AV13" s="151">
        <v>74989.81</v>
      </c>
      <c r="AW13" s="151">
        <v>0</v>
      </c>
      <c r="AX13" s="151">
        <v>0</v>
      </c>
      <c r="AY13" s="151">
        <v>0</v>
      </c>
      <c r="AZ13" s="151">
        <v>0</v>
      </c>
      <c r="BA13" s="151">
        <v>0</v>
      </c>
      <c r="BB13" s="66"/>
      <c r="BC13" s="66"/>
      <c r="BD13" s="66"/>
    </row>
    <row r="14" spans="1:56" x14ac:dyDescent="0.3">
      <c r="A14" s="175"/>
      <c r="B14" s="177"/>
      <c r="C14" s="178"/>
      <c r="D14" s="96">
        <v>0</v>
      </c>
      <c r="E14" s="96">
        <v>0</v>
      </c>
      <c r="F14" s="96">
        <v>0</v>
      </c>
      <c r="G14" s="96">
        <v>0</v>
      </c>
      <c r="H14" s="96">
        <v>0</v>
      </c>
      <c r="I14" s="96">
        <v>0</v>
      </c>
      <c r="J14" s="96"/>
      <c r="K14" s="96"/>
      <c r="L14" s="96"/>
      <c r="M14" s="96"/>
      <c r="N14" s="96"/>
      <c r="O14" s="96"/>
      <c r="P14" s="96"/>
      <c r="Q14" s="96"/>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52"/>
      <c r="AQ14" s="152"/>
      <c r="AR14" s="152"/>
      <c r="AS14" s="152"/>
      <c r="AT14" s="152"/>
      <c r="AU14" s="152"/>
      <c r="AV14" s="152"/>
      <c r="AW14" s="152"/>
      <c r="AX14" s="152"/>
      <c r="AY14" s="152"/>
      <c r="AZ14" s="152"/>
      <c r="BA14" s="152"/>
      <c r="BB14" s="35"/>
      <c r="BC14" s="36" t="s">
        <v>8</v>
      </c>
      <c r="BD14" s="37" t="s">
        <v>8</v>
      </c>
    </row>
    <row r="15" spans="1:56" ht="15" thickBot="1" x14ac:dyDescent="0.35">
      <c r="A15" s="176"/>
      <c r="B15" s="177" t="s">
        <v>9</v>
      </c>
      <c r="C15" s="178"/>
      <c r="D15" s="96">
        <v>0</v>
      </c>
      <c r="E15" s="96">
        <v>0</v>
      </c>
      <c r="F15" s="96">
        <v>0</v>
      </c>
      <c r="G15" s="96">
        <v>0</v>
      </c>
      <c r="H15" s="96">
        <v>0</v>
      </c>
      <c r="I15" s="96">
        <v>0</v>
      </c>
      <c r="J15" s="96">
        <v>1244.4100000000001</v>
      </c>
      <c r="K15" s="96">
        <v>1281.93</v>
      </c>
      <c r="L15" s="96">
        <v>2149.9</v>
      </c>
      <c r="M15" s="96">
        <v>1469.26</v>
      </c>
      <c r="N15" s="96">
        <v>1800.99</v>
      </c>
      <c r="O15" s="96">
        <v>416.66</v>
      </c>
      <c r="P15" s="96">
        <v>276.13</v>
      </c>
      <c r="Q15" s="96">
        <v>7172.91</v>
      </c>
      <c r="R15" s="144">
        <v>382.23</v>
      </c>
      <c r="S15" s="144">
        <v>148.44</v>
      </c>
      <c r="T15" s="144">
        <v>189.97</v>
      </c>
      <c r="U15" s="144">
        <v>3019.97</v>
      </c>
      <c r="V15" s="144">
        <v>5260.36</v>
      </c>
      <c r="W15" s="144">
        <v>809.76</v>
      </c>
      <c r="X15" s="144">
        <f>+X13/X12</f>
        <v>619.56255555555549</v>
      </c>
      <c r="Y15" s="144">
        <v>2238.71</v>
      </c>
      <c r="Z15" s="144">
        <v>4145.22</v>
      </c>
      <c r="AA15" s="144">
        <f>+AA13/180</f>
        <v>3602.5677222222221</v>
      </c>
      <c r="AB15" s="144">
        <f>AB13/180</f>
        <v>2323.0977777777771</v>
      </c>
      <c r="AC15" s="144">
        <f>AC13/180</f>
        <v>5057.5455555555554</v>
      </c>
      <c r="AD15" s="144">
        <f t="shared" ref="AD15" si="0">+AD13/180</f>
        <v>2817.2901111111109</v>
      </c>
      <c r="AE15" s="144">
        <f>AE13/180</f>
        <v>4496.5687222222223</v>
      </c>
      <c r="AF15" s="144">
        <f>+AF13/180</f>
        <v>1984.0399444444445</v>
      </c>
      <c r="AG15" s="144">
        <f t="shared" ref="AG15:AL15" si="1">+AG13/180</f>
        <v>7735.1963333333342</v>
      </c>
      <c r="AH15" s="144">
        <f t="shared" si="1"/>
        <v>2291.8082777777777</v>
      </c>
      <c r="AI15" s="144">
        <f t="shared" si="1"/>
        <v>4660.0425555555557</v>
      </c>
      <c r="AJ15" s="144">
        <f t="shared" si="1"/>
        <v>4768.1513888888885</v>
      </c>
      <c r="AK15" s="144">
        <f t="shared" si="1"/>
        <v>2229.3174444444444</v>
      </c>
      <c r="AL15" s="144">
        <f t="shared" si="1"/>
        <v>5824.0375000000004</v>
      </c>
      <c r="AM15" s="144">
        <f t="shared" ref="AM15:AO15" si="2">+AM13/180</f>
        <v>250.24666666666667</v>
      </c>
      <c r="AN15" s="144">
        <f t="shared" si="2"/>
        <v>0</v>
      </c>
      <c r="AO15" s="144">
        <f t="shared" si="2"/>
        <v>0</v>
      </c>
      <c r="AP15" s="152">
        <f>IFERROR(AP13/AP12,0)</f>
        <v>9054.5974444444455</v>
      </c>
      <c r="AQ15" s="152">
        <f t="shared" ref="AQ15:BA15" si="3">IFERROR(AQ13/AQ12,0)</f>
        <v>5277.7777777777774</v>
      </c>
      <c r="AR15" s="152">
        <f t="shared" si="3"/>
        <v>7777.7777777777774</v>
      </c>
      <c r="AS15" s="152">
        <f t="shared" si="3"/>
        <v>4412.5226666666667</v>
      </c>
      <c r="AT15" s="152">
        <f t="shared" si="3"/>
        <v>4428.1481111111116</v>
      </c>
      <c r="AU15" s="152">
        <f t="shared" si="3"/>
        <v>1666.6666666666667</v>
      </c>
      <c r="AV15" s="152">
        <f t="shared" si="3"/>
        <v>416.61005555555556</v>
      </c>
      <c r="AW15" s="152">
        <f t="shared" si="3"/>
        <v>0</v>
      </c>
      <c r="AX15" s="152">
        <f t="shared" si="3"/>
        <v>0</v>
      </c>
      <c r="AY15" s="152">
        <f t="shared" si="3"/>
        <v>0</v>
      </c>
      <c r="AZ15" s="152">
        <f t="shared" si="3"/>
        <v>0</v>
      </c>
      <c r="BA15" s="152">
        <f t="shared" si="3"/>
        <v>0</v>
      </c>
      <c r="BB15" s="67"/>
      <c r="BC15" s="36" t="s">
        <v>10</v>
      </c>
      <c r="BD15" s="37" t="s">
        <v>11</v>
      </c>
    </row>
    <row r="16" spans="1:56" ht="15" thickBot="1" x14ac:dyDescent="0.35">
      <c r="A16" s="130" t="s">
        <v>110</v>
      </c>
      <c r="B16" s="179" t="s">
        <v>12</v>
      </c>
      <c r="C16" s="180"/>
      <c r="D16" s="97">
        <v>0</v>
      </c>
      <c r="E16" s="97">
        <v>0</v>
      </c>
      <c r="F16" s="97">
        <v>0</v>
      </c>
      <c r="G16" s="97">
        <v>0</v>
      </c>
      <c r="H16" s="97">
        <v>0</v>
      </c>
      <c r="I16" s="97">
        <v>0</v>
      </c>
      <c r="J16" s="97">
        <v>1244.4100000000001</v>
      </c>
      <c r="K16" s="97">
        <v>1281.93</v>
      </c>
      <c r="L16" s="97">
        <v>2149.9</v>
      </c>
      <c r="M16" s="97">
        <v>1469.26</v>
      </c>
      <c r="N16" s="97">
        <v>1800.99</v>
      </c>
      <c r="O16" s="97">
        <v>416.66</v>
      </c>
      <c r="P16" s="97">
        <v>276.13</v>
      </c>
      <c r="Q16" s="97">
        <f>+Q13/60</f>
        <v>7172.9094999999998</v>
      </c>
      <c r="R16" s="145">
        <v>382.23</v>
      </c>
      <c r="S16" s="145">
        <v>148.44</v>
      </c>
      <c r="T16" s="145">
        <v>189.97</v>
      </c>
      <c r="U16" s="145">
        <v>3019.97</v>
      </c>
      <c r="V16" s="145">
        <v>5260.36</v>
      </c>
      <c r="W16" s="145">
        <v>809.76</v>
      </c>
      <c r="X16" s="145">
        <v>619.55999999999995</v>
      </c>
      <c r="Y16" s="145">
        <v>2238.71</v>
      </c>
      <c r="Z16" s="145">
        <v>4145.22</v>
      </c>
      <c r="AA16" s="145">
        <v>3602.57</v>
      </c>
      <c r="AB16" s="145">
        <f>AB15</f>
        <v>2323.0977777777771</v>
      </c>
      <c r="AC16" s="145">
        <f>AC15</f>
        <v>5057.5455555555554</v>
      </c>
      <c r="AD16" s="145">
        <f t="shared" ref="AD16" si="4">+AD15</f>
        <v>2817.2901111111109</v>
      </c>
      <c r="AE16" s="145">
        <f>AE15</f>
        <v>4496.5687222222223</v>
      </c>
      <c r="AF16" s="145">
        <f>+AF15</f>
        <v>1984.0399444444445</v>
      </c>
      <c r="AG16" s="145">
        <f t="shared" ref="AG16:AL16" si="5">+AG15</f>
        <v>7735.1963333333342</v>
      </c>
      <c r="AH16" s="145">
        <f t="shared" si="5"/>
        <v>2291.8082777777777</v>
      </c>
      <c r="AI16" s="145">
        <f t="shared" si="5"/>
        <v>4660.0425555555557</v>
      </c>
      <c r="AJ16" s="145">
        <f t="shared" si="5"/>
        <v>4768.1513888888885</v>
      </c>
      <c r="AK16" s="145">
        <f t="shared" si="5"/>
        <v>2229.3174444444444</v>
      </c>
      <c r="AL16" s="145">
        <f t="shared" si="5"/>
        <v>5824.0375000000004</v>
      </c>
      <c r="AM16" s="145">
        <f t="shared" ref="AM16:AO16" si="6">+AM15</f>
        <v>250.24666666666667</v>
      </c>
      <c r="AN16" s="145">
        <f t="shared" si="6"/>
        <v>0</v>
      </c>
      <c r="AO16" s="145">
        <f t="shared" si="6"/>
        <v>0</v>
      </c>
      <c r="AP16" s="153">
        <f>AP15</f>
        <v>9054.5974444444455</v>
      </c>
      <c r="AQ16" s="153">
        <f>+AQ15</f>
        <v>5277.7777777777774</v>
      </c>
      <c r="AR16" s="153">
        <f t="shared" ref="AR16:AU16" si="7">+AR15</f>
        <v>7777.7777777777774</v>
      </c>
      <c r="AS16" s="153">
        <f t="shared" si="7"/>
        <v>4412.5226666666667</v>
      </c>
      <c r="AT16" s="153">
        <f t="shared" si="7"/>
        <v>4428.1481111111116</v>
      </c>
      <c r="AU16" s="153">
        <f t="shared" si="7"/>
        <v>1666.6666666666667</v>
      </c>
      <c r="AV16" s="153">
        <f t="shared" ref="AV16:AX16" si="8">+AV15</f>
        <v>416.61005555555556</v>
      </c>
      <c r="AW16" s="153">
        <f t="shared" si="8"/>
        <v>0</v>
      </c>
      <c r="AX16" s="153">
        <f t="shared" si="8"/>
        <v>0</v>
      </c>
      <c r="AY16" s="153">
        <f t="shared" ref="AY16:BA16" si="9">+AY15</f>
        <v>0</v>
      </c>
      <c r="AZ16" s="153">
        <f t="shared" si="9"/>
        <v>0</v>
      </c>
      <c r="BA16" s="153">
        <f t="shared" si="9"/>
        <v>0</v>
      </c>
      <c r="BB16" s="68" t="s">
        <v>13</v>
      </c>
      <c r="BC16" s="38" t="s">
        <v>14</v>
      </c>
      <c r="BD16" s="39" t="s">
        <v>14</v>
      </c>
    </row>
    <row r="17" spans="1:56" ht="15" hidden="1" outlineLevel="1" thickTop="1" x14ac:dyDescent="0.3">
      <c r="A17" s="55">
        <v>9999</v>
      </c>
      <c r="B17" s="123">
        <v>40147</v>
      </c>
      <c r="C17" s="98" t="s">
        <v>15</v>
      </c>
      <c r="D17" s="69">
        <f t="shared" ref="D17:U17" si="10">IF(OR($B17&lt;D$10,$B17&gt;D$11),0,IF($B17=D$11,-D15,-D$15))</f>
        <v>0</v>
      </c>
      <c r="E17" s="69">
        <f t="shared" si="10"/>
        <v>0</v>
      </c>
      <c r="F17" s="69">
        <f t="shared" si="10"/>
        <v>0</v>
      </c>
      <c r="G17" s="69">
        <f t="shared" si="10"/>
        <v>0</v>
      </c>
      <c r="H17" s="69">
        <f t="shared" si="10"/>
        <v>0</v>
      </c>
      <c r="I17" s="69">
        <f t="shared" si="10"/>
        <v>0</v>
      </c>
      <c r="J17" s="69">
        <f t="shared" si="10"/>
        <v>-1244.4100000000001</v>
      </c>
      <c r="K17" s="69">
        <f t="shared" si="10"/>
        <v>-1281.93</v>
      </c>
      <c r="L17" s="69">
        <f t="shared" si="10"/>
        <v>-2149.9</v>
      </c>
      <c r="M17" s="69">
        <f t="shared" si="10"/>
        <v>-1469.26</v>
      </c>
      <c r="N17" s="69">
        <f t="shared" si="10"/>
        <v>-1800.99</v>
      </c>
      <c r="O17" s="69">
        <f t="shared" si="10"/>
        <v>-416.66</v>
      </c>
      <c r="P17" s="69">
        <f t="shared" si="10"/>
        <v>-276.13</v>
      </c>
      <c r="Q17" s="69">
        <f>IF(OR($B17&lt;Q$10,$B17&gt;Q$11),0,IF($B17=Q$11,-Q15,-Q$15))</f>
        <v>-7172.91</v>
      </c>
      <c r="R17" s="69">
        <f t="shared" si="10"/>
        <v>-382.23</v>
      </c>
      <c r="S17" s="69">
        <f t="shared" si="10"/>
        <v>-148.44</v>
      </c>
      <c r="T17" s="69">
        <f t="shared" si="10"/>
        <v>-189.97</v>
      </c>
      <c r="U17" s="69">
        <f t="shared" si="10"/>
        <v>0</v>
      </c>
      <c r="V17" s="69">
        <f>IF(OR($B17&lt;V$10,$B17&gt;V$11),0,IF($B17=V$11,-V15,-V$15))</f>
        <v>0</v>
      </c>
      <c r="W17" s="69">
        <f>IF(OR($B17&lt;W$10,$B17&gt;W$11),0,IF($B17=W$11,-W15,-W$15))</f>
        <v>-809.76</v>
      </c>
      <c r="X17" s="69">
        <f>IF(OR($B17&lt;X$10,$B17&gt;X$11),0,IF($B17=X$11,-X15,-X$15))</f>
        <v>-619.56255555555549</v>
      </c>
      <c r="Y17" s="69">
        <f>IF(OR($B17&lt;Y$10,$B17&gt;Y$11),0,IF($B17=Y$11,-Y15,-Y$15))</f>
        <v>-2238.71</v>
      </c>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1">
        <f t="shared" ref="BB17:BB48" si="11">SUM(D17:AW17)</f>
        <v>-20200.862555555552</v>
      </c>
      <c r="BC17" s="71">
        <f>ROUND(BB17*6%,2)</f>
        <v>-1212.05</v>
      </c>
      <c r="BD17" s="71">
        <f>ROUND((BB17-BC17)*35%,2)</f>
        <v>-6646.08</v>
      </c>
    </row>
    <row r="18" spans="1:56" hidden="1" outlineLevel="1" x14ac:dyDescent="0.3">
      <c r="A18" s="55">
        <v>9999</v>
      </c>
      <c r="B18" s="123">
        <v>40147</v>
      </c>
      <c r="C18" s="99" t="s">
        <v>16</v>
      </c>
      <c r="D18" s="71">
        <v>0</v>
      </c>
      <c r="E18" s="71">
        <v>0</v>
      </c>
      <c r="F18" s="71">
        <v>0</v>
      </c>
      <c r="G18" s="71">
        <v>0</v>
      </c>
      <c r="H18" s="71">
        <v>0</v>
      </c>
      <c r="I18" s="71">
        <v>0</v>
      </c>
      <c r="J18" s="71">
        <f>44798.76-1244.41-1244.41</f>
        <v>42309.939999999995</v>
      </c>
      <c r="K18" s="71">
        <f>47431.41-1281.93-1281.93</f>
        <v>44867.55</v>
      </c>
      <c r="L18" s="71">
        <f>98895.4-2149.9-2149.9</f>
        <v>94595.6</v>
      </c>
      <c r="M18" s="71">
        <f>108725.24-1469.26-1469.26</f>
        <v>105786.72000000002</v>
      </c>
      <c r="N18" s="71">
        <f>133273.26-1800.99-1800.99</f>
        <v>129671.28000000001</v>
      </c>
      <c r="O18" s="71">
        <f>30832.84-416.66-416.66</f>
        <v>29999.52</v>
      </c>
      <c r="P18" s="71">
        <f>20433.62-276.13-276.13</f>
        <v>19881.359999999997</v>
      </c>
      <c r="Q18" s="71">
        <f>401682.96-7172.88-7172.88-0.06</f>
        <v>387337.14</v>
      </c>
      <c r="R18" s="71">
        <f>47396.52-382.23-382.23</f>
        <v>46632.05999999999</v>
      </c>
      <c r="S18" s="71">
        <f>18406.56-148.44-148.44</f>
        <v>18109.680000000004</v>
      </c>
      <c r="T18" s="72">
        <f>23556.28-189.97-189.97</f>
        <v>23176.339999999997</v>
      </c>
      <c r="U18" s="71">
        <f>4603+712.5+959.9+171.26</f>
        <v>6446.66</v>
      </c>
      <c r="V18" s="71">
        <v>0</v>
      </c>
      <c r="W18" s="71">
        <f>100410.24-809.76-809.76</f>
        <v>98790.720000000016</v>
      </c>
      <c r="X18" s="71">
        <f>97890.48-619.56-619.56</f>
        <v>96651.36</v>
      </c>
      <c r="Y18" s="71">
        <f>353716.18-2238.71-2238.71</f>
        <v>349238.75999999995</v>
      </c>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f t="shared" si="11"/>
        <v>1493494.6900000002</v>
      </c>
      <c r="BC18" s="71">
        <f>ROUND(BB18*6%,2)</f>
        <v>89609.68</v>
      </c>
      <c r="BD18" s="71">
        <f t="shared" ref="BD18:BD99" si="12">ROUND((BB18-BC18)*35%,2)</f>
        <v>491359.75</v>
      </c>
    </row>
    <row r="19" spans="1:56" hidden="1" outlineLevel="1" x14ac:dyDescent="0.3">
      <c r="A19" s="55">
        <v>9999</v>
      </c>
      <c r="B19" s="124">
        <f>+B20</f>
        <v>40178</v>
      </c>
      <c r="C19" s="100" t="s">
        <v>29</v>
      </c>
      <c r="D19" s="70">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1">
        <f t="shared" si="11"/>
        <v>0</v>
      </c>
      <c r="BC19" s="71">
        <f>ROUND(BB19*6%,2)</f>
        <v>0</v>
      </c>
      <c r="BD19" s="71">
        <f>ROUND((BB19-BC19)*35%,2)</f>
        <v>0</v>
      </c>
    </row>
    <row r="20" spans="1:56" hidden="1" outlineLevel="1" x14ac:dyDescent="0.3">
      <c r="A20" s="55">
        <v>9999</v>
      </c>
      <c r="B20" s="125">
        <f>+B18+31</f>
        <v>40178</v>
      </c>
      <c r="C20" s="98" t="s">
        <v>15</v>
      </c>
      <c r="D20" s="69">
        <f t="shared" ref="D20:U20" si="13">IF(OR($B20&lt;D$10,$B20&gt;D$11),0,IF($B20=D$11,-D18,-D$15))</f>
        <v>0</v>
      </c>
      <c r="E20" s="69">
        <f t="shared" si="13"/>
        <v>0</v>
      </c>
      <c r="F20" s="69">
        <f t="shared" si="13"/>
        <v>0</v>
      </c>
      <c r="G20" s="69">
        <f t="shared" si="13"/>
        <v>0</v>
      </c>
      <c r="H20" s="69">
        <f t="shared" si="13"/>
        <v>0</v>
      </c>
      <c r="I20" s="69">
        <f t="shared" si="13"/>
        <v>0</v>
      </c>
      <c r="J20" s="69">
        <f t="shared" si="13"/>
        <v>-1244.4100000000001</v>
      </c>
      <c r="K20" s="69">
        <f t="shared" si="13"/>
        <v>-1281.93</v>
      </c>
      <c r="L20" s="69">
        <f t="shared" si="13"/>
        <v>-2149.9</v>
      </c>
      <c r="M20" s="69">
        <f t="shared" si="13"/>
        <v>-1469.26</v>
      </c>
      <c r="N20" s="69">
        <f t="shared" si="13"/>
        <v>-1800.99</v>
      </c>
      <c r="O20" s="69">
        <f t="shared" si="13"/>
        <v>-416.66</v>
      </c>
      <c r="P20" s="69">
        <f t="shared" si="13"/>
        <v>-276.13</v>
      </c>
      <c r="Q20" s="69">
        <f>IF(OR($B20&lt;Q$10,$B20&gt;Q$11),0,IF($B20=Q$11,-Q18,-Q$15))</f>
        <v>-7172.91</v>
      </c>
      <c r="R20" s="69">
        <f t="shared" si="13"/>
        <v>-382.23</v>
      </c>
      <c r="S20" s="69">
        <f t="shared" si="13"/>
        <v>-148.44</v>
      </c>
      <c r="T20" s="69">
        <f t="shared" si="13"/>
        <v>-189.97</v>
      </c>
      <c r="U20" s="69">
        <f t="shared" si="13"/>
        <v>0</v>
      </c>
      <c r="V20" s="69">
        <f>IF(OR($B20&lt;V$10,$B20&gt;V$11),0,IF($B20=V$11,-V18,-V$15))</f>
        <v>0</v>
      </c>
      <c r="W20" s="69">
        <f>IF(OR($B20&lt;W$10,$B20&gt;W$11),0,IF($B20=W$11,-W18,-W$15))</f>
        <v>-809.76</v>
      </c>
      <c r="X20" s="69">
        <f>IF(OR($B20&lt;X$10,$B20&gt;X$11),0,IF($B20=X$11,-X18,-X$15))</f>
        <v>-619.56255555555549</v>
      </c>
      <c r="Y20" s="69">
        <f>IF(OR($B20&lt;Y$10,$B20&gt;Y$11),0,IF($B20=Y$11,-Y18,-Y$15))</f>
        <v>-2238.71</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1">
        <f t="shared" si="11"/>
        <v>-20200.862555555552</v>
      </c>
      <c r="BC20" s="71">
        <f t="shared" ref="BC20:BC101" si="14">ROUND(BB20*6%,2)</f>
        <v>-1212.05</v>
      </c>
      <c r="BD20" s="71">
        <f t="shared" si="12"/>
        <v>-6646.08</v>
      </c>
    </row>
    <row r="21" spans="1:56" hidden="1" outlineLevel="1" x14ac:dyDescent="0.3">
      <c r="A21" s="55">
        <v>9999</v>
      </c>
      <c r="B21" s="123">
        <f>B20</f>
        <v>40178</v>
      </c>
      <c r="C21" s="99" t="s">
        <v>16</v>
      </c>
      <c r="D21" s="71">
        <f t="shared" ref="D21:L21" si="15">IF($B23&lt;D$10,0,IF($B23=D$10,D$13,SUM(D18:D20)))+D19</f>
        <v>0</v>
      </c>
      <c r="E21" s="71">
        <f t="shared" si="15"/>
        <v>0</v>
      </c>
      <c r="F21" s="71">
        <f t="shared" si="15"/>
        <v>0</v>
      </c>
      <c r="G21" s="71">
        <f t="shared" si="15"/>
        <v>0</v>
      </c>
      <c r="H21" s="71">
        <f t="shared" si="15"/>
        <v>0</v>
      </c>
      <c r="I21" s="71">
        <f t="shared" si="15"/>
        <v>0</v>
      </c>
      <c r="J21" s="71">
        <f t="shared" si="15"/>
        <v>41065.529999999992</v>
      </c>
      <c r="K21" s="71">
        <f t="shared" si="15"/>
        <v>43585.62</v>
      </c>
      <c r="L21" s="71">
        <f t="shared" si="15"/>
        <v>92445.700000000012</v>
      </c>
      <c r="M21" s="71">
        <f t="shared" ref="M21:T21" si="16">SUM(M18:M20)</f>
        <v>104317.46000000002</v>
      </c>
      <c r="N21" s="71">
        <f t="shared" si="16"/>
        <v>127870.29000000001</v>
      </c>
      <c r="O21" s="71">
        <f t="shared" si="16"/>
        <v>29582.86</v>
      </c>
      <c r="P21" s="71">
        <f t="shared" si="16"/>
        <v>19605.229999999996</v>
      </c>
      <c r="Q21" s="71">
        <f>+Q18+Q20+Q19</f>
        <v>380164.23000000004</v>
      </c>
      <c r="R21" s="71">
        <f t="shared" si="16"/>
        <v>46249.829999999987</v>
      </c>
      <c r="S21" s="71">
        <f t="shared" si="16"/>
        <v>17961.240000000005</v>
      </c>
      <c r="T21" s="71">
        <f t="shared" si="16"/>
        <v>22986.369999999995</v>
      </c>
      <c r="U21" s="71">
        <f>+U18</f>
        <v>6446.66</v>
      </c>
      <c r="V21" s="71">
        <f>IF($B23&lt;V$10,0,IF($B23=V$10,V$13,SUM(V18:V20)))+V19</f>
        <v>0</v>
      </c>
      <c r="W21" s="71">
        <f>SUM(W18:W20)</f>
        <v>97980.960000000021</v>
      </c>
      <c r="X21" s="71">
        <f>SUM(X18:X20)</f>
        <v>96031.797444444441</v>
      </c>
      <c r="Y21" s="71">
        <f>SUM(Y18:Y20)</f>
        <v>347000.04999999993</v>
      </c>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f t="shared" si="11"/>
        <v>1473293.8274444444</v>
      </c>
      <c r="BC21" s="71">
        <f t="shared" si="14"/>
        <v>88397.63</v>
      </c>
      <c r="BD21" s="71">
        <f t="shared" si="12"/>
        <v>484713.67</v>
      </c>
    </row>
    <row r="22" spans="1:56" hidden="1" outlineLevel="1" x14ac:dyDescent="0.3">
      <c r="A22" s="55">
        <v>9999</v>
      </c>
      <c r="B22" s="124">
        <v>40179</v>
      </c>
      <c r="C22" s="100" t="s">
        <v>29</v>
      </c>
      <c r="D22" s="70">
        <v>0</v>
      </c>
      <c r="E22" s="70">
        <v>0</v>
      </c>
      <c r="F22" s="70">
        <v>0</v>
      </c>
      <c r="G22" s="70">
        <v>0</v>
      </c>
      <c r="H22" s="70">
        <v>0</v>
      </c>
      <c r="I22" s="70">
        <v>0</v>
      </c>
      <c r="J22" s="70">
        <v>0</v>
      </c>
      <c r="K22" s="70">
        <v>0</v>
      </c>
      <c r="L22" s="70">
        <v>0</v>
      </c>
      <c r="M22" s="70">
        <v>0</v>
      </c>
      <c r="N22" s="70">
        <v>0</v>
      </c>
      <c r="O22" s="70">
        <v>0</v>
      </c>
      <c r="P22" s="70">
        <v>0</v>
      </c>
      <c r="Q22" s="70">
        <v>0</v>
      </c>
      <c r="R22" s="70">
        <v>0</v>
      </c>
      <c r="S22" s="70">
        <v>0</v>
      </c>
      <c r="T22" s="70">
        <v>0</v>
      </c>
      <c r="U22" s="70">
        <v>100000</v>
      </c>
      <c r="V22" s="70">
        <v>0</v>
      </c>
      <c r="W22" s="70">
        <v>0</v>
      </c>
      <c r="X22" s="70">
        <v>0</v>
      </c>
      <c r="Y22" s="70">
        <v>0</v>
      </c>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1">
        <f t="shared" si="11"/>
        <v>100000</v>
      </c>
      <c r="BC22" s="71">
        <f>ROUND(BB22*6%,2)</f>
        <v>6000</v>
      </c>
      <c r="BD22" s="71">
        <f>ROUND((BB22-BC22)*35%,2)</f>
        <v>32900</v>
      </c>
    </row>
    <row r="23" spans="1:56" hidden="1" outlineLevel="1" x14ac:dyDescent="0.3">
      <c r="A23" s="55">
        <v>9999</v>
      </c>
      <c r="B23" s="125">
        <f>+B21+31</f>
        <v>40209</v>
      </c>
      <c r="C23" s="98" t="s">
        <v>15</v>
      </c>
      <c r="D23" s="69">
        <f t="shared" ref="D23:T23" si="17">IF(OR($B23&lt;D$10,$B23&gt;D$11),0,IF($B23=D$11,-D21,-D$15))</f>
        <v>0</v>
      </c>
      <c r="E23" s="69">
        <f t="shared" si="17"/>
        <v>0</v>
      </c>
      <c r="F23" s="69">
        <f t="shared" si="17"/>
        <v>0</v>
      </c>
      <c r="G23" s="69">
        <f t="shared" si="17"/>
        <v>0</v>
      </c>
      <c r="H23" s="69">
        <f t="shared" si="17"/>
        <v>0</v>
      </c>
      <c r="I23" s="69">
        <f t="shared" si="17"/>
        <v>0</v>
      </c>
      <c r="J23" s="69">
        <f t="shared" si="17"/>
        <v>-1244.4100000000001</v>
      </c>
      <c r="K23" s="69">
        <f t="shared" si="17"/>
        <v>-1281.93</v>
      </c>
      <c r="L23" s="69">
        <f t="shared" si="17"/>
        <v>-2149.9</v>
      </c>
      <c r="M23" s="69">
        <f t="shared" si="17"/>
        <v>-1469.26</v>
      </c>
      <c r="N23" s="69">
        <f t="shared" si="17"/>
        <v>-1800.99</v>
      </c>
      <c r="O23" s="69">
        <f t="shared" si="17"/>
        <v>-416.66</v>
      </c>
      <c r="P23" s="69">
        <f t="shared" si="17"/>
        <v>-276.13</v>
      </c>
      <c r="Q23" s="69">
        <f>IF(OR($B23&lt;Q$10,$B23&gt;Q$11),0,IF($B23=Q$11,-Q21,-Q$15))</f>
        <v>-7172.91</v>
      </c>
      <c r="R23" s="69">
        <f t="shared" si="17"/>
        <v>-382.23</v>
      </c>
      <c r="S23" s="69">
        <f t="shared" si="17"/>
        <v>-148.44</v>
      </c>
      <c r="T23" s="69">
        <f t="shared" si="17"/>
        <v>-189.97</v>
      </c>
      <c r="U23" s="69">
        <v>0</v>
      </c>
      <c r="V23" s="69">
        <f>IF(OR($B23&lt;V$10,$B23&gt;V$11),0,IF($B23=V$11,-V21,-V$15))</f>
        <v>0</v>
      </c>
      <c r="W23" s="69">
        <f>IF(OR($B23&lt;W$10,$B23&gt;W$11),0,IF($B23=W$11,-W21,-W$15))</f>
        <v>-809.76</v>
      </c>
      <c r="X23" s="69">
        <f>IF(OR($B23&lt;X$10,$B23&gt;X$11),0,IF($B23=X$11,-X21,-X$15))</f>
        <v>-619.56255555555549</v>
      </c>
      <c r="Y23" s="69">
        <f>IF(OR($B23&lt;Y$10,$B23&gt;Y$11),0,IF($B23=Y$11,-Y21,-Y$15))</f>
        <v>-2238.71</v>
      </c>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1">
        <f t="shared" si="11"/>
        <v>-20200.862555555552</v>
      </c>
      <c r="BC23" s="71">
        <f t="shared" si="14"/>
        <v>-1212.05</v>
      </c>
      <c r="BD23" s="71">
        <f t="shared" si="12"/>
        <v>-6646.08</v>
      </c>
    </row>
    <row r="24" spans="1:56" hidden="1" outlineLevel="1" x14ac:dyDescent="0.3">
      <c r="A24" s="55">
        <v>9999</v>
      </c>
      <c r="B24" s="123">
        <f>B23</f>
        <v>40209</v>
      </c>
      <c r="C24" s="99" t="s">
        <v>16</v>
      </c>
      <c r="D24" s="71">
        <f t="shared" ref="D24:L24" si="18">IF($B26&lt;D$10,0,IF($B26=D$10,D$13,SUM(D21:D23)))</f>
        <v>0</v>
      </c>
      <c r="E24" s="71">
        <f t="shared" si="18"/>
        <v>0</v>
      </c>
      <c r="F24" s="71">
        <f t="shared" si="18"/>
        <v>0</v>
      </c>
      <c r="G24" s="71">
        <f t="shared" si="18"/>
        <v>0</v>
      </c>
      <c r="H24" s="71">
        <f t="shared" si="18"/>
        <v>0</v>
      </c>
      <c r="I24" s="71">
        <f t="shared" si="18"/>
        <v>0</v>
      </c>
      <c r="J24" s="71">
        <f t="shared" si="18"/>
        <v>39821.119999999988</v>
      </c>
      <c r="K24" s="71">
        <f t="shared" si="18"/>
        <v>42303.69</v>
      </c>
      <c r="L24" s="71">
        <f t="shared" si="18"/>
        <v>90295.800000000017</v>
      </c>
      <c r="M24" s="71">
        <f t="shared" ref="M24:T24" si="19">SUM(M21:M23)</f>
        <v>102848.20000000003</v>
      </c>
      <c r="N24" s="71">
        <f t="shared" si="19"/>
        <v>126069.3</v>
      </c>
      <c r="O24" s="71">
        <f t="shared" si="19"/>
        <v>29166.2</v>
      </c>
      <c r="P24" s="71">
        <f t="shared" si="19"/>
        <v>19329.099999999995</v>
      </c>
      <c r="Q24" s="71">
        <f>+Q21+Q23+Q22</f>
        <v>372991.32000000007</v>
      </c>
      <c r="R24" s="71">
        <f t="shared" si="19"/>
        <v>45867.599999999984</v>
      </c>
      <c r="S24" s="71">
        <f t="shared" si="19"/>
        <v>17812.800000000007</v>
      </c>
      <c r="T24" s="71">
        <f t="shared" si="19"/>
        <v>22796.399999999994</v>
      </c>
      <c r="U24" s="71">
        <f>U22+U21</f>
        <v>106446.66</v>
      </c>
      <c r="V24" s="71">
        <f>IF($B26&lt;V$10,0,IF($B26=V$10,V$13,SUM(V21:V23)))</f>
        <v>0</v>
      </c>
      <c r="W24" s="71">
        <f>SUM(W21:W23)</f>
        <v>97171.200000000026</v>
      </c>
      <c r="X24" s="71">
        <f>SUM(X21:X23)</f>
        <v>95412.234888888881</v>
      </c>
      <c r="Y24" s="71">
        <f>SUM(Y21:Y23)</f>
        <v>344761.33999999991</v>
      </c>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f t="shared" si="11"/>
        <v>1553092.9648888889</v>
      </c>
      <c r="BC24" s="71">
        <f t="shared" si="14"/>
        <v>93185.58</v>
      </c>
      <c r="BD24" s="71">
        <f t="shared" si="12"/>
        <v>510967.58</v>
      </c>
    </row>
    <row r="25" spans="1:56" hidden="1" outlineLevel="1" x14ac:dyDescent="0.3">
      <c r="A25" s="55">
        <v>9999</v>
      </c>
      <c r="B25" s="124">
        <v>40210</v>
      </c>
      <c r="C25" s="100" t="s">
        <v>29</v>
      </c>
      <c r="D25" s="70">
        <v>0</v>
      </c>
      <c r="E25" s="70">
        <v>0</v>
      </c>
      <c r="F25" s="70">
        <v>0</v>
      </c>
      <c r="G25" s="70">
        <v>0</v>
      </c>
      <c r="H25" s="70">
        <v>0</v>
      </c>
      <c r="I25" s="70">
        <v>0</v>
      </c>
      <c r="J25" s="70">
        <v>0</v>
      </c>
      <c r="K25" s="70">
        <v>0</v>
      </c>
      <c r="L25" s="70">
        <v>0</v>
      </c>
      <c r="M25" s="70">
        <v>0</v>
      </c>
      <c r="N25" s="70">
        <v>0</v>
      </c>
      <c r="O25" s="70">
        <v>0</v>
      </c>
      <c r="P25" s="70">
        <v>0</v>
      </c>
      <c r="Q25" s="70">
        <v>0</v>
      </c>
      <c r="R25" s="70">
        <v>0</v>
      </c>
      <c r="S25" s="70">
        <v>0</v>
      </c>
      <c r="T25" s="70">
        <v>0</v>
      </c>
      <c r="U25" s="70">
        <v>350000</v>
      </c>
      <c r="V25" s="70">
        <v>50000</v>
      </c>
      <c r="W25" s="70">
        <v>0</v>
      </c>
      <c r="X25" s="70">
        <v>0</v>
      </c>
      <c r="Y25" s="70">
        <v>0</v>
      </c>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1">
        <f t="shared" si="11"/>
        <v>400000</v>
      </c>
      <c r="BC25" s="71">
        <f>ROUND(BB25*6%,2)</f>
        <v>24000</v>
      </c>
      <c r="BD25" s="71">
        <f>ROUND((BB25-BC25)*35%,2)</f>
        <v>131600</v>
      </c>
    </row>
    <row r="26" spans="1:56" hidden="1" outlineLevel="1" x14ac:dyDescent="0.3">
      <c r="A26" s="55">
        <v>9999</v>
      </c>
      <c r="B26" s="125">
        <f>+B24+15</f>
        <v>40224</v>
      </c>
      <c r="C26" s="98" t="s">
        <v>15</v>
      </c>
      <c r="D26" s="69">
        <f t="shared" ref="D26:P26" si="20">IF(OR($B26&lt;D$10,$B26&gt;D$11),0,IF($B26=D$11,-D24,-D$15))</f>
        <v>0</v>
      </c>
      <c r="E26" s="69">
        <f t="shared" si="20"/>
        <v>0</v>
      </c>
      <c r="F26" s="69">
        <f t="shared" si="20"/>
        <v>0</v>
      </c>
      <c r="G26" s="69">
        <f t="shared" si="20"/>
        <v>0</v>
      </c>
      <c r="H26" s="69">
        <f t="shared" si="20"/>
        <v>0</v>
      </c>
      <c r="I26" s="69">
        <f t="shared" si="20"/>
        <v>0</v>
      </c>
      <c r="J26" s="69">
        <f t="shared" si="20"/>
        <v>-1244.4100000000001</v>
      </c>
      <c r="K26" s="69">
        <f t="shared" si="20"/>
        <v>-1281.93</v>
      </c>
      <c r="L26" s="69">
        <f t="shared" si="20"/>
        <v>-2149.9</v>
      </c>
      <c r="M26" s="69">
        <f t="shared" si="20"/>
        <v>-1469.26</v>
      </c>
      <c r="N26" s="69">
        <f t="shared" si="20"/>
        <v>-1800.99</v>
      </c>
      <c r="O26" s="69">
        <f t="shared" si="20"/>
        <v>-416.66</v>
      </c>
      <c r="P26" s="69">
        <f t="shared" si="20"/>
        <v>-276.13</v>
      </c>
      <c r="Q26" s="69">
        <f>IF(OR($B26&lt;Q$10,$B26&gt;Q$11),0,IF($B26=Q$11,-Q24,-Q$15))</f>
        <v>-7172.91</v>
      </c>
      <c r="R26" s="69">
        <f>IF(OR($B26&lt;R$10,$B26&gt;R$11),0,IF($B26=R$11,-R24,-R$15))</f>
        <v>-382.23</v>
      </c>
      <c r="S26" s="69">
        <f t="shared" ref="S26:U26" si="21">IF(OR($B26&lt;S$10,$B26&gt;S$11),0,IF($B26=S$11,-S24,-S$15))</f>
        <v>-148.44</v>
      </c>
      <c r="T26" s="69">
        <f t="shared" si="21"/>
        <v>-189.97</v>
      </c>
      <c r="U26" s="69">
        <f t="shared" si="21"/>
        <v>0</v>
      </c>
      <c r="V26" s="69">
        <f>IF(OR($B26&lt;V$10,$B26&gt;V$11),0,IF($B26=V$11,-V24,-V$15))</f>
        <v>0</v>
      </c>
      <c r="W26" s="69">
        <f>IF(OR($B26&lt;W$10,$B26&gt;W$11),0,IF($B26=W$11,-W24,-W$15))</f>
        <v>-809.76</v>
      </c>
      <c r="X26" s="69">
        <f>IF(OR($B26&lt;X$10,$B26&gt;X$11),0,IF($B26=X$11,-X24,-X$15))</f>
        <v>-619.56255555555549</v>
      </c>
      <c r="Y26" s="69">
        <f>IF(OR($B26&lt;Y$10,$B26&gt;Y$11),0,IF($B26=Y$11,-Y24,-Y$15))</f>
        <v>-2238.71</v>
      </c>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1">
        <f t="shared" si="11"/>
        <v>-20200.862555555552</v>
      </c>
      <c r="BC26" s="71">
        <f t="shared" si="14"/>
        <v>-1212.05</v>
      </c>
      <c r="BD26" s="71">
        <f t="shared" si="12"/>
        <v>-6646.08</v>
      </c>
    </row>
    <row r="27" spans="1:56" hidden="1" outlineLevel="1" x14ac:dyDescent="0.3">
      <c r="A27" s="55">
        <v>9999</v>
      </c>
      <c r="B27" s="123">
        <f>B26</f>
        <v>40224</v>
      </c>
      <c r="C27" s="99" t="s">
        <v>16</v>
      </c>
      <c r="D27" s="71">
        <f t="shared" ref="D27:L27" si="22">IF($B29&lt;D$10,0,IF($B29=D$10,D$13,SUM(D24:D26)))</f>
        <v>0</v>
      </c>
      <c r="E27" s="71">
        <f t="shared" si="22"/>
        <v>0</v>
      </c>
      <c r="F27" s="71">
        <f t="shared" si="22"/>
        <v>0</v>
      </c>
      <c r="G27" s="71">
        <f t="shared" si="22"/>
        <v>0</v>
      </c>
      <c r="H27" s="71">
        <f t="shared" si="22"/>
        <v>0</v>
      </c>
      <c r="I27" s="71">
        <f t="shared" si="22"/>
        <v>0</v>
      </c>
      <c r="J27" s="71">
        <f t="shared" si="22"/>
        <v>38576.709999999985</v>
      </c>
      <c r="K27" s="71">
        <f t="shared" si="22"/>
        <v>41021.760000000002</v>
      </c>
      <c r="L27" s="71">
        <f t="shared" si="22"/>
        <v>88145.900000000023</v>
      </c>
      <c r="M27" s="71">
        <f t="shared" ref="M27:T27" si="23">SUM(M24:M26)</f>
        <v>101378.94000000003</v>
      </c>
      <c r="N27" s="71">
        <f t="shared" si="23"/>
        <v>124268.31</v>
      </c>
      <c r="O27" s="71">
        <f t="shared" si="23"/>
        <v>28749.54</v>
      </c>
      <c r="P27" s="71">
        <f t="shared" si="23"/>
        <v>19052.969999999994</v>
      </c>
      <c r="Q27" s="71">
        <f>+Q24+Q26+Q25:Q25</f>
        <v>365818.41000000009</v>
      </c>
      <c r="R27" s="71">
        <f t="shared" si="23"/>
        <v>45485.369999999981</v>
      </c>
      <c r="S27" s="71">
        <f t="shared" si="23"/>
        <v>17664.360000000008</v>
      </c>
      <c r="T27" s="71">
        <f t="shared" si="23"/>
        <v>22606.429999999993</v>
      </c>
      <c r="U27" s="71">
        <f>+U25+U26+U24</f>
        <v>456446.66000000003</v>
      </c>
      <c r="V27" s="71">
        <f>+V25+V26</f>
        <v>50000</v>
      </c>
      <c r="W27" s="71">
        <f>SUM(W24:W26)</f>
        <v>96361.440000000031</v>
      </c>
      <c r="X27" s="71">
        <f>SUM(X24:X26)</f>
        <v>94792.672333333321</v>
      </c>
      <c r="Y27" s="71">
        <f>SUM(Y24:Y26)</f>
        <v>342522.62999999989</v>
      </c>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f t="shared" si="11"/>
        <v>1932892.1023333331</v>
      </c>
      <c r="BC27" s="71">
        <f t="shared" si="14"/>
        <v>115973.53</v>
      </c>
      <c r="BD27" s="71">
        <f t="shared" si="12"/>
        <v>635921.5</v>
      </c>
    </row>
    <row r="28" spans="1:56" hidden="1" outlineLevel="1" x14ac:dyDescent="0.3">
      <c r="A28" s="55">
        <v>9999</v>
      </c>
      <c r="B28" s="124">
        <f>+B29</f>
        <v>40254</v>
      </c>
      <c r="C28" s="100" t="s">
        <v>29</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f>100000+43553.34</f>
        <v>143553.34</v>
      </c>
      <c r="V28" s="70">
        <v>50000</v>
      </c>
      <c r="W28" s="70">
        <v>0</v>
      </c>
      <c r="X28" s="70">
        <v>0</v>
      </c>
      <c r="Y28" s="70">
        <v>0</v>
      </c>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1">
        <f t="shared" si="11"/>
        <v>193553.34</v>
      </c>
      <c r="BC28" s="71">
        <f>ROUND(BB28*6%,2)</f>
        <v>11613.2</v>
      </c>
      <c r="BD28" s="71">
        <f>ROUND((BB28-BC28)*35%,2)</f>
        <v>63679.05</v>
      </c>
    </row>
    <row r="29" spans="1:56" hidden="1" outlineLevel="1" x14ac:dyDescent="0.3">
      <c r="A29" s="55">
        <v>9999</v>
      </c>
      <c r="B29" s="125">
        <f>+B27+30</f>
        <v>40254</v>
      </c>
      <c r="C29" s="98" t="s">
        <v>15</v>
      </c>
      <c r="D29" s="69">
        <f t="shared" ref="D29:T29" si="24">IF(OR($B29&lt;D$10,$B29&gt;D$11),0,IF($B29=D$11,-D27,-D$15))</f>
        <v>0</v>
      </c>
      <c r="E29" s="69">
        <f t="shared" si="24"/>
        <v>0</v>
      </c>
      <c r="F29" s="69">
        <f t="shared" si="24"/>
        <v>0</v>
      </c>
      <c r="G29" s="69">
        <f t="shared" si="24"/>
        <v>0</v>
      </c>
      <c r="H29" s="69">
        <f t="shared" si="24"/>
        <v>0</v>
      </c>
      <c r="I29" s="69">
        <f t="shared" si="24"/>
        <v>0</v>
      </c>
      <c r="J29" s="69">
        <f t="shared" si="24"/>
        <v>-1244.4100000000001</v>
      </c>
      <c r="K29" s="69">
        <f t="shared" si="24"/>
        <v>-1281.93</v>
      </c>
      <c r="L29" s="69">
        <f t="shared" si="24"/>
        <v>-2149.9</v>
      </c>
      <c r="M29" s="69">
        <f t="shared" si="24"/>
        <v>-1469.26</v>
      </c>
      <c r="N29" s="69">
        <f t="shared" si="24"/>
        <v>-1800.99</v>
      </c>
      <c r="O29" s="69">
        <f t="shared" si="24"/>
        <v>-416.66</v>
      </c>
      <c r="P29" s="69">
        <f t="shared" si="24"/>
        <v>-276.13</v>
      </c>
      <c r="Q29" s="69">
        <f>IF(OR($B29&lt;Q$10,$B29&gt;Q$11),0,IF($B29=Q$11,-Q27,-Q$15))</f>
        <v>-7172.91</v>
      </c>
      <c r="R29" s="69">
        <f t="shared" si="24"/>
        <v>-382.23</v>
      </c>
      <c r="S29" s="69">
        <f t="shared" si="24"/>
        <v>-148.44</v>
      </c>
      <c r="T29" s="69">
        <f t="shared" si="24"/>
        <v>-189.97</v>
      </c>
      <c r="U29" s="69">
        <v>0</v>
      </c>
      <c r="V29" s="69">
        <f>IF(OR($B29&lt;V$10,$B29&gt;V$11),0,IF($B29=V$11,-V27,-V$15))</f>
        <v>0</v>
      </c>
      <c r="W29" s="69">
        <f>IF(OR($B29&lt;W$10,$B29&gt;W$11),0,IF($B29=W$11,-W27,-W$15))</f>
        <v>-809.76</v>
      </c>
      <c r="X29" s="69">
        <f>IF(OR($B29&lt;X$10,$B29&gt;X$11),0,IF($B29=X$11,-X27,-X$15))</f>
        <v>-619.56255555555549</v>
      </c>
      <c r="Y29" s="69">
        <f>IF(OR($B29&lt;Y$10,$B29&gt;Y$11),0,IF($B29=Y$11,-Y27,-Y$15))</f>
        <v>-2238.71</v>
      </c>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1">
        <f t="shared" si="11"/>
        <v>-20200.862555555552</v>
      </c>
      <c r="BC29" s="71">
        <f t="shared" si="14"/>
        <v>-1212.05</v>
      </c>
      <c r="BD29" s="71">
        <f t="shared" si="12"/>
        <v>-6646.08</v>
      </c>
    </row>
    <row r="30" spans="1:56" hidden="1" outlineLevel="1" x14ac:dyDescent="0.3">
      <c r="A30" s="55">
        <v>9999</v>
      </c>
      <c r="B30" s="123">
        <f>B29</f>
        <v>40254</v>
      </c>
      <c r="C30" s="99" t="s">
        <v>16</v>
      </c>
      <c r="D30" s="71">
        <f t="shared" ref="D30:L30" si="25">IF($B32&lt;D$10,0,IF($B32=D$10,D$13,SUM(D27:D29)))</f>
        <v>0</v>
      </c>
      <c r="E30" s="71">
        <f t="shared" si="25"/>
        <v>0</v>
      </c>
      <c r="F30" s="71">
        <f t="shared" si="25"/>
        <v>0</v>
      </c>
      <c r="G30" s="71">
        <f t="shared" si="25"/>
        <v>0</v>
      </c>
      <c r="H30" s="71">
        <f t="shared" si="25"/>
        <v>0</v>
      </c>
      <c r="I30" s="71">
        <f t="shared" si="25"/>
        <v>0</v>
      </c>
      <c r="J30" s="71">
        <f t="shared" si="25"/>
        <v>37332.299999999981</v>
      </c>
      <c r="K30" s="71">
        <f t="shared" si="25"/>
        <v>39739.83</v>
      </c>
      <c r="L30" s="71">
        <f t="shared" si="25"/>
        <v>85996.000000000029</v>
      </c>
      <c r="M30" s="71">
        <f t="shared" ref="M30:T30" si="26">SUM(M27:M29)</f>
        <v>99909.680000000037</v>
      </c>
      <c r="N30" s="71">
        <f t="shared" si="26"/>
        <v>122467.31999999999</v>
      </c>
      <c r="O30" s="71">
        <f t="shared" si="26"/>
        <v>28332.880000000001</v>
      </c>
      <c r="P30" s="71">
        <f t="shared" si="26"/>
        <v>18776.839999999993</v>
      </c>
      <c r="Q30" s="71">
        <f>+Q27+Q29+Q28</f>
        <v>358645.50000000012</v>
      </c>
      <c r="R30" s="71">
        <f t="shared" si="26"/>
        <v>45103.139999999978</v>
      </c>
      <c r="S30" s="71">
        <f t="shared" si="26"/>
        <v>17515.920000000009</v>
      </c>
      <c r="T30" s="71">
        <f t="shared" si="26"/>
        <v>22416.459999999992</v>
      </c>
      <c r="U30" s="71">
        <f>+U27+U28</f>
        <v>600000</v>
      </c>
      <c r="V30" s="71">
        <f>+V27+V28+V29</f>
        <v>100000</v>
      </c>
      <c r="W30" s="71">
        <f>+W27+W29+W28</f>
        <v>95551.680000000037</v>
      </c>
      <c r="X30" s="71">
        <f>+X27+X29+X28</f>
        <v>94173.109777777761</v>
      </c>
      <c r="Y30" s="71">
        <f>+Y27+Y29+Y28</f>
        <v>340283.91999999987</v>
      </c>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f t="shared" si="11"/>
        <v>2106244.5797777777</v>
      </c>
      <c r="BC30" s="71">
        <f t="shared" si="14"/>
        <v>126374.67</v>
      </c>
      <c r="BD30" s="71">
        <f t="shared" si="12"/>
        <v>692954.47</v>
      </c>
    </row>
    <row r="31" spans="1:56" hidden="1" outlineLevel="1" x14ac:dyDescent="0.3">
      <c r="A31" s="55">
        <v>9999</v>
      </c>
      <c r="B31" s="124">
        <v>40269</v>
      </c>
      <c r="C31" s="100" t="s">
        <v>40</v>
      </c>
      <c r="D31" s="70">
        <v>0</v>
      </c>
      <c r="E31" s="70">
        <v>0</v>
      </c>
      <c r="F31" s="70">
        <v>0</v>
      </c>
      <c r="G31" s="70">
        <v>0</v>
      </c>
      <c r="H31" s="70">
        <v>0</v>
      </c>
      <c r="I31" s="70">
        <v>0</v>
      </c>
      <c r="J31" s="70">
        <v>0</v>
      </c>
      <c r="K31" s="70">
        <v>0</v>
      </c>
      <c r="L31" s="70">
        <v>0</v>
      </c>
      <c r="M31" s="70">
        <v>0</v>
      </c>
      <c r="N31" s="70">
        <v>0</v>
      </c>
      <c r="O31" s="70">
        <v>0</v>
      </c>
      <c r="P31" s="70">
        <v>0</v>
      </c>
      <c r="Q31" s="70">
        <v>0</v>
      </c>
      <c r="R31" s="70">
        <v>0</v>
      </c>
      <c r="S31" s="70">
        <v>0</v>
      </c>
      <c r="T31" s="70">
        <v>0</v>
      </c>
      <c r="U31" s="70">
        <v>0</v>
      </c>
      <c r="V31" s="70">
        <v>50000</v>
      </c>
      <c r="W31" s="70">
        <v>0</v>
      </c>
      <c r="X31" s="70">
        <v>0</v>
      </c>
      <c r="Y31" s="70">
        <v>0</v>
      </c>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1">
        <f t="shared" si="11"/>
        <v>50000</v>
      </c>
      <c r="BC31" s="71">
        <f>ROUND(BB31*6%,2)</f>
        <v>3000</v>
      </c>
      <c r="BD31" s="71">
        <f>ROUND((BB31-BC31)*35%,2)</f>
        <v>16450</v>
      </c>
    </row>
    <row r="32" spans="1:56" hidden="1" outlineLevel="1" x14ac:dyDescent="0.3">
      <c r="A32" s="55">
        <v>9999</v>
      </c>
      <c r="B32" s="125">
        <f>+B30+31</f>
        <v>40285</v>
      </c>
      <c r="C32" s="98" t="s">
        <v>15</v>
      </c>
      <c r="D32" s="69">
        <f t="shared" ref="D32:T32" si="27">IF(OR($B32&lt;D$10,$B32&gt;D$11),0,IF($B32=D$11,-D30,-D$15))</f>
        <v>0</v>
      </c>
      <c r="E32" s="69">
        <f t="shared" si="27"/>
        <v>0</v>
      </c>
      <c r="F32" s="69">
        <f t="shared" si="27"/>
        <v>0</v>
      </c>
      <c r="G32" s="69">
        <f t="shared" si="27"/>
        <v>0</v>
      </c>
      <c r="H32" s="69">
        <f t="shared" si="27"/>
        <v>0</v>
      </c>
      <c r="I32" s="69">
        <f t="shared" si="27"/>
        <v>0</v>
      </c>
      <c r="J32" s="69">
        <f t="shared" si="27"/>
        <v>-1244.4100000000001</v>
      </c>
      <c r="K32" s="69">
        <f t="shared" si="27"/>
        <v>-1281.93</v>
      </c>
      <c r="L32" s="69">
        <f t="shared" si="27"/>
        <v>-2149.9</v>
      </c>
      <c r="M32" s="69">
        <f t="shared" si="27"/>
        <v>-1469.26</v>
      </c>
      <c r="N32" s="69">
        <f t="shared" si="27"/>
        <v>-1800.99</v>
      </c>
      <c r="O32" s="69">
        <f t="shared" si="27"/>
        <v>-416.66</v>
      </c>
      <c r="P32" s="69">
        <f t="shared" si="27"/>
        <v>-276.13</v>
      </c>
      <c r="Q32" s="69">
        <f>IF(OR($B32&lt;Q$10,$B32&gt;Q$11),0,IF($B32=Q$11,-Q30,-Q$15))</f>
        <v>-7172.91</v>
      </c>
      <c r="R32" s="69">
        <f t="shared" si="27"/>
        <v>-382.23</v>
      </c>
      <c r="S32" s="69">
        <f t="shared" si="27"/>
        <v>-148.44</v>
      </c>
      <c r="T32" s="69">
        <f t="shared" si="27"/>
        <v>-189.97</v>
      </c>
      <c r="U32" s="69">
        <v>0</v>
      </c>
      <c r="V32" s="69">
        <f>IF(OR($B32&lt;V$10,$B32&gt;V$11),0,IF($B32=V$11,-V30,-V$15))</f>
        <v>0</v>
      </c>
      <c r="W32" s="69">
        <f>IF(OR($B32&lt;W$10,$B32&gt;W$11),0,IF($B32=W$11,-W30,-W$15))</f>
        <v>-809.76</v>
      </c>
      <c r="X32" s="69">
        <f>IF(OR($B32&lt;X$10,$B32&gt;X$11),0,IF($B32=X$11,-X30,-X$15))</f>
        <v>-619.56255555555549</v>
      </c>
      <c r="Y32" s="69">
        <f>IF(OR($B32&lt;Y$10,$B32&gt;Y$11),0,IF($B32=Y$11,-Y30,-Y$15))</f>
        <v>-2238.71</v>
      </c>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1">
        <f t="shared" si="11"/>
        <v>-20200.862555555552</v>
      </c>
      <c r="BC32" s="71">
        <f t="shared" si="14"/>
        <v>-1212.05</v>
      </c>
      <c r="BD32" s="71">
        <f t="shared" si="12"/>
        <v>-6646.08</v>
      </c>
    </row>
    <row r="33" spans="1:58" hidden="1" outlineLevel="1" x14ac:dyDescent="0.3">
      <c r="A33" s="55">
        <v>9999</v>
      </c>
      <c r="B33" s="123">
        <f>B32</f>
        <v>40285</v>
      </c>
      <c r="C33" s="99" t="s">
        <v>16</v>
      </c>
      <c r="D33" s="71">
        <f t="shared" ref="D33:L33" si="28">IF($B35&lt;D$10,0,IF($B35=D$10,D$13,SUM(D30:D32)))</f>
        <v>0</v>
      </c>
      <c r="E33" s="71">
        <f t="shared" si="28"/>
        <v>0</v>
      </c>
      <c r="F33" s="71">
        <f t="shared" si="28"/>
        <v>0</v>
      </c>
      <c r="G33" s="71">
        <f t="shared" si="28"/>
        <v>0</v>
      </c>
      <c r="H33" s="71">
        <f t="shared" si="28"/>
        <v>0</v>
      </c>
      <c r="I33" s="71">
        <f t="shared" si="28"/>
        <v>0</v>
      </c>
      <c r="J33" s="71">
        <f t="shared" si="28"/>
        <v>36087.889999999978</v>
      </c>
      <c r="K33" s="71">
        <f t="shared" si="28"/>
        <v>38457.9</v>
      </c>
      <c r="L33" s="71">
        <f t="shared" si="28"/>
        <v>83846.100000000035</v>
      </c>
      <c r="M33" s="71">
        <f t="shared" ref="M33:T33" si="29">SUM(M30:M32)</f>
        <v>98440.420000000042</v>
      </c>
      <c r="N33" s="71">
        <f t="shared" si="29"/>
        <v>120666.32999999999</v>
      </c>
      <c r="O33" s="71">
        <f t="shared" si="29"/>
        <v>27916.22</v>
      </c>
      <c r="P33" s="71">
        <f t="shared" si="29"/>
        <v>18500.709999999992</v>
      </c>
      <c r="Q33" s="71">
        <f>+Q30+Q32+Q31</f>
        <v>351472.59000000014</v>
      </c>
      <c r="R33" s="71">
        <f t="shared" si="29"/>
        <v>44720.909999999974</v>
      </c>
      <c r="S33" s="71">
        <f t="shared" si="29"/>
        <v>17367.48000000001</v>
      </c>
      <c r="T33" s="71">
        <f t="shared" si="29"/>
        <v>22226.489999999991</v>
      </c>
      <c r="U33" s="71">
        <f>+U30</f>
        <v>600000</v>
      </c>
      <c r="V33" s="71">
        <f>+V30+V31+V32</f>
        <v>150000</v>
      </c>
      <c r="W33" s="71">
        <f>SUM(W30:W32)</f>
        <v>94741.920000000042</v>
      </c>
      <c r="X33" s="71">
        <f>SUM(X30:X32)</f>
        <v>93553.547222222202</v>
      </c>
      <c r="Y33" s="71">
        <f>SUM(Y30:Y32)</f>
        <v>338045.20999999985</v>
      </c>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f t="shared" si="11"/>
        <v>2136043.7172222221</v>
      </c>
      <c r="BC33" s="71">
        <f t="shared" si="14"/>
        <v>128162.62</v>
      </c>
      <c r="BD33" s="71">
        <f t="shared" si="12"/>
        <v>702758.38</v>
      </c>
    </row>
    <row r="34" spans="1:58" hidden="1" outlineLevel="1" x14ac:dyDescent="0.3">
      <c r="A34" s="55">
        <v>9999</v>
      </c>
      <c r="B34" s="124">
        <v>40299</v>
      </c>
      <c r="C34" s="100" t="s">
        <v>29</v>
      </c>
      <c r="D34" s="70">
        <v>0</v>
      </c>
      <c r="E34" s="70">
        <v>0</v>
      </c>
      <c r="F34" s="70">
        <v>0</v>
      </c>
      <c r="G34" s="70">
        <v>0</v>
      </c>
      <c r="H34" s="70">
        <v>0</v>
      </c>
      <c r="I34" s="70">
        <v>0</v>
      </c>
      <c r="J34" s="70">
        <v>0</v>
      </c>
      <c r="K34" s="70">
        <v>0</v>
      </c>
      <c r="L34" s="70">
        <v>0</v>
      </c>
      <c r="M34" s="70">
        <v>0</v>
      </c>
      <c r="N34" s="70">
        <v>0</v>
      </c>
      <c r="O34" s="70">
        <v>0</v>
      </c>
      <c r="P34" s="70">
        <v>0</v>
      </c>
      <c r="Q34" s="70"/>
      <c r="R34" s="70">
        <v>0</v>
      </c>
      <c r="S34" s="70">
        <v>0</v>
      </c>
      <c r="T34" s="70">
        <v>0</v>
      </c>
      <c r="U34" s="70">
        <v>0</v>
      </c>
      <c r="V34" s="70">
        <v>50000</v>
      </c>
      <c r="W34" s="70">
        <v>0</v>
      </c>
      <c r="X34" s="70">
        <v>0</v>
      </c>
      <c r="Y34" s="70">
        <v>0</v>
      </c>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f t="shared" si="11"/>
        <v>50000</v>
      </c>
      <c r="BC34" s="71">
        <f>ROUND(BB34*6%,2)</f>
        <v>3000</v>
      </c>
      <c r="BD34" s="71">
        <f>ROUND((BB34-BC34)*35%,2)</f>
        <v>16450</v>
      </c>
    </row>
    <row r="35" spans="1:58" hidden="1" outlineLevel="1" x14ac:dyDescent="0.3">
      <c r="A35" s="55">
        <v>9999</v>
      </c>
      <c r="B35" s="125">
        <f>+B33+31</f>
        <v>40316</v>
      </c>
      <c r="C35" s="98" t="s">
        <v>15</v>
      </c>
      <c r="D35" s="69">
        <f t="shared" ref="D35:U35" si="30">IF(OR($B35&lt;D$10,$B35&gt;D$11),0,IF($B35=D$11,-D33,-D$15))</f>
        <v>0</v>
      </c>
      <c r="E35" s="69">
        <f t="shared" si="30"/>
        <v>0</v>
      </c>
      <c r="F35" s="69">
        <f t="shared" si="30"/>
        <v>0</v>
      </c>
      <c r="G35" s="69">
        <f t="shared" si="30"/>
        <v>0</v>
      </c>
      <c r="H35" s="69">
        <f t="shared" si="30"/>
        <v>0</v>
      </c>
      <c r="I35" s="69">
        <f t="shared" si="30"/>
        <v>0</v>
      </c>
      <c r="J35" s="69">
        <f t="shared" si="30"/>
        <v>-1244.4100000000001</v>
      </c>
      <c r="K35" s="69">
        <f t="shared" si="30"/>
        <v>-1281.93</v>
      </c>
      <c r="L35" s="69">
        <f t="shared" si="30"/>
        <v>-2149.9</v>
      </c>
      <c r="M35" s="69">
        <f t="shared" si="30"/>
        <v>-1469.26</v>
      </c>
      <c r="N35" s="69">
        <f t="shared" si="30"/>
        <v>-1800.99</v>
      </c>
      <c r="O35" s="69">
        <f t="shared" si="30"/>
        <v>-416.66</v>
      </c>
      <c r="P35" s="69">
        <f t="shared" si="30"/>
        <v>-276.13</v>
      </c>
      <c r="Q35" s="69">
        <f>IF(OR($B35&lt;Q$10,$B35&gt;Q$11),0,IF($B35=Q$11,-Q33,-Q$15))</f>
        <v>-7172.91</v>
      </c>
      <c r="R35" s="69">
        <f t="shared" si="30"/>
        <v>-382.23</v>
      </c>
      <c r="S35" s="69">
        <f t="shared" si="30"/>
        <v>-148.44</v>
      </c>
      <c r="T35" s="69">
        <f t="shared" si="30"/>
        <v>-189.97</v>
      </c>
      <c r="U35" s="69">
        <f t="shared" si="30"/>
        <v>0</v>
      </c>
      <c r="V35" s="69">
        <f>IF(OR($B35&lt;V$10,$B35&gt;V$11),0,IF($B35=V$11,-V33,-V$15))</f>
        <v>0</v>
      </c>
      <c r="W35" s="69">
        <f>IF(OR($B35&lt;W$10,$B35&gt;W$11),0,IF($B35=W$11,-W33,-W$15))</f>
        <v>-809.76</v>
      </c>
      <c r="X35" s="69">
        <f>IF(OR($B35&lt;X$10,$B35&gt;X$11),0,IF($B35=X$11,-X33,-X$15))</f>
        <v>-619.56255555555549</v>
      </c>
      <c r="Y35" s="69">
        <f>IF(OR($B35&lt;Y$10,$B35&gt;Y$11),0,IF($B35=Y$11,-Y33,-Y$15))</f>
        <v>-2238.71</v>
      </c>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1">
        <f t="shared" si="11"/>
        <v>-20200.862555555552</v>
      </c>
      <c r="BC35" s="71">
        <f t="shared" si="14"/>
        <v>-1212.05</v>
      </c>
      <c r="BD35" s="71">
        <f t="shared" si="12"/>
        <v>-6646.08</v>
      </c>
    </row>
    <row r="36" spans="1:58" hidden="1" outlineLevel="1" x14ac:dyDescent="0.3">
      <c r="A36" s="55">
        <v>9999</v>
      </c>
      <c r="B36" s="123">
        <f>B35</f>
        <v>40316</v>
      </c>
      <c r="C36" s="99" t="s">
        <v>16</v>
      </c>
      <c r="D36" s="71">
        <f t="shared" ref="D36:L36" si="31">IF($B38&lt;D$10,0,IF($B38=D$10,D$13,SUM(D33:D35)))</f>
        <v>0</v>
      </c>
      <c r="E36" s="71">
        <f t="shared" si="31"/>
        <v>0</v>
      </c>
      <c r="F36" s="71">
        <f t="shared" si="31"/>
        <v>0</v>
      </c>
      <c r="G36" s="71">
        <f t="shared" si="31"/>
        <v>0</v>
      </c>
      <c r="H36" s="71">
        <f t="shared" si="31"/>
        <v>0</v>
      </c>
      <c r="I36" s="71">
        <f t="shared" si="31"/>
        <v>0</v>
      </c>
      <c r="J36" s="71">
        <f t="shared" si="31"/>
        <v>34843.479999999974</v>
      </c>
      <c r="K36" s="71">
        <f t="shared" si="31"/>
        <v>37175.97</v>
      </c>
      <c r="L36" s="71">
        <f t="shared" si="31"/>
        <v>81696.200000000041</v>
      </c>
      <c r="M36" s="71">
        <f t="shared" ref="M36:T36" si="32">SUM(M33:M35)</f>
        <v>96971.160000000047</v>
      </c>
      <c r="N36" s="71">
        <f t="shared" si="32"/>
        <v>118865.33999999998</v>
      </c>
      <c r="O36" s="71">
        <f t="shared" si="32"/>
        <v>27499.56</v>
      </c>
      <c r="P36" s="71">
        <f t="shared" si="32"/>
        <v>18224.579999999991</v>
      </c>
      <c r="Q36" s="71">
        <f>+Q33+Q35+Q34</f>
        <v>344299.68000000017</v>
      </c>
      <c r="R36" s="71">
        <f t="shared" si="32"/>
        <v>44338.679999999971</v>
      </c>
      <c r="S36" s="71">
        <f t="shared" si="32"/>
        <v>17219.040000000012</v>
      </c>
      <c r="T36" s="71">
        <f t="shared" si="32"/>
        <v>22036.51999999999</v>
      </c>
      <c r="U36" s="71">
        <f>+U33</f>
        <v>600000</v>
      </c>
      <c r="V36" s="71">
        <f>+V33+V35+V34</f>
        <v>200000</v>
      </c>
      <c r="W36" s="71">
        <f>SUM(W33:W35)</f>
        <v>93932.160000000047</v>
      </c>
      <c r="X36" s="71">
        <f>SUM(X33:X35)</f>
        <v>92933.984666666642</v>
      </c>
      <c r="Y36" s="71">
        <f>SUM(Y33:Y35)</f>
        <v>335806.49999999983</v>
      </c>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f t="shared" si="11"/>
        <v>2165842.8546666671</v>
      </c>
      <c r="BC36" s="71">
        <f t="shared" si="14"/>
        <v>129950.57</v>
      </c>
      <c r="BD36" s="71">
        <f t="shared" si="12"/>
        <v>712562.3</v>
      </c>
      <c r="BF36" s="13"/>
    </row>
    <row r="37" spans="1:58" hidden="1" outlineLevel="1" x14ac:dyDescent="0.3">
      <c r="A37" s="55">
        <v>9999</v>
      </c>
      <c r="B37" s="124">
        <v>40330</v>
      </c>
      <c r="C37" s="100" t="s">
        <v>29</v>
      </c>
      <c r="D37" s="70">
        <v>0</v>
      </c>
      <c r="E37" s="70">
        <v>0</v>
      </c>
      <c r="F37" s="70">
        <v>0</v>
      </c>
      <c r="G37" s="70">
        <v>0</v>
      </c>
      <c r="H37" s="70">
        <v>0</v>
      </c>
      <c r="I37" s="70">
        <v>0</v>
      </c>
      <c r="J37" s="70">
        <v>0</v>
      </c>
      <c r="K37" s="70">
        <v>0</v>
      </c>
      <c r="L37" s="70">
        <v>0</v>
      </c>
      <c r="M37" s="70">
        <v>0</v>
      </c>
      <c r="N37" s="70">
        <v>0</v>
      </c>
      <c r="O37" s="70">
        <v>0</v>
      </c>
      <c r="P37" s="70">
        <v>0</v>
      </c>
      <c r="Q37" s="70"/>
      <c r="R37" s="70">
        <v>0</v>
      </c>
      <c r="S37" s="70">
        <v>0</v>
      </c>
      <c r="T37" s="70">
        <v>0</v>
      </c>
      <c r="U37" s="70">
        <v>0</v>
      </c>
      <c r="V37" s="70">
        <v>50000</v>
      </c>
      <c r="W37" s="70">
        <v>0</v>
      </c>
      <c r="X37" s="70">
        <v>0</v>
      </c>
      <c r="Y37" s="70">
        <v>0</v>
      </c>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1">
        <f t="shared" si="11"/>
        <v>50000</v>
      </c>
      <c r="BC37" s="71">
        <f>ROUND(BB37*6%,2)</f>
        <v>3000</v>
      </c>
      <c r="BD37" s="71">
        <f>ROUND((BB37-BC37)*35%,2)</f>
        <v>16450</v>
      </c>
    </row>
    <row r="38" spans="1:58" hidden="1" outlineLevel="1" x14ac:dyDescent="0.3">
      <c r="A38" s="55">
        <v>9999</v>
      </c>
      <c r="B38" s="125">
        <f>+B36+31</f>
        <v>40347</v>
      </c>
      <c r="C38" s="98" t="s">
        <v>15</v>
      </c>
      <c r="D38" s="69">
        <f t="shared" ref="D38:R38" si="33">IF(OR($B38&lt;D$10,$B38&gt;D$11),0,IF($B38=D$11,-D36,-D$15))</f>
        <v>0</v>
      </c>
      <c r="E38" s="69">
        <f t="shared" si="33"/>
        <v>0</v>
      </c>
      <c r="F38" s="69">
        <f t="shared" si="33"/>
        <v>0</v>
      </c>
      <c r="G38" s="69">
        <f t="shared" si="33"/>
        <v>0</v>
      </c>
      <c r="H38" s="69">
        <f t="shared" si="33"/>
        <v>0</v>
      </c>
      <c r="I38" s="69">
        <f t="shared" si="33"/>
        <v>0</v>
      </c>
      <c r="J38" s="69">
        <f t="shared" si="33"/>
        <v>-1244.4100000000001</v>
      </c>
      <c r="K38" s="69">
        <f t="shared" si="33"/>
        <v>-1281.93</v>
      </c>
      <c r="L38" s="69">
        <f t="shared" si="33"/>
        <v>-2149.9</v>
      </c>
      <c r="M38" s="69">
        <f t="shared" si="33"/>
        <v>-1469.26</v>
      </c>
      <c r="N38" s="69">
        <f t="shared" si="33"/>
        <v>-1800.99</v>
      </c>
      <c r="O38" s="69">
        <f t="shared" si="33"/>
        <v>-416.66</v>
      </c>
      <c r="P38" s="69">
        <f t="shared" si="33"/>
        <v>-276.13</v>
      </c>
      <c r="Q38" s="69">
        <f>IF(OR($B38&lt;Q$10,$B38&gt;Q$11),0,IF($B38=Q$11,-Q36,-Q$15))</f>
        <v>-7172.91</v>
      </c>
      <c r="R38" s="69">
        <f t="shared" si="33"/>
        <v>-382.23</v>
      </c>
      <c r="S38" s="69">
        <f>IF(OR($B38&lt;S$10,$B38&gt;S$11),0,IF($B38=S$11,-S36,-S$15))</f>
        <v>-148.44</v>
      </c>
      <c r="T38" s="69">
        <f>IF(OR($B38&lt;T$10,$B38&gt;T$11),0,IF($B38=T$11,-T36,-T$15))</f>
        <v>-189.97</v>
      </c>
      <c r="U38" s="69">
        <f t="shared" ref="U38" si="34">IF(OR($B38&lt;U$10,$B38&gt;U$11),0,IF($B38=U$11,-U36,-U$15))</f>
        <v>0</v>
      </c>
      <c r="V38" s="69">
        <f>IF(OR($B38&lt;V$10,$B38&gt;V$11),0,IF($B38=V$11,-V36,-V$15))</f>
        <v>0</v>
      </c>
      <c r="W38" s="69">
        <f>IF(OR($B38&lt;W$10,$B38&gt;W$11),0,IF($B38=W$11,-W36,-W$15))</f>
        <v>-809.76</v>
      </c>
      <c r="X38" s="69">
        <f>IF(OR($B38&lt;X$10,$B38&gt;X$11),0,IF($B38=X$11,-X36,-X$15))</f>
        <v>-619.56255555555549</v>
      </c>
      <c r="Y38" s="69">
        <f>IF(OR($B38&lt;Y$10,$B38&gt;Y$11),0,IF($B38=Y$11,-Y36,-Y$15))</f>
        <v>-2238.71</v>
      </c>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1">
        <f t="shared" si="11"/>
        <v>-20200.862555555552</v>
      </c>
      <c r="BC38" s="71">
        <f t="shared" si="14"/>
        <v>-1212.05</v>
      </c>
      <c r="BD38" s="71">
        <f t="shared" si="12"/>
        <v>-6646.08</v>
      </c>
    </row>
    <row r="39" spans="1:58" hidden="1" outlineLevel="1" x14ac:dyDescent="0.3">
      <c r="A39" s="55">
        <v>9999</v>
      </c>
      <c r="B39" s="123">
        <f>B38</f>
        <v>40347</v>
      </c>
      <c r="C39" s="99" t="s">
        <v>16</v>
      </c>
      <c r="D39" s="71">
        <f t="shared" ref="D39:L39" si="35">IF($B41&lt;D$10,0,IF($B41=D$10,D$13,SUM(D36:D38)))</f>
        <v>0</v>
      </c>
      <c r="E39" s="71">
        <f t="shared" si="35"/>
        <v>0</v>
      </c>
      <c r="F39" s="71">
        <f t="shared" si="35"/>
        <v>0</v>
      </c>
      <c r="G39" s="71">
        <f t="shared" si="35"/>
        <v>0</v>
      </c>
      <c r="H39" s="71">
        <f t="shared" si="35"/>
        <v>0</v>
      </c>
      <c r="I39" s="71">
        <f t="shared" si="35"/>
        <v>0</v>
      </c>
      <c r="J39" s="71">
        <f t="shared" si="35"/>
        <v>33599.069999999971</v>
      </c>
      <c r="K39" s="71">
        <f t="shared" si="35"/>
        <v>35894.04</v>
      </c>
      <c r="L39" s="71">
        <f t="shared" si="35"/>
        <v>79546.300000000047</v>
      </c>
      <c r="M39" s="71">
        <f t="shared" ref="M39:T39" si="36">SUM(M36:M38)</f>
        <v>95501.900000000052</v>
      </c>
      <c r="N39" s="71">
        <f t="shared" si="36"/>
        <v>117064.34999999998</v>
      </c>
      <c r="O39" s="71">
        <f t="shared" si="36"/>
        <v>27082.9</v>
      </c>
      <c r="P39" s="71">
        <f t="shared" si="36"/>
        <v>17948.44999999999</v>
      </c>
      <c r="Q39" s="71">
        <f>+Q36+Q38+Q37</f>
        <v>337126.77000000019</v>
      </c>
      <c r="R39" s="71">
        <f t="shared" si="36"/>
        <v>43956.449999999968</v>
      </c>
      <c r="S39" s="71">
        <f t="shared" si="36"/>
        <v>17070.600000000013</v>
      </c>
      <c r="T39" s="71">
        <f t="shared" si="36"/>
        <v>21846.549999999988</v>
      </c>
      <c r="U39" s="71">
        <f>+U36</f>
        <v>600000</v>
      </c>
      <c r="V39" s="71">
        <f>+V36+V37+V38</f>
        <v>250000</v>
      </c>
      <c r="W39" s="71">
        <f>SUM(W36:W38)</f>
        <v>93122.400000000052</v>
      </c>
      <c r="X39" s="71">
        <f>SUM(X36:X38)</f>
        <v>92314.422111111082</v>
      </c>
      <c r="Y39" s="71">
        <f>SUM(Y36:Y38)</f>
        <v>333567.7899999998</v>
      </c>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f t="shared" si="11"/>
        <v>2195641.9921111111</v>
      </c>
      <c r="BC39" s="71">
        <f t="shared" si="14"/>
        <v>131738.51999999999</v>
      </c>
      <c r="BD39" s="71">
        <f t="shared" si="12"/>
        <v>722366.22</v>
      </c>
    </row>
    <row r="40" spans="1:58" hidden="1" outlineLevel="1" x14ac:dyDescent="0.3">
      <c r="A40" s="55">
        <v>9999</v>
      </c>
      <c r="B40" s="124">
        <v>40360</v>
      </c>
      <c r="C40" s="100" t="s">
        <v>29</v>
      </c>
      <c r="D40" s="70">
        <v>0</v>
      </c>
      <c r="E40" s="70">
        <v>0</v>
      </c>
      <c r="F40" s="70">
        <v>0</v>
      </c>
      <c r="G40" s="70">
        <v>0</v>
      </c>
      <c r="H40" s="70">
        <v>0</v>
      </c>
      <c r="I40" s="70">
        <v>0</v>
      </c>
      <c r="J40" s="70">
        <v>0</v>
      </c>
      <c r="K40" s="70">
        <v>0</v>
      </c>
      <c r="L40" s="70">
        <v>0</v>
      </c>
      <c r="M40" s="70">
        <v>0</v>
      </c>
      <c r="N40" s="70">
        <v>0</v>
      </c>
      <c r="O40" s="70">
        <v>0</v>
      </c>
      <c r="P40" s="70">
        <v>0</v>
      </c>
      <c r="Q40" s="70"/>
      <c r="R40" s="70">
        <v>0</v>
      </c>
      <c r="S40" s="70">
        <v>0</v>
      </c>
      <c r="T40" s="70">
        <v>0</v>
      </c>
      <c r="U40" s="70">
        <v>0</v>
      </c>
      <c r="V40" s="70">
        <v>50000</v>
      </c>
      <c r="W40" s="70">
        <v>0</v>
      </c>
      <c r="X40" s="70">
        <v>0</v>
      </c>
      <c r="Y40" s="70">
        <v>0</v>
      </c>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1">
        <f t="shared" si="11"/>
        <v>50000</v>
      </c>
      <c r="BC40" s="71">
        <f>ROUND(BB40*6%,2)</f>
        <v>3000</v>
      </c>
      <c r="BD40" s="71">
        <f>ROUND((BB40-BC40)*35%,2)</f>
        <v>16450</v>
      </c>
    </row>
    <row r="41" spans="1:58" hidden="1" outlineLevel="1" x14ac:dyDescent="0.3">
      <c r="A41" s="55">
        <v>9999</v>
      </c>
      <c r="B41" s="125">
        <f>+B39+31</f>
        <v>40378</v>
      </c>
      <c r="C41" s="98" t="s">
        <v>15</v>
      </c>
      <c r="D41" s="69">
        <f t="shared" ref="D41:T41" si="37">IF(OR($B41&lt;D$10,$B41&gt;D$11),0,IF($B41=D$11,-D39,-D$15))</f>
        <v>0</v>
      </c>
      <c r="E41" s="69">
        <f t="shared" si="37"/>
        <v>0</v>
      </c>
      <c r="F41" s="69">
        <f t="shared" si="37"/>
        <v>0</v>
      </c>
      <c r="G41" s="69">
        <f t="shared" si="37"/>
        <v>0</v>
      </c>
      <c r="H41" s="69">
        <f t="shared" si="37"/>
        <v>0</v>
      </c>
      <c r="I41" s="69">
        <f t="shared" si="37"/>
        <v>0</v>
      </c>
      <c r="J41" s="69">
        <f t="shared" si="37"/>
        <v>-1244.4100000000001</v>
      </c>
      <c r="K41" s="69">
        <f t="shared" si="37"/>
        <v>-1281.93</v>
      </c>
      <c r="L41" s="69">
        <f t="shared" si="37"/>
        <v>-2149.9</v>
      </c>
      <c r="M41" s="69">
        <f t="shared" si="37"/>
        <v>-1469.26</v>
      </c>
      <c r="N41" s="69">
        <f t="shared" si="37"/>
        <v>-1800.99</v>
      </c>
      <c r="O41" s="69">
        <f t="shared" si="37"/>
        <v>-416.66</v>
      </c>
      <c r="P41" s="69">
        <f t="shared" si="37"/>
        <v>-276.13</v>
      </c>
      <c r="Q41" s="69">
        <f>IF(OR($B41&lt;Q$10,$B41&gt;Q$11),0,IF($B41=Q$11,-Q39,-Q$15))</f>
        <v>-7172.91</v>
      </c>
      <c r="R41" s="69">
        <f t="shared" si="37"/>
        <v>-382.23</v>
      </c>
      <c r="S41" s="69">
        <f t="shared" si="37"/>
        <v>-148.44</v>
      </c>
      <c r="T41" s="69">
        <f t="shared" si="37"/>
        <v>-189.97</v>
      </c>
      <c r="U41" s="69">
        <f>IF(OR($B41&lt;U$10,$B41&gt;U$11),0,IF($B41=U$11,-U39,-U$15))</f>
        <v>0</v>
      </c>
      <c r="V41" s="69">
        <f>IF(OR($B41&lt;V$10,$B41&gt;V$11),0,IF($B41=V$11,-V39,-V$15))</f>
        <v>0</v>
      </c>
      <c r="W41" s="69">
        <f>IF(OR($B41&lt;W$10,$B41&gt;W$11),0,IF($B41=W$11,-W39,-W$15))</f>
        <v>-809.76</v>
      </c>
      <c r="X41" s="69">
        <f>IF(OR($B41&lt;X$10,$B41&gt;X$11),0,IF($B41=X$11,-X39,-X$15))</f>
        <v>-619.56255555555549</v>
      </c>
      <c r="Y41" s="69">
        <f>IF(OR($B41&lt;Y$10,$B41&gt;Y$11),0,IF($B41=Y$11,-Y39,-Y$15))</f>
        <v>-2238.71</v>
      </c>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1">
        <f t="shared" si="11"/>
        <v>-20200.862555555552</v>
      </c>
      <c r="BC41" s="71">
        <f t="shared" si="14"/>
        <v>-1212.05</v>
      </c>
      <c r="BD41" s="71">
        <f t="shared" si="12"/>
        <v>-6646.08</v>
      </c>
    </row>
    <row r="42" spans="1:58" hidden="1" outlineLevel="1" x14ac:dyDescent="0.3">
      <c r="A42" s="55">
        <v>9999</v>
      </c>
      <c r="B42" s="123">
        <f>B41</f>
        <v>40378</v>
      </c>
      <c r="C42" s="99" t="s">
        <v>16</v>
      </c>
      <c r="D42" s="71">
        <f t="shared" ref="D42:L42" si="38">IF($B44&lt;D$10,0,IF($B44=D$10,D$13,SUM(D39:D41)))</f>
        <v>0</v>
      </c>
      <c r="E42" s="71">
        <f t="shared" si="38"/>
        <v>0</v>
      </c>
      <c r="F42" s="71">
        <f t="shared" si="38"/>
        <v>0</v>
      </c>
      <c r="G42" s="71">
        <f t="shared" si="38"/>
        <v>0</v>
      </c>
      <c r="H42" s="71">
        <f t="shared" si="38"/>
        <v>0</v>
      </c>
      <c r="I42" s="71">
        <f t="shared" si="38"/>
        <v>0</v>
      </c>
      <c r="J42" s="71">
        <f t="shared" si="38"/>
        <v>32354.659999999971</v>
      </c>
      <c r="K42" s="71">
        <f t="shared" si="38"/>
        <v>34612.11</v>
      </c>
      <c r="L42" s="71">
        <f t="shared" si="38"/>
        <v>77396.400000000052</v>
      </c>
      <c r="M42" s="71">
        <f t="shared" ref="M42:T42" si="39">SUM(M39:M41)</f>
        <v>94032.640000000058</v>
      </c>
      <c r="N42" s="71">
        <f t="shared" si="39"/>
        <v>115263.35999999997</v>
      </c>
      <c r="O42" s="71">
        <f t="shared" si="39"/>
        <v>26666.240000000002</v>
      </c>
      <c r="P42" s="71">
        <f t="shared" si="39"/>
        <v>17672.319999999989</v>
      </c>
      <c r="Q42" s="71">
        <f>+Q39+Q41+Q40</f>
        <v>329953.86000000022</v>
      </c>
      <c r="R42" s="71">
        <f t="shared" si="39"/>
        <v>43574.219999999965</v>
      </c>
      <c r="S42" s="71">
        <f t="shared" si="39"/>
        <v>16922.160000000014</v>
      </c>
      <c r="T42" s="71">
        <f t="shared" si="39"/>
        <v>21656.579999999987</v>
      </c>
      <c r="U42" s="71">
        <f>+U39</f>
        <v>600000</v>
      </c>
      <c r="V42" s="71">
        <f>+V39+V40+V41</f>
        <v>300000</v>
      </c>
      <c r="W42" s="71">
        <f>SUM(W39:W41)</f>
        <v>92312.640000000058</v>
      </c>
      <c r="X42" s="71">
        <f>SUM(X39:X41)</f>
        <v>91694.859555555522</v>
      </c>
      <c r="Y42" s="71">
        <f>SUM(Y39:Y41)</f>
        <v>331329.07999999978</v>
      </c>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f t="shared" si="11"/>
        <v>2225441.1295555555</v>
      </c>
      <c r="BC42" s="71">
        <f t="shared" si="14"/>
        <v>133526.47</v>
      </c>
      <c r="BD42" s="71">
        <f t="shared" si="12"/>
        <v>732170.13</v>
      </c>
    </row>
    <row r="43" spans="1:58" hidden="1" outlineLevel="1" x14ac:dyDescent="0.3">
      <c r="A43" s="55">
        <v>9999</v>
      </c>
      <c r="B43" s="124">
        <f>+B44</f>
        <v>40409</v>
      </c>
      <c r="C43" s="100" t="s">
        <v>29</v>
      </c>
      <c r="D43" s="70">
        <v>0</v>
      </c>
      <c r="E43" s="70">
        <v>0</v>
      </c>
      <c r="F43" s="70">
        <v>0</v>
      </c>
      <c r="G43" s="70">
        <v>0</v>
      </c>
      <c r="H43" s="70">
        <v>0</v>
      </c>
      <c r="I43" s="70">
        <v>0</v>
      </c>
      <c r="J43" s="70">
        <v>0</v>
      </c>
      <c r="K43" s="70">
        <v>0</v>
      </c>
      <c r="L43" s="70">
        <v>0</v>
      </c>
      <c r="M43" s="70">
        <v>0</v>
      </c>
      <c r="N43" s="70">
        <v>0</v>
      </c>
      <c r="O43" s="70">
        <v>0</v>
      </c>
      <c r="P43" s="70">
        <v>0</v>
      </c>
      <c r="Q43" s="70"/>
      <c r="R43" s="70">
        <v>0</v>
      </c>
      <c r="S43" s="70">
        <v>0</v>
      </c>
      <c r="T43" s="70">
        <v>0</v>
      </c>
      <c r="U43" s="70">
        <v>0</v>
      </c>
      <c r="V43" s="70">
        <v>0</v>
      </c>
      <c r="W43" s="70">
        <v>0</v>
      </c>
      <c r="X43" s="70">
        <v>0</v>
      </c>
      <c r="Y43" s="70">
        <v>0</v>
      </c>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1">
        <f t="shared" si="11"/>
        <v>0</v>
      </c>
      <c r="BC43" s="71">
        <f>ROUND(BB43*6%,2)</f>
        <v>0</v>
      </c>
      <c r="BD43" s="71">
        <f>ROUND((BB43-BC43)*35%,2)</f>
        <v>0</v>
      </c>
    </row>
    <row r="44" spans="1:58" hidden="1" outlineLevel="1" x14ac:dyDescent="0.3">
      <c r="A44" s="55">
        <v>9999</v>
      </c>
      <c r="B44" s="125">
        <f>+B42+31</f>
        <v>40409</v>
      </c>
      <c r="C44" s="98" t="s">
        <v>15</v>
      </c>
      <c r="D44" s="69">
        <f t="shared" ref="D44:U44" si="40">IF(OR($B44&lt;D$10,$B44&gt;D$11),0,IF($B44=D$11,-D42,-D$15))</f>
        <v>0</v>
      </c>
      <c r="E44" s="69">
        <f t="shared" si="40"/>
        <v>0</v>
      </c>
      <c r="F44" s="69">
        <f t="shared" si="40"/>
        <v>0</v>
      </c>
      <c r="G44" s="69">
        <f t="shared" si="40"/>
        <v>0</v>
      </c>
      <c r="H44" s="69">
        <f t="shared" si="40"/>
        <v>0</v>
      </c>
      <c r="I44" s="69">
        <f t="shared" si="40"/>
        <v>0</v>
      </c>
      <c r="J44" s="69">
        <f t="shared" si="40"/>
        <v>-1244.4100000000001</v>
      </c>
      <c r="K44" s="69">
        <f t="shared" si="40"/>
        <v>-1281.93</v>
      </c>
      <c r="L44" s="69">
        <f t="shared" si="40"/>
        <v>-2149.9</v>
      </c>
      <c r="M44" s="69">
        <f t="shared" si="40"/>
        <v>-1469.26</v>
      </c>
      <c r="N44" s="69">
        <f t="shared" si="40"/>
        <v>-1800.99</v>
      </c>
      <c r="O44" s="69">
        <f t="shared" si="40"/>
        <v>-416.66</v>
      </c>
      <c r="P44" s="69">
        <f t="shared" si="40"/>
        <v>-276.13</v>
      </c>
      <c r="Q44" s="69">
        <f>IF(OR($B44&lt;Q$10,$B44&gt;Q$11),0,IF($B44=Q$11,-Q42,-Q$15))</f>
        <v>-7172.91</v>
      </c>
      <c r="R44" s="69">
        <f t="shared" si="40"/>
        <v>-382.23</v>
      </c>
      <c r="S44" s="69">
        <f t="shared" si="40"/>
        <v>-148.44</v>
      </c>
      <c r="T44" s="69">
        <f t="shared" si="40"/>
        <v>-189.97</v>
      </c>
      <c r="U44" s="69">
        <f t="shared" si="40"/>
        <v>0</v>
      </c>
      <c r="V44" s="69">
        <f>IF(OR($B44&lt;V$10,$B44&gt;V$11),0,IF($B44=V$11,-V42,-V$15))</f>
        <v>0</v>
      </c>
      <c r="W44" s="69">
        <f>IF(OR($B44&lt;W$10,$B44&gt;W$11),0,IF($B44=W$11,-W42,-W$15))</f>
        <v>-809.76</v>
      </c>
      <c r="X44" s="69">
        <f>IF(OR($B44&lt;X$10,$B44&gt;X$11),0,IF($B44=X$11,-X42,-X$15))</f>
        <v>-619.56255555555549</v>
      </c>
      <c r="Y44" s="69">
        <f>IF(OR($B44&lt;Y$10,$B44&gt;Y$11),0,IF($B44=Y$11,-Y42,-Y$15))</f>
        <v>-2238.71</v>
      </c>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1">
        <f t="shared" si="11"/>
        <v>-20200.862555555552</v>
      </c>
      <c r="BC44" s="71">
        <f t="shared" si="14"/>
        <v>-1212.05</v>
      </c>
      <c r="BD44" s="71">
        <f t="shared" si="12"/>
        <v>-6646.08</v>
      </c>
    </row>
    <row r="45" spans="1:58" hidden="1" outlineLevel="1" x14ac:dyDescent="0.3">
      <c r="A45" s="55">
        <v>9999</v>
      </c>
      <c r="B45" s="123">
        <f>B44</f>
        <v>40409</v>
      </c>
      <c r="C45" s="99" t="s">
        <v>16</v>
      </c>
      <c r="D45" s="71">
        <f t="shared" ref="D45:L45" si="41">IF($B47&lt;D$10,0,IF($B47=D$10,D$13,SUM(D42:D44)))</f>
        <v>0</v>
      </c>
      <c r="E45" s="71">
        <f t="shared" si="41"/>
        <v>0</v>
      </c>
      <c r="F45" s="71">
        <f t="shared" si="41"/>
        <v>0</v>
      </c>
      <c r="G45" s="71">
        <f t="shared" si="41"/>
        <v>0</v>
      </c>
      <c r="H45" s="71">
        <f t="shared" si="41"/>
        <v>0</v>
      </c>
      <c r="I45" s="71">
        <f t="shared" si="41"/>
        <v>0</v>
      </c>
      <c r="J45" s="71">
        <f t="shared" si="41"/>
        <v>31110.249999999971</v>
      </c>
      <c r="K45" s="71">
        <f t="shared" si="41"/>
        <v>33330.18</v>
      </c>
      <c r="L45" s="71">
        <f t="shared" si="41"/>
        <v>75246.500000000058</v>
      </c>
      <c r="M45" s="71">
        <f t="shared" ref="M45:T45" si="42">SUM(M42:M44)</f>
        <v>92563.380000000063</v>
      </c>
      <c r="N45" s="71">
        <f t="shared" si="42"/>
        <v>113462.36999999997</v>
      </c>
      <c r="O45" s="71">
        <f t="shared" si="42"/>
        <v>26249.58</v>
      </c>
      <c r="P45" s="71">
        <f t="shared" si="42"/>
        <v>17396.189999999988</v>
      </c>
      <c r="Q45" s="71">
        <f>+Q42+Q44+Q43</f>
        <v>322780.95000000024</v>
      </c>
      <c r="R45" s="71">
        <f t="shared" si="42"/>
        <v>43191.989999999962</v>
      </c>
      <c r="S45" s="71">
        <f t="shared" si="42"/>
        <v>16773.720000000016</v>
      </c>
      <c r="T45" s="71">
        <f t="shared" si="42"/>
        <v>21466.609999999986</v>
      </c>
      <c r="U45" s="71">
        <f>+U42</f>
        <v>600000</v>
      </c>
      <c r="V45" s="71">
        <f>+V42</f>
        <v>300000</v>
      </c>
      <c r="W45" s="71">
        <f>SUM(W42:W44)</f>
        <v>91502.880000000063</v>
      </c>
      <c r="X45" s="71">
        <f>SUM(X42:X44)</f>
        <v>91075.296999999962</v>
      </c>
      <c r="Y45" s="71">
        <f>SUM(Y42:Y44)</f>
        <v>329090.36999999976</v>
      </c>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f t="shared" si="11"/>
        <v>2205240.267</v>
      </c>
      <c r="BC45" s="71">
        <f t="shared" si="14"/>
        <v>132314.42000000001</v>
      </c>
      <c r="BD45" s="71">
        <f t="shared" si="12"/>
        <v>725524.05</v>
      </c>
    </row>
    <row r="46" spans="1:58" hidden="1" outlineLevel="1" x14ac:dyDescent="0.3">
      <c r="A46" s="55">
        <v>9999</v>
      </c>
      <c r="B46" s="124">
        <v>40422</v>
      </c>
      <c r="C46" s="100" t="s">
        <v>29</v>
      </c>
      <c r="D46" s="70">
        <v>0</v>
      </c>
      <c r="E46" s="70">
        <v>0</v>
      </c>
      <c r="F46" s="70">
        <v>0</v>
      </c>
      <c r="G46" s="70">
        <v>0</v>
      </c>
      <c r="H46" s="70">
        <v>0</v>
      </c>
      <c r="I46" s="70">
        <v>0</v>
      </c>
      <c r="J46" s="70">
        <v>0</v>
      </c>
      <c r="K46" s="70">
        <v>0</v>
      </c>
      <c r="L46" s="70">
        <v>0</v>
      </c>
      <c r="M46" s="70">
        <v>0</v>
      </c>
      <c r="N46" s="70">
        <v>0</v>
      </c>
      <c r="O46" s="70">
        <v>0</v>
      </c>
      <c r="P46" s="70">
        <v>0</v>
      </c>
      <c r="Q46" s="70"/>
      <c r="R46" s="70">
        <v>0</v>
      </c>
      <c r="S46" s="70">
        <v>0</v>
      </c>
      <c r="T46" s="70">
        <v>0</v>
      </c>
      <c r="U46" s="70">
        <v>0</v>
      </c>
      <c r="V46" s="70">
        <v>0</v>
      </c>
      <c r="W46" s="70">
        <v>0</v>
      </c>
      <c r="X46" s="70">
        <v>0</v>
      </c>
      <c r="Y46" s="70">
        <v>0</v>
      </c>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1">
        <f t="shared" si="11"/>
        <v>0</v>
      </c>
      <c r="BC46" s="71">
        <f>ROUND(BB46*6%,2)</f>
        <v>0</v>
      </c>
      <c r="BD46" s="73">
        <f>ROUND((BB46-BC46)*35%,2)</f>
        <v>0</v>
      </c>
    </row>
    <row r="47" spans="1:58" hidden="1" outlineLevel="1" x14ac:dyDescent="0.3">
      <c r="A47" s="55">
        <v>9999</v>
      </c>
      <c r="B47" s="125">
        <f>+B45+31</f>
        <v>40440</v>
      </c>
      <c r="C47" s="98" t="s">
        <v>15</v>
      </c>
      <c r="D47" s="69">
        <f t="shared" ref="D47:T47" si="43">IF(OR($B47&lt;D$10,$B47&gt;D$11),0,IF($B47=D$11,-D45,-D$15))</f>
        <v>0</v>
      </c>
      <c r="E47" s="69">
        <f t="shared" si="43"/>
        <v>0</v>
      </c>
      <c r="F47" s="69">
        <f t="shared" si="43"/>
        <v>0</v>
      </c>
      <c r="G47" s="69">
        <f t="shared" si="43"/>
        <v>0</v>
      </c>
      <c r="H47" s="69">
        <f t="shared" si="43"/>
        <v>0</v>
      </c>
      <c r="I47" s="69">
        <f t="shared" si="43"/>
        <v>0</v>
      </c>
      <c r="J47" s="69">
        <f t="shared" si="43"/>
        <v>-1244.4100000000001</v>
      </c>
      <c r="K47" s="69">
        <f t="shared" si="43"/>
        <v>-1281.93</v>
      </c>
      <c r="L47" s="69">
        <f t="shared" si="43"/>
        <v>-2149.9</v>
      </c>
      <c r="M47" s="69">
        <f t="shared" si="43"/>
        <v>-1469.26</v>
      </c>
      <c r="N47" s="69">
        <f t="shared" si="43"/>
        <v>-1800.99</v>
      </c>
      <c r="O47" s="69">
        <f t="shared" si="43"/>
        <v>-416.66</v>
      </c>
      <c r="P47" s="69">
        <f t="shared" si="43"/>
        <v>-276.13</v>
      </c>
      <c r="Q47" s="69">
        <f>IF(OR($B47&lt;Q$10,$B47&gt;Q$11),0,IF($B47=Q$11,-Q45,-Q$15))</f>
        <v>-7172.91</v>
      </c>
      <c r="R47" s="69">
        <f t="shared" si="43"/>
        <v>-382.23</v>
      </c>
      <c r="S47" s="69">
        <f t="shared" si="43"/>
        <v>-148.44</v>
      </c>
      <c r="T47" s="69">
        <f t="shared" si="43"/>
        <v>-189.97</v>
      </c>
      <c r="U47" s="69">
        <f t="shared" ref="U47" si="44">IF(OR($B47&lt;U$10,$B47&gt;U$11),0,IF($B47=U$11,-U45,-U$15))</f>
        <v>0</v>
      </c>
      <c r="V47" s="69">
        <f>IF(OR($B47&lt;V$10,$B47&gt;V$11),0,IF($B47=V$11,-V45,-V$15))</f>
        <v>0</v>
      </c>
      <c r="W47" s="69">
        <f>IF(OR($B47&lt;W$10,$B47&gt;W$11),0,IF($B47=W$11,-W45,-W$15))</f>
        <v>-809.76</v>
      </c>
      <c r="X47" s="69">
        <f>IF(OR($B47&lt;X$10,$B47&gt;X$11),0,IF($B47=X$11,-X45,-X$15))</f>
        <v>-619.56255555555549</v>
      </c>
      <c r="Y47" s="69">
        <f>IF(OR($B47&lt;Y$10,$B47&gt;Y$11),0,IF($B47=Y$11,-Y45,-Y$15))</f>
        <v>-2238.71</v>
      </c>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1">
        <f t="shared" si="11"/>
        <v>-20200.862555555552</v>
      </c>
      <c r="BC47" s="71">
        <f t="shared" si="14"/>
        <v>-1212.05</v>
      </c>
      <c r="BD47" s="73">
        <f t="shared" si="12"/>
        <v>-6646.08</v>
      </c>
    </row>
    <row r="48" spans="1:58" hidden="1" outlineLevel="1" x14ac:dyDescent="0.3">
      <c r="A48" s="55">
        <v>9999</v>
      </c>
      <c r="B48" s="124">
        <f>B47</f>
        <v>40440</v>
      </c>
      <c r="C48" s="100" t="s">
        <v>16</v>
      </c>
      <c r="D48" s="74">
        <f t="shared" ref="D48:T48" si="45">IF($B50&lt;D$10,0,IF($B50=D$10,D$13,SUM(D45:D47)))</f>
        <v>0</v>
      </c>
      <c r="E48" s="74">
        <f t="shared" si="45"/>
        <v>0</v>
      </c>
      <c r="F48" s="74">
        <f t="shared" si="45"/>
        <v>0</v>
      </c>
      <c r="G48" s="74">
        <f t="shared" si="45"/>
        <v>0</v>
      </c>
      <c r="H48" s="74">
        <f t="shared" si="45"/>
        <v>0</v>
      </c>
      <c r="I48" s="74">
        <f t="shared" si="45"/>
        <v>0</v>
      </c>
      <c r="J48" s="74">
        <f t="shared" si="45"/>
        <v>29865.839999999971</v>
      </c>
      <c r="K48" s="74">
        <f t="shared" si="45"/>
        <v>32048.25</v>
      </c>
      <c r="L48" s="74">
        <f t="shared" si="45"/>
        <v>73096.600000000064</v>
      </c>
      <c r="M48" s="74">
        <f t="shared" si="45"/>
        <v>91094.120000000068</v>
      </c>
      <c r="N48" s="74">
        <f t="shared" si="45"/>
        <v>111661.37999999996</v>
      </c>
      <c r="O48" s="74">
        <f t="shared" si="45"/>
        <v>25832.920000000002</v>
      </c>
      <c r="P48" s="74">
        <f t="shared" si="45"/>
        <v>17120.059999999987</v>
      </c>
      <c r="Q48" s="74">
        <f>+Q45+Q47+Q46:Q46</f>
        <v>315608.04000000027</v>
      </c>
      <c r="R48" s="74">
        <f t="shared" si="45"/>
        <v>42809.759999999958</v>
      </c>
      <c r="S48" s="74">
        <f t="shared" si="45"/>
        <v>16625.280000000017</v>
      </c>
      <c r="T48" s="74">
        <f t="shared" si="45"/>
        <v>21276.639999999985</v>
      </c>
      <c r="U48" s="74">
        <f>+U45+U47+U46</f>
        <v>600000</v>
      </c>
      <c r="V48" s="74">
        <f>IF($B50&lt;V$10,0,IF($B50=V$10,V$13,SUM(V45:V47)))</f>
        <v>300000</v>
      </c>
      <c r="W48" s="74">
        <f>IF($B50&lt;W$10,0,IF($B50=W$10,W$13,SUM(W45:W47)))</f>
        <v>90693.120000000068</v>
      </c>
      <c r="X48" s="74">
        <f>IF($B50&lt;X$10,0,IF($B50=X$10,X$13,SUM(X45:X47)))</f>
        <v>90455.734444444402</v>
      </c>
      <c r="Y48" s="74">
        <f>+Y45+Y47</f>
        <v>326851.65999999974</v>
      </c>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1">
        <f t="shared" si="11"/>
        <v>2185039.4044444445</v>
      </c>
      <c r="BC48" s="71">
        <f t="shared" si="14"/>
        <v>131102.35999999999</v>
      </c>
      <c r="BD48" s="74">
        <f t="shared" si="12"/>
        <v>718877.97</v>
      </c>
    </row>
    <row r="49" spans="1:56" hidden="1" outlineLevel="1" x14ac:dyDescent="0.3">
      <c r="A49" s="55">
        <v>9999</v>
      </c>
      <c r="B49" s="124">
        <v>40452</v>
      </c>
      <c r="C49" s="100" t="s">
        <v>29</v>
      </c>
      <c r="D49" s="70">
        <v>0</v>
      </c>
      <c r="E49" s="70">
        <v>0</v>
      </c>
      <c r="F49" s="70">
        <v>0</v>
      </c>
      <c r="G49" s="70">
        <v>0</v>
      </c>
      <c r="H49" s="70">
        <v>0</v>
      </c>
      <c r="I49" s="70">
        <v>0</v>
      </c>
      <c r="J49" s="70">
        <v>0</v>
      </c>
      <c r="K49" s="70">
        <v>0</v>
      </c>
      <c r="L49" s="70">
        <v>0</v>
      </c>
      <c r="M49" s="70">
        <v>0</v>
      </c>
      <c r="N49" s="70">
        <v>0</v>
      </c>
      <c r="O49" s="70">
        <v>0</v>
      </c>
      <c r="P49" s="70">
        <v>0</v>
      </c>
      <c r="Q49" s="70"/>
      <c r="R49" s="70">
        <v>0</v>
      </c>
      <c r="S49" s="70">
        <v>0</v>
      </c>
      <c r="T49" s="70">
        <v>0</v>
      </c>
      <c r="U49" s="70">
        <v>0</v>
      </c>
      <c r="V49" s="70">
        <v>0</v>
      </c>
      <c r="W49" s="70">
        <v>0</v>
      </c>
      <c r="X49" s="70">
        <v>0</v>
      </c>
      <c r="Y49" s="70">
        <v>0</v>
      </c>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1">
        <f t="shared" ref="BB49:BB80" si="46">SUM(D49:AW49)</f>
        <v>0</v>
      </c>
      <c r="BC49" s="71">
        <f>ROUND(BB49*6%,2)</f>
        <v>0</v>
      </c>
      <c r="BD49" s="71">
        <f>ROUND((BB49-BC49)*35%,2)</f>
        <v>0</v>
      </c>
    </row>
    <row r="50" spans="1:56" hidden="1" outlineLevel="1" x14ac:dyDescent="0.3">
      <c r="A50" s="55">
        <v>9999</v>
      </c>
      <c r="B50" s="125">
        <f>+B48+31</f>
        <v>40471</v>
      </c>
      <c r="C50" s="98" t="s">
        <v>15</v>
      </c>
      <c r="D50" s="69">
        <f t="shared" ref="D50:T50" si="47">IF(OR($B50&lt;D$10,$B50&gt;D$11),0,IF($B50=D$11,-D48,-D$15))</f>
        <v>0</v>
      </c>
      <c r="E50" s="69">
        <f t="shared" si="47"/>
        <v>0</v>
      </c>
      <c r="F50" s="69">
        <f t="shared" si="47"/>
        <v>0</v>
      </c>
      <c r="G50" s="69">
        <f t="shared" si="47"/>
        <v>0</v>
      </c>
      <c r="H50" s="69">
        <f t="shared" si="47"/>
        <v>0</v>
      </c>
      <c r="I50" s="69">
        <f t="shared" si="47"/>
        <v>0</v>
      </c>
      <c r="J50" s="69">
        <f t="shared" si="47"/>
        <v>-1244.4100000000001</v>
      </c>
      <c r="K50" s="69">
        <f t="shared" si="47"/>
        <v>-1281.93</v>
      </c>
      <c r="L50" s="69">
        <f t="shared" si="47"/>
        <v>-2149.9</v>
      </c>
      <c r="M50" s="69">
        <f t="shared" si="47"/>
        <v>-1469.26</v>
      </c>
      <c r="N50" s="69">
        <f t="shared" si="47"/>
        <v>-1800.99</v>
      </c>
      <c r="O50" s="69">
        <f t="shared" si="47"/>
        <v>-416.66</v>
      </c>
      <c r="P50" s="69">
        <f t="shared" si="47"/>
        <v>-276.13</v>
      </c>
      <c r="Q50" s="69">
        <f>IF(OR($B50&lt;Q$10,$B50&gt;Q$11),0,IF($B50=Q$11,-Q48,-Q$15))</f>
        <v>-7172.91</v>
      </c>
      <c r="R50" s="69">
        <f t="shared" si="47"/>
        <v>-382.23</v>
      </c>
      <c r="S50" s="69">
        <f t="shared" si="47"/>
        <v>-148.44</v>
      </c>
      <c r="T50" s="69">
        <f t="shared" si="47"/>
        <v>-189.97</v>
      </c>
      <c r="U50" s="69">
        <f t="shared" ref="U50:Y50" si="48">IF(OR($B50&lt;U$10,$B50&gt;U$11),0,IF($B50=U$11,-U48,-U$15))</f>
        <v>-3019.97</v>
      </c>
      <c r="V50" s="69">
        <f t="shared" si="48"/>
        <v>-5260.36</v>
      </c>
      <c r="W50" s="69">
        <f t="shared" si="48"/>
        <v>-809.76</v>
      </c>
      <c r="X50" s="69">
        <f t="shared" si="48"/>
        <v>-619.56255555555549</v>
      </c>
      <c r="Y50" s="69">
        <f t="shared" si="48"/>
        <v>-2238.71</v>
      </c>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1">
        <f t="shared" si="46"/>
        <v>-28481.192555555554</v>
      </c>
      <c r="BC50" s="71">
        <f t="shared" si="14"/>
        <v>-1708.87</v>
      </c>
      <c r="BD50" s="71">
        <f t="shared" si="12"/>
        <v>-9370.31</v>
      </c>
    </row>
    <row r="51" spans="1:56" hidden="1" outlineLevel="1" x14ac:dyDescent="0.3">
      <c r="A51" s="55">
        <v>9999</v>
      </c>
      <c r="B51" s="123">
        <f>B50</f>
        <v>40471</v>
      </c>
      <c r="C51" s="99" t="s">
        <v>16</v>
      </c>
      <c r="D51" s="71">
        <f t="shared" ref="D51:V51" si="49">IF($B53&lt;D$10,0,IF($B53=D$10,D$13,SUM(D48:D50)))</f>
        <v>0</v>
      </c>
      <c r="E51" s="71">
        <f t="shared" si="49"/>
        <v>0</v>
      </c>
      <c r="F51" s="71">
        <f t="shared" si="49"/>
        <v>0</v>
      </c>
      <c r="G51" s="71">
        <f t="shared" si="49"/>
        <v>0</v>
      </c>
      <c r="H51" s="71">
        <f t="shared" si="49"/>
        <v>0</v>
      </c>
      <c r="I51" s="71">
        <f t="shared" si="49"/>
        <v>0</v>
      </c>
      <c r="J51" s="71">
        <f t="shared" si="49"/>
        <v>28621.429999999971</v>
      </c>
      <c r="K51" s="71">
        <f t="shared" si="49"/>
        <v>30766.32</v>
      </c>
      <c r="L51" s="71">
        <f t="shared" si="49"/>
        <v>70946.70000000007</v>
      </c>
      <c r="M51" s="71">
        <f t="shared" si="49"/>
        <v>89624.860000000073</v>
      </c>
      <c r="N51" s="71">
        <f t="shared" si="49"/>
        <v>109860.38999999996</v>
      </c>
      <c r="O51" s="71">
        <f t="shared" si="49"/>
        <v>25416.260000000002</v>
      </c>
      <c r="P51" s="71">
        <f t="shared" si="49"/>
        <v>16843.929999999986</v>
      </c>
      <c r="Q51" s="71">
        <f>+Q48+Q50+Q49</f>
        <v>308435.1300000003</v>
      </c>
      <c r="R51" s="71">
        <f t="shared" si="49"/>
        <v>42427.529999999955</v>
      </c>
      <c r="S51" s="71">
        <f t="shared" si="49"/>
        <v>16476.840000000018</v>
      </c>
      <c r="T51" s="71">
        <f t="shared" si="49"/>
        <v>21086.669999999984</v>
      </c>
      <c r="U51" s="71">
        <f t="shared" si="49"/>
        <v>596980.03</v>
      </c>
      <c r="V51" s="71">
        <f t="shared" si="49"/>
        <v>294739.64</v>
      </c>
      <c r="W51" s="71">
        <f>IF($B53&lt;W$10,0,IF($B53=W$10,W$13,SUM(W48:W50)))</f>
        <v>89883.360000000073</v>
      </c>
      <c r="X51" s="71">
        <f>IF($B53&lt;X$10,0,IF($B53=X$10,X$13,SUM(X48:X50)))</f>
        <v>89836.171888888843</v>
      </c>
      <c r="Y51" s="71">
        <f>IF($B53&lt;Y$10,0,IF($B53=Y$10,Y$13,SUM(Y48:Y50)))</f>
        <v>324612.94999999972</v>
      </c>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f t="shared" si="46"/>
        <v>2156558.2118888889</v>
      </c>
      <c r="BC51" s="71">
        <f t="shared" si="14"/>
        <v>129393.49</v>
      </c>
      <c r="BD51" s="71">
        <f t="shared" si="12"/>
        <v>709507.65</v>
      </c>
    </row>
    <row r="52" spans="1:56" hidden="1" outlineLevel="1" x14ac:dyDescent="0.3">
      <c r="A52" s="55">
        <v>9999</v>
      </c>
      <c r="B52" s="124">
        <v>40483</v>
      </c>
      <c r="C52" s="100" t="s">
        <v>29</v>
      </c>
      <c r="D52" s="70">
        <v>0</v>
      </c>
      <c r="E52" s="70">
        <v>0</v>
      </c>
      <c r="F52" s="70">
        <v>0</v>
      </c>
      <c r="G52" s="70">
        <v>0</v>
      </c>
      <c r="H52" s="70">
        <v>0</v>
      </c>
      <c r="I52" s="70">
        <v>0</v>
      </c>
      <c r="J52" s="70">
        <v>0</v>
      </c>
      <c r="K52" s="70">
        <v>0</v>
      </c>
      <c r="L52" s="70">
        <v>0</v>
      </c>
      <c r="M52" s="70">
        <v>0</v>
      </c>
      <c r="N52" s="70">
        <v>0</v>
      </c>
      <c r="O52" s="70">
        <v>0</v>
      </c>
      <c r="P52" s="70">
        <v>0</v>
      </c>
      <c r="Q52" s="70"/>
      <c r="R52" s="70">
        <v>0</v>
      </c>
      <c r="S52" s="70">
        <v>0</v>
      </c>
      <c r="T52" s="70">
        <v>0</v>
      </c>
      <c r="U52" s="70">
        <v>0</v>
      </c>
      <c r="V52" s="70">
        <v>0</v>
      </c>
      <c r="W52" s="70">
        <v>0</v>
      </c>
      <c r="X52" s="70">
        <v>0</v>
      </c>
      <c r="Y52" s="70">
        <v>0</v>
      </c>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1">
        <f t="shared" si="46"/>
        <v>0</v>
      </c>
      <c r="BC52" s="71">
        <f>ROUND(BB52*6%,2)</f>
        <v>0</v>
      </c>
      <c r="BD52" s="71">
        <f>ROUND((BB52-BC52)*35%,2)</f>
        <v>0</v>
      </c>
    </row>
    <row r="53" spans="1:56" hidden="1" outlineLevel="1" x14ac:dyDescent="0.3">
      <c r="A53" s="55">
        <v>9999</v>
      </c>
      <c r="B53" s="126">
        <v>40483</v>
      </c>
      <c r="C53" s="98" t="s">
        <v>15</v>
      </c>
      <c r="D53" s="69">
        <f t="shared" ref="D53:T53" si="50">IF(OR($B53&lt;D$10,$B53&gt;D$11),0,IF($B53=D$11,-D51,-D$15))</f>
        <v>0</v>
      </c>
      <c r="E53" s="69">
        <f t="shared" si="50"/>
        <v>0</v>
      </c>
      <c r="F53" s="69">
        <f t="shared" si="50"/>
        <v>0</v>
      </c>
      <c r="G53" s="69">
        <f t="shared" si="50"/>
        <v>0</v>
      </c>
      <c r="H53" s="69">
        <f t="shared" si="50"/>
        <v>0</v>
      </c>
      <c r="I53" s="69">
        <f t="shared" si="50"/>
        <v>0</v>
      </c>
      <c r="J53" s="69">
        <f t="shared" si="50"/>
        <v>-1244.4100000000001</v>
      </c>
      <c r="K53" s="69">
        <f t="shared" si="50"/>
        <v>-1281.93</v>
      </c>
      <c r="L53" s="69">
        <f t="shared" si="50"/>
        <v>-2149.9</v>
      </c>
      <c r="M53" s="69">
        <f t="shared" si="50"/>
        <v>-1469.26</v>
      </c>
      <c r="N53" s="69">
        <f t="shared" si="50"/>
        <v>-1800.99</v>
      </c>
      <c r="O53" s="69">
        <f t="shared" si="50"/>
        <v>-416.66</v>
      </c>
      <c r="P53" s="69">
        <f t="shared" si="50"/>
        <v>-276.13</v>
      </c>
      <c r="Q53" s="69">
        <f>IF(OR($B53&lt;Q$10,$B53&gt;Q$11),0,IF($B53=Q$11,-Q51,-Q$15))</f>
        <v>-7172.91</v>
      </c>
      <c r="R53" s="69">
        <f t="shared" si="50"/>
        <v>-382.23</v>
      </c>
      <c r="S53" s="69">
        <f t="shared" si="50"/>
        <v>-148.44</v>
      </c>
      <c r="T53" s="69">
        <f t="shared" si="50"/>
        <v>-189.97</v>
      </c>
      <c r="U53" s="69">
        <f t="shared" ref="U53:Y53" si="51">IF(OR($B53&lt;U$10,$B53&gt;U$11),0,IF($B53=U$11,-U51,-U$15))</f>
        <v>-3019.97</v>
      </c>
      <c r="V53" s="69">
        <f t="shared" si="51"/>
        <v>-5260.36</v>
      </c>
      <c r="W53" s="69">
        <f t="shared" si="51"/>
        <v>-809.76</v>
      </c>
      <c r="X53" s="69">
        <f t="shared" si="51"/>
        <v>-619.56255555555549</v>
      </c>
      <c r="Y53" s="69">
        <f t="shared" si="51"/>
        <v>-2238.71</v>
      </c>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1">
        <f t="shared" si="46"/>
        <v>-28481.192555555554</v>
      </c>
      <c r="BC53" s="71">
        <f t="shared" si="14"/>
        <v>-1708.87</v>
      </c>
      <c r="BD53" s="71">
        <f t="shared" si="12"/>
        <v>-9370.31</v>
      </c>
    </row>
    <row r="54" spans="1:56" hidden="1" outlineLevel="1" x14ac:dyDescent="0.3">
      <c r="A54" s="55">
        <v>9999</v>
      </c>
      <c r="B54" s="123">
        <f>B53</f>
        <v>40483</v>
      </c>
      <c r="C54" s="99" t="s">
        <v>16</v>
      </c>
      <c r="D54" s="71">
        <f t="shared" ref="D54:V54" si="52">IF($B56&lt;D$10,0,IF($B56=D$10,D$13,SUM(D51:D53)))</f>
        <v>0</v>
      </c>
      <c r="E54" s="71">
        <f t="shared" si="52"/>
        <v>0</v>
      </c>
      <c r="F54" s="71">
        <f t="shared" si="52"/>
        <v>0</v>
      </c>
      <c r="G54" s="71">
        <f t="shared" si="52"/>
        <v>0</v>
      </c>
      <c r="H54" s="71">
        <f t="shared" si="52"/>
        <v>0</v>
      </c>
      <c r="I54" s="71">
        <f t="shared" si="52"/>
        <v>0</v>
      </c>
      <c r="J54" s="71">
        <f t="shared" si="52"/>
        <v>27377.019999999971</v>
      </c>
      <c r="K54" s="71">
        <f t="shared" si="52"/>
        <v>29484.39</v>
      </c>
      <c r="L54" s="71">
        <f t="shared" si="52"/>
        <v>68796.800000000076</v>
      </c>
      <c r="M54" s="71">
        <f t="shared" si="52"/>
        <v>88155.600000000079</v>
      </c>
      <c r="N54" s="71">
        <f t="shared" si="52"/>
        <v>108059.39999999995</v>
      </c>
      <c r="O54" s="71">
        <f t="shared" si="52"/>
        <v>24999.600000000002</v>
      </c>
      <c r="P54" s="71">
        <f t="shared" si="52"/>
        <v>16567.799999999985</v>
      </c>
      <c r="Q54" s="71">
        <f>+Q51+Q53+Q52</f>
        <v>301262.22000000032</v>
      </c>
      <c r="R54" s="71">
        <f t="shared" si="52"/>
        <v>42045.299999999952</v>
      </c>
      <c r="S54" s="71">
        <f t="shared" si="52"/>
        <v>16328.400000000018</v>
      </c>
      <c r="T54" s="71">
        <f t="shared" si="52"/>
        <v>20896.699999999983</v>
      </c>
      <c r="U54" s="71">
        <f t="shared" si="52"/>
        <v>593960.06000000006</v>
      </c>
      <c r="V54" s="71">
        <f t="shared" si="52"/>
        <v>289479.28000000003</v>
      </c>
      <c r="W54" s="71">
        <f>IF($B56&lt;W$10,0,IF($B56=W$10,W$13,SUM(W51:W53)))</f>
        <v>89073.600000000079</v>
      </c>
      <c r="X54" s="71">
        <f>IF($B56&lt;X$10,0,IF($B56=X$10,X$13,SUM(X51:X53)))</f>
        <v>89216.609333333283</v>
      </c>
      <c r="Y54" s="71">
        <f>IF($B56&lt;Y$10,0,IF($B56=Y$10,Y$13,SUM(Y51:Y53)))</f>
        <v>322374.2399999997</v>
      </c>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f t="shared" si="46"/>
        <v>2128077.0193333332</v>
      </c>
      <c r="BC54" s="71">
        <f t="shared" si="14"/>
        <v>127684.62</v>
      </c>
      <c r="BD54" s="71">
        <f t="shared" si="12"/>
        <v>700137.34</v>
      </c>
    </row>
    <row r="55" spans="1:56" hidden="1" outlineLevel="1" x14ac:dyDescent="0.3">
      <c r="A55" s="55">
        <v>9999</v>
      </c>
      <c r="B55" s="124">
        <v>40513</v>
      </c>
      <c r="C55" s="100" t="s">
        <v>29</v>
      </c>
      <c r="D55" s="70">
        <v>0</v>
      </c>
      <c r="E55" s="70">
        <v>0</v>
      </c>
      <c r="F55" s="70">
        <v>0</v>
      </c>
      <c r="G55" s="70">
        <v>0</v>
      </c>
      <c r="H55" s="70">
        <v>0</v>
      </c>
      <c r="I55" s="70">
        <v>0</v>
      </c>
      <c r="J55" s="70">
        <v>0</v>
      </c>
      <c r="K55" s="70">
        <v>0</v>
      </c>
      <c r="L55" s="70">
        <v>0</v>
      </c>
      <c r="M55" s="70">
        <v>0</v>
      </c>
      <c r="N55" s="70">
        <v>0</v>
      </c>
      <c r="O55" s="70">
        <v>0</v>
      </c>
      <c r="P55" s="70">
        <v>0</v>
      </c>
      <c r="Q55" s="70"/>
      <c r="R55" s="70">
        <v>0</v>
      </c>
      <c r="S55" s="70">
        <v>0</v>
      </c>
      <c r="T55" s="70">
        <v>0</v>
      </c>
      <c r="U55" s="70">
        <v>0</v>
      </c>
      <c r="V55" s="70">
        <v>0</v>
      </c>
      <c r="W55" s="70">
        <v>0</v>
      </c>
      <c r="X55" s="70">
        <v>0</v>
      </c>
      <c r="Y55" s="70">
        <v>0</v>
      </c>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1">
        <f t="shared" si="46"/>
        <v>0</v>
      </c>
      <c r="BC55" s="71">
        <f>ROUND(BB55*6%,2)</f>
        <v>0</v>
      </c>
      <c r="BD55" s="71">
        <f>ROUND((BB55-BC55)*35%,2)</f>
        <v>0</v>
      </c>
    </row>
    <row r="56" spans="1:56" hidden="1" outlineLevel="1" x14ac:dyDescent="0.3">
      <c r="A56" s="55">
        <v>9999</v>
      </c>
      <c r="B56" s="125">
        <v>40513</v>
      </c>
      <c r="C56" s="98" t="s">
        <v>15</v>
      </c>
      <c r="D56" s="69">
        <f t="shared" ref="D56:T56" si="53">IF(OR($B56&lt;D$10,$B56&gt;D$11),0,IF($B56=D$11,-D54,-D$15))</f>
        <v>0</v>
      </c>
      <c r="E56" s="69">
        <f t="shared" si="53"/>
        <v>0</v>
      </c>
      <c r="F56" s="69">
        <f t="shared" si="53"/>
        <v>0</v>
      </c>
      <c r="G56" s="69">
        <f t="shared" si="53"/>
        <v>0</v>
      </c>
      <c r="H56" s="69">
        <f t="shared" si="53"/>
        <v>0</v>
      </c>
      <c r="I56" s="69">
        <f t="shared" si="53"/>
        <v>0</v>
      </c>
      <c r="J56" s="69">
        <f t="shared" si="53"/>
        <v>-1244.4100000000001</v>
      </c>
      <c r="K56" s="69">
        <f t="shared" si="53"/>
        <v>-1281.93</v>
      </c>
      <c r="L56" s="69">
        <f t="shared" si="53"/>
        <v>-2149.9</v>
      </c>
      <c r="M56" s="69">
        <f t="shared" si="53"/>
        <v>-1469.26</v>
      </c>
      <c r="N56" s="69">
        <f t="shared" si="53"/>
        <v>-1800.99</v>
      </c>
      <c r="O56" s="69">
        <f t="shared" si="53"/>
        <v>-416.66</v>
      </c>
      <c r="P56" s="69">
        <f t="shared" si="53"/>
        <v>-276.13</v>
      </c>
      <c r="Q56" s="69">
        <f>IF(OR($B56&lt;Q$10,$B56&gt;Q$11),0,IF($B56=Q$11,-Q54,-Q$15))</f>
        <v>-7172.91</v>
      </c>
      <c r="R56" s="69">
        <f t="shared" si="53"/>
        <v>-382.23</v>
      </c>
      <c r="S56" s="69">
        <f t="shared" si="53"/>
        <v>-148.44</v>
      </c>
      <c r="T56" s="69">
        <f t="shared" si="53"/>
        <v>-189.97</v>
      </c>
      <c r="U56" s="69">
        <f t="shared" ref="U56:Y56" si="54">IF(OR($B56&lt;U$10,$B56&gt;U$11),0,IF($B56=U$11,-U54,-U$15))</f>
        <v>-3019.97</v>
      </c>
      <c r="V56" s="69">
        <f t="shared" si="54"/>
        <v>-5260.36</v>
      </c>
      <c r="W56" s="69">
        <f t="shared" si="54"/>
        <v>-809.76</v>
      </c>
      <c r="X56" s="69">
        <f t="shared" si="54"/>
        <v>-619.56255555555549</v>
      </c>
      <c r="Y56" s="69">
        <f t="shared" si="54"/>
        <v>-2238.71</v>
      </c>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1">
        <f t="shared" si="46"/>
        <v>-28481.192555555554</v>
      </c>
      <c r="BC56" s="71">
        <f t="shared" si="14"/>
        <v>-1708.87</v>
      </c>
      <c r="BD56" s="71">
        <f t="shared" si="12"/>
        <v>-9370.31</v>
      </c>
    </row>
    <row r="57" spans="1:56" hidden="1" outlineLevel="1" x14ac:dyDescent="0.3">
      <c r="A57" s="55">
        <v>9999</v>
      </c>
      <c r="B57" s="123">
        <f>B56</f>
        <v>40513</v>
      </c>
      <c r="C57" s="99" t="s">
        <v>16</v>
      </c>
      <c r="D57" s="71">
        <f t="shared" ref="D57:V57" si="55">IF($B59&lt;D$10,0,IF($B59=D$10,D$13,SUM(D54:D56)))</f>
        <v>0</v>
      </c>
      <c r="E57" s="71">
        <f t="shared" si="55"/>
        <v>0</v>
      </c>
      <c r="F57" s="71">
        <f t="shared" si="55"/>
        <v>0</v>
      </c>
      <c r="G57" s="71">
        <f t="shared" si="55"/>
        <v>0</v>
      </c>
      <c r="H57" s="71">
        <f t="shared" si="55"/>
        <v>0</v>
      </c>
      <c r="I57" s="71">
        <f t="shared" si="55"/>
        <v>0</v>
      </c>
      <c r="J57" s="71">
        <f t="shared" si="55"/>
        <v>26132.609999999971</v>
      </c>
      <c r="K57" s="71">
        <f t="shared" si="55"/>
        <v>28202.46</v>
      </c>
      <c r="L57" s="71">
        <f t="shared" si="55"/>
        <v>66646.900000000081</v>
      </c>
      <c r="M57" s="71">
        <f t="shared" si="55"/>
        <v>86686.340000000084</v>
      </c>
      <c r="N57" s="71">
        <f t="shared" si="55"/>
        <v>106258.40999999995</v>
      </c>
      <c r="O57" s="71">
        <f t="shared" si="55"/>
        <v>24582.940000000002</v>
      </c>
      <c r="P57" s="71">
        <f t="shared" si="55"/>
        <v>16291.669999999986</v>
      </c>
      <c r="Q57" s="71">
        <f>+Q54+Q56+Q55</f>
        <v>294089.31000000035</v>
      </c>
      <c r="R57" s="71">
        <f t="shared" si="55"/>
        <v>41663.069999999949</v>
      </c>
      <c r="S57" s="71">
        <f t="shared" si="55"/>
        <v>16179.960000000017</v>
      </c>
      <c r="T57" s="71">
        <f t="shared" si="55"/>
        <v>20706.729999999981</v>
      </c>
      <c r="U57" s="71">
        <f t="shared" si="55"/>
        <v>590940.09000000008</v>
      </c>
      <c r="V57" s="71">
        <f t="shared" si="55"/>
        <v>284218.92000000004</v>
      </c>
      <c r="W57" s="71">
        <f>IF($B59&lt;W$10,0,IF($B59=W$10,W$13,SUM(W54:W56)))</f>
        <v>88263.840000000084</v>
      </c>
      <c r="X57" s="71">
        <f>IF($B59&lt;X$10,0,IF($B59=X$10,X$13,SUM(X54:X56)))</f>
        <v>88597.046777777723</v>
      </c>
      <c r="Y57" s="71">
        <f>IF($B59&lt;Y$10,0,IF($B59=Y$10,Y$13,SUM(Y54:Y56)))</f>
        <v>320135.52999999968</v>
      </c>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f t="shared" si="46"/>
        <v>2099595.8267777776</v>
      </c>
      <c r="BC57" s="71">
        <f t="shared" si="14"/>
        <v>125975.75</v>
      </c>
      <c r="BD57" s="71">
        <f t="shared" si="12"/>
        <v>690767.03</v>
      </c>
    </row>
    <row r="58" spans="1:56" hidden="1" outlineLevel="1" x14ac:dyDescent="0.3">
      <c r="A58" s="55">
        <v>9999</v>
      </c>
      <c r="B58" s="124">
        <v>40544</v>
      </c>
      <c r="C58" s="100" t="s">
        <v>29</v>
      </c>
      <c r="D58" s="70">
        <v>0</v>
      </c>
      <c r="E58" s="70">
        <v>0</v>
      </c>
      <c r="F58" s="70">
        <v>0</v>
      </c>
      <c r="G58" s="70">
        <v>0</v>
      </c>
      <c r="H58" s="70">
        <v>0</v>
      </c>
      <c r="I58" s="70">
        <v>0</v>
      </c>
      <c r="J58" s="70">
        <v>0</v>
      </c>
      <c r="K58" s="70">
        <v>0</v>
      </c>
      <c r="L58" s="70">
        <v>0</v>
      </c>
      <c r="M58" s="70">
        <v>0</v>
      </c>
      <c r="N58" s="70">
        <v>0</v>
      </c>
      <c r="O58" s="70">
        <v>0</v>
      </c>
      <c r="P58" s="70">
        <v>0</v>
      </c>
      <c r="Q58" s="70"/>
      <c r="R58" s="70">
        <v>0</v>
      </c>
      <c r="S58" s="70">
        <v>0</v>
      </c>
      <c r="T58" s="70">
        <v>0</v>
      </c>
      <c r="U58" s="70">
        <v>0</v>
      </c>
      <c r="V58" s="70">
        <v>0</v>
      </c>
      <c r="W58" s="70">
        <v>0</v>
      </c>
      <c r="X58" s="70">
        <v>0</v>
      </c>
      <c r="Y58" s="70">
        <v>0</v>
      </c>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1">
        <f t="shared" si="46"/>
        <v>0</v>
      </c>
      <c r="BC58" s="71">
        <f>ROUND(BB58*6%,2)</f>
        <v>0</v>
      </c>
      <c r="BD58" s="71">
        <f>ROUND((BB58-BC58)*35%,2)</f>
        <v>0</v>
      </c>
    </row>
    <row r="59" spans="1:56" hidden="1" outlineLevel="1" x14ac:dyDescent="0.3">
      <c r="A59" s="55">
        <v>9999</v>
      </c>
      <c r="B59" s="125">
        <f>+B57+31</f>
        <v>40544</v>
      </c>
      <c r="C59" s="98" t="s">
        <v>15</v>
      </c>
      <c r="D59" s="69">
        <f t="shared" ref="D59:T59" si="56">IF(OR($B59&lt;D$10,$B59&gt;D$11),0,IF($B59=D$11,-D57,-D$15))</f>
        <v>0</v>
      </c>
      <c r="E59" s="69">
        <f t="shared" si="56"/>
        <v>0</v>
      </c>
      <c r="F59" s="69">
        <f t="shared" si="56"/>
        <v>0</v>
      </c>
      <c r="G59" s="69">
        <f t="shared" si="56"/>
        <v>0</v>
      </c>
      <c r="H59" s="69">
        <f t="shared" si="56"/>
        <v>0</v>
      </c>
      <c r="I59" s="69">
        <f t="shared" si="56"/>
        <v>0</v>
      </c>
      <c r="J59" s="69">
        <f t="shared" si="56"/>
        <v>-1244.4100000000001</v>
      </c>
      <c r="K59" s="69">
        <f t="shared" si="56"/>
        <v>-1281.93</v>
      </c>
      <c r="L59" s="69">
        <f t="shared" si="56"/>
        <v>-2149.9</v>
      </c>
      <c r="M59" s="69">
        <f t="shared" si="56"/>
        <v>-1469.26</v>
      </c>
      <c r="N59" s="69">
        <f t="shared" si="56"/>
        <v>-1800.99</v>
      </c>
      <c r="O59" s="69">
        <f t="shared" si="56"/>
        <v>-416.66</v>
      </c>
      <c r="P59" s="69">
        <f t="shared" si="56"/>
        <v>-276.13</v>
      </c>
      <c r="Q59" s="69">
        <f>IF(OR($B59&lt;Q$10,$B59&gt;Q$11),0,IF($B59=Q$11,-Q57,-Q$15))</f>
        <v>-7172.91</v>
      </c>
      <c r="R59" s="69">
        <f t="shared" si="56"/>
        <v>-382.23</v>
      </c>
      <c r="S59" s="69">
        <f t="shared" si="56"/>
        <v>-148.44</v>
      </c>
      <c r="T59" s="69">
        <f t="shared" si="56"/>
        <v>-189.97</v>
      </c>
      <c r="U59" s="69">
        <f t="shared" ref="U59:Y59" si="57">IF(OR($B59&lt;U$10,$B59&gt;U$11),0,IF($B59=U$11,-U57,-U$15))</f>
        <v>-3019.97</v>
      </c>
      <c r="V59" s="69">
        <f t="shared" si="57"/>
        <v>-5260.36</v>
      </c>
      <c r="W59" s="69">
        <f t="shared" si="57"/>
        <v>-809.76</v>
      </c>
      <c r="X59" s="69">
        <f t="shared" si="57"/>
        <v>-619.56255555555549</v>
      </c>
      <c r="Y59" s="69">
        <f t="shared" si="57"/>
        <v>-2238.71</v>
      </c>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1">
        <f t="shared" si="46"/>
        <v>-28481.192555555554</v>
      </c>
      <c r="BC59" s="71">
        <f t="shared" si="14"/>
        <v>-1708.87</v>
      </c>
      <c r="BD59" s="71">
        <f>ROUND((BB59-BC59)*35%,2)</f>
        <v>-9370.31</v>
      </c>
    </row>
    <row r="60" spans="1:56" hidden="1" outlineLevel="1" x14ac:dyDescent="0.3">
      <c r="A60" s="55">
        <v>9999</v>
      </c>
      <c r="B60" s="123">
        <f>B59</f>
        <v>40544</v>
      </c>
      <c r="C60" s="99" t="s">
        <v>16</v>
      </c>
      <c r="D60" s="71">
        <f t="shared" ref="D60:V60" si="58">IF($B62&lt;D$10,0,IF($B62=D$10,D$13,SUM(D57:D59)))</f>
        <v>0</v>
      </c>
      <c r="E60" s="71">
        <f t="shared" si="58"/>
        <v>0</v>
      </c>
      <c r="F60" s="71">
        <f t="shared" si="58"/>
        <v>0</v>
      </c>
      <c r="G60" s="71">
        <f t="shared" si="58"/>
        <v>0</v>
      </c>
      <c r="H60" s="71">
        <f t="shared" si="58"/>
        <v>0</v>
      </c>
      <c r="I60" s="71">
        <f t="shared" si="58"/>
        <v>0</v>
      </c>
      <c r="J60" s="71">
        <f t="shared" si="58"/>
        <v>24888.199999999972</v>
      </c>
      <c r="K60" s="71">
        <f t="shared" si="58"/>
        <v>26920.53</v>
      </c>
      <c r="L60" s="71">
        <f t="shared" si="58"/>
        <v>64497.00000000008</v>
      </c>
      <c r="M60" s="71">
        <f t="shared" si="58"/>
        <v>85217.080000000089</v>
      </c>
      <c r="N60" s="71">
        <f t="shared" si="58"/>
        <v>104457.41999999994</v>
      </c>
      <c r="O60" s="71">
        <f t="shared" si="58"/>
        <v>24166.280000000002</v>
      </c>
      <c r="P60" s="71">
        <f t="shared" si="58"/>
        <v>16015.539999999986</v>
      </c>
      <c r="Q60" s="71">
        <f>+Q57+Q59+Q58</f>
        <v>286916.40000000037</v>
      </c>
      <c r="R60" s="71">
        <f t="shared" si="58"/>
        <v>41280.839999999946</v>
      </c>
      <c r="S60" s="71">
        <f t="shared" si="58"/>
        <v>16031.520000000017</v>
      </c>
      <c r="T60" s="71">
        <f t="shared" si="58"/>
        <v>20516.75999999998</v>
      </c>
      <c r="U60" s="71">
        <f t="shared" si="58"/>
        <v>587920.12000000011</v>
      </c>
      <c r="V60" s="71">
        <f t="shared" si="58"/>
        <v>278958.56000000006</v>
      </c>
      <c r="W60" s="71">
        <f>IF($B62&lt;W$10,0,IF($B62=W$10,W$13,SUM(W57:W59)))</f>
        <v>87454.080000000089</v>
      </c>
      <c r="X60" s="71">
        <f>IF($B62&lt;X$10,0,IF($B62=X$10,X$13,SUM(X57:X59)))</f>
        <v>87977.484222222163</v>
      </c>
      <c r="Y60" s="71">
        <f>IF($B62&lt;Y$10,0,IF($B62=Y$10,Y$13,SUM(Y57:Y59)))</f>
        <v>317896.81999999966</v>
      </c>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f t="shared" si="46"/>
        <v>2071114.6342222223</v>
      </c>
      <c r="BC60" s="71">
        <f t="shared" si="14"/>
        <v>124266.88</v>
      </c>
      <c r="BD60" s="71">
        <f t="shared" si="12"/>
        <v>681396.71</v>
      </c>
    </row>
    <row r="61" spans="1:56" hidden="1" outlineLevel="1" x14ac:dyDescent="0.3">
      <c r="A61" s="55">
        <v>9999</v>
      </c>
      <c r="B61" s="124">
        <v>40575</v>
      </c>
      <c r="C61" s="100" t="s">
        <v>29</v>
      </c>
      <c r="D61" s="70">
        <v>0</v>
      </c>
      <c r="E61" s="70">
        <v>0</v>
      </c>
      <c r="F61" s="70">
        <v>0</v>
      </c>
      <c r="G61" s="70">
        <v>0</v>
      </c>
      <c r="H61" s="70">
        <v>0</v>
      </c>
      <c r="I61" s="70">
        <v>0</v>
      </c>
      <c r="J61" s="70">
        <v>0</v>
      </c>
      <c r="K61" s="70">
        <v>0</v>
      </c>
      <c r="L61" s="70">
        <v>0</v>
      </c>
      <c r="M61" s="70">
        <v>0</v>
      </c>
      <c r="N61" s="70">
        <v>0</v>
      </c>
      <c r="O61" s="70">
        <v>0</v>
      </c>
      <c r="P61" s="70">
        <v>0</v>
      </c>
      <c r="Q61" s="70"/>
      <c r="R61" s="70">
        <v>0</v>
      </c>
      <c r="S61" s="70">
        <v>0</v>
      </c>
      <c r="T61" s="70">
        <v>0</v>
      </c>
      <c r="U61" s="70">
        <v>0</v>
      </c>
      <c r="V61" s="70">
        <v>0</v>
      </c>
      <c r="W61" s="70">
        <v>0</v>
      </c>
      <c r="X61" s="70">
        <v>0</v>
      </c>
      <c r="Y61" s="70">
        <v>0</v>
      </c>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1">
        <f t="shared" si="46"/>
        <v>0</v>
      </c>
      <c r="BC61" s="71">
        <f>ROUND(BB61*6%,2)</f>
        <v>0</v>
      </c>
      <c r="BD61" s="71">
        <f>ROUND((BB61-BC61)*35%,2)</f>
        <v>0</v>
      </c>
    </row>
    <row r="62" spans="1:56" hidden="1" outlineLevel="1" x14ac:dyDescent="0.3">
      <c r="A62" s="55">
        <v>9999</v>
      </c>
      <c r="B62" s="125">
        <f>+B60+31</f>
        <v>40575</v>
      </c>
      <c r="C62" s="98" t="s">
        <v>15</v>
      </c>
      <c r="D62" s="69">
        <f t="shared" ref="D62:T62" si="59">IF(OR($B62&lt;D$10,$B62&gt;D$11),0,IF($B62=D$11,-D60,-D$15))</f>
        <v>0</v>
      </c>
      <c r="E62" s="69">
        <f t="shared" si="59"/>
        <v>0</v>
      </c>
      <c r="F62" s="69">
        <f t="shared" si="59"/>
        <v>0</v>
      </c>
      <c r="G62" s="69">
        <f t="shared" si="59"/>
        <v>0</v>
      </c>
      <c r="H62" s="69">
        <f t="shared" si="59"/>
        <v>0</v>
      </c>
      <c r="I62" s="69">
        <f t="shared" si="59"/>
        <v>0</v>
      </c>
      <c r="J62" s="69">
        <f t="shared" si="59"/>
        <v>-1244.4100000000001</v>
      </c>
      <c r="K62" s="69">
        <f t="shared" si="59"/>
        <v>-1281.93</v>
      </c>
      <c r="L62" s="69">
        <f t="shared" si="59"/>
        <v>-2149.9</v>
      </c>
      <c r="M62" s="69">
        <f t="shared" si="59"/>
        <v>-1469.26</v>
      </c>
      <c r="N62" s="69">
        <f t="shared" si="59"/>
        <v>-1800.99</v>
      </c>
      <c r="O62" s="69">
        <f t="shared" si="59"/>
        <v>-416.66</v>
      </c>
      <c r="P62" s="69">
        <f t="shared" si="59"/>
        <v>-276.13</v>
      </c>
      <c r="Q62" s="69">
        <f>IF(OR($B62&lt;Q$10,$B62&gt;Q$11),0,IF($B62=Q$11,-Q60,-Q$15))</f>
        <v>-7172.91</v>
      </c>
      <c r="R62" s="69">
        <f t="shared" si="59"/>
        <v>-382.23</v>
      </c>
      <c r="S62" s="69">
        <f t="shared" si="59"/>
        <v>-148.44</v>
      </c>
      <c r="T62" s="69">
        <f t="shared" si="59"/>
        <v>-189.97</v>
      </c>
      <c r="U62" s="69">
        <f t="shared" ref="U62:Y62" si="60">IF(OR($B62&lt;U$10,$B62&gt;U$11),0,IF($B62=U$11,-U60,-U$15))</f>
        <v>-3019.97</v>
      </c>
      <c r="V62" s="69">
        <f t="shared" si="60"/>
        <v>-5260.36</v>
      </c>
      <c r="W62" s="69">
        <f t="shared" si="60"/>
        <v>-809.76</v>
      </c>
      <c r="X62" s="69">
        <f t="shared" si="60"/>
        <v>-619.56255555555549</v>
      </c>
      <c r="Y62" s="69">
        <f t="shared" si="60"/>
        <v>-2238.71</v>
      </c>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1">
        <f t="shared" si="46"/>
        <v>-28481.192555555554</v>
      </c>
      <c r="BC62" s="71">
        <f t="shared" si="14"/>
        <v>-1708.87</v>
      </c>
      <c r="BD62" s="71">
        <f t="shared" si="12"/>
        <v>-9370.31</v>
      </c>
    </row>
    <row r="63" spans="1:56" hidden="1" outlineLevel="1" x14ac:dyDescent="0.3">
      <c r="A63" s="55">
        <v>9999</v>
      </c>
      <c r="B63" s="123">
        <f>B62</f>
        <v>40575</v>
      </c>
      <c r="C63" s="99" t="s">
        <v>16</v>
      </c>
      <c r="D63" s="71">
        <f t="shared" ref="D63:V63" si="61">IF($B65&lt;D$10,0,IF($B65=D$10,D$13,SUM(D60:D62)))</f>
        <v>0</v>
      </c>
      <c r="E63" s="71">
        <f t="shared" si="61"/>
        <v>0</v>
      </c>
      <c r="F63" s="71">
        <f t="shared" si="61"/>
        <v>0</v>
      </c>
      <c r="G63" s="71">
        <f t="shared" si="61"/>
        <v>0</v>
      </c>
      <c r="H63" s="71">
        <f t="shared" si="61"/>
        <v>0</v>
      </c>
      <c r="I63" s="71">
        <f t="shared" si="61"/>
        <v>0</v>
      </c>
      <c r="J63" s="71">
        <f t="shared" si="61"/>
        <v>23643.789999999972</v>
      </c>
      <c r="K63" s="71">
        <f t="shared" si="61"/>
        <v>25638.6</v>
      </c>
      <c r="L63" s="71">
        <f t="shared" si="61"/>
        <v>62347.100000000079</v>
      </c>
      <c r="M63" s="71">
        <f t="shared" si="61"/>
        <v>83747.820000000094</v>
      </c>
      <c r="N63" s="71">
        <f t="shared" si="61"/>
        <v>102656.42999999993</v>
      </c>
      <c r="O63" s="71">
        <f t="shared" si="61"/>
        <v>23749.620000000003</v>
      </c>
      <c r="P63" s="71">
        <f t="shared" si="61"/>
        <v>15739.409999999987</v>
      </c>
      <c r="Q63" s="71">
        <f>+Q60+Q62+Q61</f>
        <v>279743.4900000004</v>
      </c>
      <c r="R63" s="71">
        <f t="shared" si="61"/>
        <v>40898.609999999942</v>
      </c>
      <c r="S63" s="71">
        <f t="shared" si="61"/>
        <v>15883.080000000016</v>
      </c>
      <c r="T63" s="71">
        <f t="shared" si="61"/>
        <v>20326.789999999979</v>
      </c>
      <c r="U63" s="71">
        <f t="shared" si="61"/>
        <v>584900.15000000014</v>
      </c>
      <c r="V63" s="71">
        <f t="shared" si="61"/>
        <v>273698.20000000007</v>
      </c>
      <c r="W63" s="71">
        <f>IF($B65&lt;W$10,0,IF($B65=W$10,W$13,SUM(W60:W62)))</f>
        <v>86644.320000000094</v>
      </c>
      <c r="X63" s="71">
        <f>IF($B65&lt;X$10,0,IF($B65=X$10,X$13,SUM(X60:X62)))</f>
        <v>87357.921666666603</v>
      </c>
      <c r="Y63" s="71">
        <f>IF($B65&lt;Y$10,0,IF($B65=Y$10,Y$13,SUM(Y60:Y62)))</f>
        <v>315658.10999999964</v>
      </c>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f t="shared" si="46"/>
        <v>2042633.4416666671</v>
      </c>
      <c r="BC63" s="71">
        <f t="shared" si="14"/>
        <v>122558.01</v>
      </c>
      <c r="BD63" s="71">
        <f t="shared" si="12"/>
        <v>672026.4</v>
      </c>
    </row>
    <row r="64" spans="1:56" hidden="1" outlineLevel="1" x14ac:dyDescent="0.3">
      <c r="A64" s="55">
        <v>9999</v>
      </c>
      <c r="B64" s="124">
        <v>40603</v>
      </c>
      <c r="C64" s="100" t="s">
        <v>29</v>
      </c>
      <c r="D64" s="70">
        <v>0</v>
      </c>
      <c r="E64" s="70">
        <v>0</v>
      </c>
      <c r="F64" s="70">
        <v>0</v>
      </c>
      <c r="G64" s="70">
        <v>0</v>
      </c>
      <c r="H64" s="70">
        <v>0</v>
      </c>
      <c r="I64" s="70">
        <v>0</v>
      </c>
      <c r="J64" s="70">
        <v>0</v>
      </c>
      <c r="K64" s="70">
        <v>0</v>
      </c>
      <c r="L64" s="70">
        <v>0</v>
      </c>
      <c r="M64" s="70">
        <v>0</v>
      </c>
      <c r="N64" s="70">
        <v>0</v>
      </c>
      <c r="O64" s="70">
        <v>0</v>
      </c>
      <c r="P64" s="70">
        <v>0</v>
      </c>
      <c r="Q64" s="70"/>
      <c r="R64" s="70">
        <v>0</v>
      </c>
      <c r="S64" s="70">
        <v>0</v>
      </c>
      <c r="T64" s="70">
        <v>0</v>
      </c>
      <c r="U64" s="70">
        <v>0</v>
      </c>
      <c r="V64" s="70">
        <v>0</v>
      </c>
      <c r="W64" s="70">
        <v>0</v>
      </c>
      <c r="X64" s="70">
        <v>0</v>
      </c>
      <c r="Y64" s="70">
        <v>0</v>
      </c>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1">
        <f t="shared" si="46"/>
        <v>0</v>
      </c>
      <c r="BC64" s="71">
        <f>ROUND(BB64*6%,2)</f>
        <v>0</v>
      </c>
      <c r="BD64" s="71">
        <f>ROUND((BB64-BC64)*35%,2)</f>
        <v>0</v>
      </c>
    </row>
    <row r="65" spans="1:56" hidden="1" outlineLevel="1" x14ac:dyDescent="0.3">
      <c r="A65" s="55">
        <v>9999</v>
      </c>
      <c r="B65" s="125">
        <f>+B63+31</f>
        <v>40606</v>
      </c>
      <c r="C65" s="98" t="s">
        <v>15</v>
      </c>
      <c r="D65" s="69">
        <f t="shared" ref="D65:T65" si="62">IF(OR($B65&lt;D$10,$B65&gt;D$11),0,IF($B65=D$11,-D63,-D$15))</f>
        <v>0</v>
      </c>
      <c r="E65" s="69">
        <f t="shared" si="62"/>
        <v>0</v>
      </c>
      <c r="F65" s="69">
        <f t="shared" si="62"/>
        <v>0</v>
      </c>
      <c r="G65" s="69">
        <f t="shared" si="62"/>
        <v>0</v>
      </c>
      <c r="H65" s="69">
        <f t="shared" si="62"/>
        <v>0</v>
      </c>
      <c r="I65" s="69">
        <f t="shared" si="62"/>
        <v>0</v>
      </c>
      <c r="J65" s="69">
        <f t="shared" si="62"/>
        <v>-1244.4100000000001</v>
      </c>
      <c r="K65" s="69">
        <f t="shared" si="62"/>
        <v>-1281.93</v>
      </c>
      <c r="L65" s="69">
        <f t="shared" si="62"/>
        <v>-2149.9</v>
      </c>
      <c r="M65" s="69">
        <f t="shared" si="62"/>
        <v>-1469.26</v>
      </c>
      <c r="N65" s="69">
        <f t="shared" si="62"/>
        <v>-1800.99</v>
      </c>
      <c r="O65" s="69">
        <f t="shared" si="62"/>
        <v>-416.66</v>
      </c>
      <c r="P65" s="69">
        <f t="shared" si="62"/>
        <v>-276.13</v>
      </c>
      <c r="Q65" s="69">
        <f>IF(OR($B65&lt;Q$10,$B65&gt;Q$11),0,IF($B65=Q$11,-Q63,-Q$15))</f>
        <v>-7172.91</v>
      </c>
      <c r="R65" s="69">
        <f t="shared" si="62"/>
        <v>-382.23</v>
      </c>
      <c r="S65" s="69">
        <f t="shared" si="62"/>
        <v>-148.44</v>
      </c>
      <c r="T65" s="69">
        <f t="shared" si="62"/>
        <v>-189.97</v>
      </c>
      <c r="U65" s="69">
        <f t="shared" ref="U65:Y65" si="63">IF(OR($B65&lt;U$10,$B65&gt;U$11),0,IF($B65=U$11,-U63,-U$15))</f>
        <v>-3019.97</v>
      </c>
      <c r="V65" s="69">
        <f t="shared" si="63"/>
        <v>-5260.36</v>
      </c>
      <c r="W65" s="69">
        <f t="shared" si="63"/>
        <v>-809.76</v>
      </c>
      <c r="X65" s="69">
        <f t="shared" si="63"/>
        <v>-619.56255555555549</v>
      </c>
      <c r="Y65" s="69">
        <f t="shared" si="63"/>
        <v>-2238.71</v>
      </c>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1">
        <f t="shared" si="46"/>
        <v>-28481.192555555554</v>
      </c>
      <c r="BC65" s="71">
        <f t="shared" si="14"/>
        <v>-1708.87</v>
      </c>
      <c r="BD65" s="71">
        <f t="shared" si="12"/>
        <v>-9370.31</v>
      </c>
    </row>
    <row r="66" spans="1:56" hidden="1" outlineLevel="1" x14ac:dyDescent="0.3">
      <c r="A66" s="55">
        <v>9999</v>
      </c>
      <c r="B66" s="123">
        <f>B65</f>
        <v>40606</v>
      </c>
      <c r="C66" s="99" t="s">
        <v>16</v>
      </c>
      <c r="D66" s="71">
        <f t="shared" ref="D66:V66" si="64">IF($B68&lt;D$10,0,IF($B68=D$10,D$13,SUM(D63:D65)))</f>
        <v>0</v>
      </c>
      <c r="E66" s="71">
        <f t="shared" si="64"/>
        <v>0</v>
      </c>
      <c r="F66" s="71">
        <f t="shared" si="64"/>
        <v>0</v>
      </c>
      <c r="G66" s="71">
        <f t="shared" si="64"/>
        <v>0</v>
      </c>
      <c r="H66" s="71">
        <f t="shared" si="64"/>
        <v>0</v>
      </c>
      <c r="I66" s="71">
        <f t="shared" si="64"/>
        <v>0</v>
      </c>
      <c r="J66" s="71">
        <f t="shared" si="64"/>
        <v>22399.379999999972</v>
      </c>
      <c r="K66" s="71">
        <f t="shared" si="64"/>
        <v>24356.67</v>
      </c>
      <c r="L66" s="71">
        <f t="shared" si="64"/>
        <v>60197.200000000077</v>
      </c>
      <c r="M66" s="71">
        <f t="shared" si="64"/>
        <v>82278.5600000001</v>
      </c>
      <c r="N66" s="71">
        <f t="shared" si="64"/>
        <v>100855.43999999993</v>
      </c>
      <c r="O66" s="71">
        <f t="shared" si="64"/>
        <v>23332.960000000003</v>
      </c>
      <c r="P66" s="71">
        <f t="shared" si="64"/>
        <v>15463.279999999988</v>
      </c>
      <c r="Q66" s="71">
        <f>+Q63+Q65+Q64:Q64</f>
        <v>272570.58000000042</v>
      </c>
      <c r="R66" s="71">
        <f t="shared" si="64"/>
        <v>40516.379999999939</v>
      </c>
      <c r="S66" s="71">
        <f t="shared" si="64"/>
        <v>15734.640000000016</v>
      </c>
      <c r="T66" s="71">
        <f t="shared" si="64"/>
        <v>20136.819999999978</v>
      </c>
      <c r="U66" s="71">
        <f t="shared" si="64"/>
        <v>581880.18000000017</v>
      </c>
      <c r="V66" s="71">
        <f t="shared" si="64"/>
        <v>268437.84000000008</v>
      </c>
      <c r="W66" s="71">
        <f>IF($B68&lt;W$10,0,IF($B68=W$10,W$13,SUM(W63:W65)))</f>
        <v>85834.5600000001</v>
      </c>
      <c r="X66" s="71">
        <f>IF($B68&lt;X$10,0,IF($B68=X$10,X$13,SUM(X63:X65)))</f>
        <v>86738.359111111044</v>
      </c>
      <c r="Y66" s="71">
        <f>IF($B68&lt;Y$10,0,IF($B68=Y$10,Y$13,SUM(Y63:Y65)))</f>
        <v>313419.39999999962</v>
      </c>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f t="shared" si="46"/>
        <v>2014152.2491111115</v>
      </c>
      <c r="BC66" s="71">
        <f t="shared" si="14"/>
        <v>120849.13</v>
      </c>
      <c r="BD66" s="71">
        <f t="shared" si="12"/>
        <v>662656.09</v>
      </c>
    </row>
    <row r="67" spans="1:56" hidden="1" outlineLevel="1" x14ac:dyDescent="0.3">
      <c r="A67" s="55">
        <v>9999</v>
      </c>
      <c r="B67" s="124">
        <v>40634</v>
      </c>
      <c r="C67" s="100" t="s">
        <v>29</v>
      </c>
      <c r="D67" s="70">
        <v>0</v>
      </c>
      <c r="E67" s="70">
        <v>0</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1">
        <f t="shared" si="46"/>
        <v>0</v>
      </c>
      <c r="BC67" s="71">
        <f>ROUND(BB67*6%,2)</f>
        <v>0</v>
      </c>
      <c r="BD67" s="71">
        <f>ROUND((BB67-BC67)*35%,2)</f>
        <v>0</v>
      </c>
    </row>
    <row r="68" spans="1:56" hidden="1" outlineLevel="1" x14ac:dyDescent="0.3">
      <c r="A68" s="55">
        <v>9999</v>
      </c>
      <c r="B68" s="125">
        <f>+B66+31</f>
        <v>40637</v>
      </c>
      <c r="C68" s="98" t="s">
        <v>15</v>
      </c>
      <c r="D68" s="69">
        <f t="shared" ref="D68:T68" si="65">IF(OR($B68&lt;D$10,$B68&gt;D$11),0,IF($B68=D$11,-D66,-D$15))</f>
        <v>0</v>
      </c>
      <c r="E68" s="69">
        <f t="shared" si="65"/>
        <v>0</v>
      </c>
      <c r="F68" s="69">
        <f t="shared" si="65"/>
        <v>0</v>
      </c>
      <c r="G68" s="69">
        <f t="shared" si="65"/>
        <v>0</v>
      </c>
      <c r="H68" s="69">
        <f t="shared" si="65"/>
        <v>0</v>
      </c>
      <c r="I68" s="69">
        <f t="shared" si="65"/>
        <v>0</v>
      </c>
      <c r="J68" s="69">
        <f t="shared" si="65"/>
        <v>-1244.4100000000001</v>
      </c>
      <c r="K68" s="69">
        <f t="shared" si="65"/>
        <v>-1281.93</v>
      </c>
      <c r="L68" s="69">
        <f t="shared" si="65"/>
        <v>-2149.9</v>
      </c>
      <c r="M68" s="69">
        <f t="shared" si="65"/>
        <v>-1469.26</v>
      </c>
      <c r="N68" s="69">
        <f t="shared" si="65"/>
        <v>-1800.99</v>
      </c>
      <c r="O68" s="69">
        <f t="shared" si="65"/>
        <v>-416.66</v>
      </c>
      <c r="P68" s="69">
        <f t="shared" si="65"/>
        <v>-276.13</v>
      </c>
      <c r="Q68" s="69">
        <f>IF(OR($B68&lt;Q$10,$B68&gt;Q$11),0,IF($B68=Q$11,-Q66,-Q$15))</f>
        <v>-7172.91</v>
      </c>
      <c r="R68" s="69">
        <f t="shared" si="65"/>
        <v>-382.23</v>
      </c>
      <c r="S68" s="69">
        <f t="shared" si="65"/>
        <v>-148.44</v>
      </c>
      <c r="T68" s="69">
        <f t="shared" si="65"/>
        <v>-189.97</v>
      </c>
      <c r="U68" s="69">
        <f t="shared" ref="U68:Y68" si="66">IF(OR($B68&lt;U$10,$B68&gt;U$11),0,IF($B68=U$11,-U66,-U$15))</f>
        <v>-3019.97</v>
      </c>
      <c r="V68" s="69">
        <f t="shared" si="66"/>
        <v>-5260.36</v>
      </c>
      <c r="W68" s="69">
        <f t="shared" si="66"/>
        <v>-809.76</v>
      </c>
      <c r="X68" s="69">
        <f t="shared" si="66"/>
        <v>-619.56255555555549</v>
      </c>
      <c r="Y68" s="69">
        <f t="shared" si="66"/>
        <v>-2238.71</v>
      </c>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1">
        <f t="shared" si="46"/>
        <v>-28481.192555555554</v>
      </c>
      <c r="BC68" s="71">
        <f t="shared" si="14"/>
        <v>-1708.87</v>
      </c>
      <c r="BD68" s="71">
        <f t="shared" si="12"/>
        <v>-9370.31</v>
      </c>
    </row>
    <row r="69" spans="1:56" hidden="1" outlineLevel="1" x14ac:dyDescent="0.3">
      <c r="A69" s="55">
        <v>9999</v>
      </c>
      <c r="B69" s="123">
        <f>B68</f>
        <v>40637</v>
      </c>
      <c r="C69" s="99" t="s">
        <v>16</v>
      </c>
      <c r="D69" s="71">
        <f t="shared" ref="D69:V69" si="67">IF($B71&lt;D$10,0,IF($B71=D$10,D$13,SUM(D66:D68)))</f>
        <v>0</v>
      </c>
      <c r="E69" s="71">
        <f t="shared" si="67"/>
        <v>0</v>
      </c>
      <c r="F69" s="71">
        <f t="shared" si="67"/>
        <v>0</v>
      </c>
      <c r="G69" s="71">
        <f t="shared" si="67"/>
        <v>0</v>
      </c>
      <c r="H69" s="71">
        <f t="shared" si="67"/>
        <v>0</v>
      </c>
      <c r="I69" s="71">
        <f t="shared" si="67"/>
        <v>0</v>
      </c>
      <c r="J69" s="71">
        <f t="shared" si="67"/>
        <v>21154.969999999972</v>
      </c>
      <c r="K69" s="71">
        <f t="shared" si="67"/>
        <v>23074.739999999998</v>
      </c>
      <c r="L69" s="71">
        <f t="shared" si="67"/>
        <v>58047.300000000076</v>
      </c>
      <c r="M69" s="71">
        <f t="shared" si="67"/>
        <v>80809.300000000105</v>
      </c>
      <c r="N69" s="71">
        <f t="shared" si="67"/>
        <v>99054.449999999924</v>
      </c>
      <c r="O69" s="71">
        <f t="shared" si="67"/>
        <v>22916.300000000003</v>
      </c>
      <c r="P69" s="71">
        <f t="shared" si="67"/>
        <v>15187.149999999989</v>
      </c>
      <c r="Q69" s="71">
        <f>+Q66+Q68+Q67</f>
        <v>265397.67000000045</v>
      </c>
      <c r="R69" s="71">
        <f t="shared" si="67"/>
        <v>40134.149999999936</v>
      </c>
      <c r="S69" s="71">
        <f t="shared" si="67"/>
        <v>15586.200000000015</v>
      </c>
      <c r="T69" s="71">
        <f t="shared" si="67"/>
        <v>19946.849999999977</v>
      </c>
      <c r="U69" s="71">
        <f t="shared" si="67"/>
        <v>578860.2100000002</v>
      </c>
      <c r="V69" s="71">
        <f t="shared" si="67"/>
        <v>263177.4800000001</v>
      </c>
      <c r="W69" s="71">
        <f>IF($B71&lt;W$10,0,IF($B71=W$10,W$13,SUM(W66:W68)))</f>
        <v>85024.800000000105</v>
      </c>
      <c r="X69" s="71">
        <f>IF($B71&lt;X$10,0,IF($B71=X$10,X$13,SUM(X66:X68)))</f>
        <v>86118.796555555484</v>
      </c>
      <c r="Y69" s="71">
        <f>IF($B71&lt;Y$10,0,IF($B71=Y$10,Y$13,SUM(Y66:Y68)))</f>
        <v>311180.68999999959</v>
      </c>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f t="shared" si="46"/>
        <v>1985671.0565555557</v>
      </c>
      <c r="BC69" s="71">
        <f t="shared" si="14"/>
        <v>119140.26</v>
      </c>
      <c r="BD69" s="71">
        <f t="shared" si="12"/>
        <v>653285.78</v>
      </c>
    </row>
    <row r="70" spans="1:56" hidden="1" outlineLevel="1" x14ac:dyDescent="0.3">
      <c r="A70" s="55">
        <v>9999</v>
      </c>
      <c r="B70" s="124">
        <v>40664</v>
      </c>
      <c r="C70" s="100" t="s">
        <v>29</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1">
        <f t="shared" si="46"/>
        <v>0</v>
      </c>
      <c r="BC70" s="71">
        <f>ROUND(BB70*6%,2)</f>
        <v>0</v>
      </c>
      <c r="BD70" s="71">
        <f>ROUND((BB70-BC70)*35%,2)</f>
        <v>0</v>
      </c>
    </row>
    <row r="71" spans="1:56" hidden="1" outlineLevel="1" x14ac:dyDescent="0.3">
      <c r="A71" s="55">
        <v>9999</v>
      </c>
      <c r="B71" s="125">
        <f>+B69+31</f>
        <v>40668</v>
      </c>
      <c r="C71" s="98" t="s">
        <v>15</v>
      </c>
      <c r="D71" s="69">
        <f t="shared" ref="D71:T71" si="68">IF(OR($B71&lt;D$10,$B71&gt;D$11),0,IF($B71=D$11,-D69,-D$15))</f>
        <v>0</v>
      </c>
      <c r="E71" s="69">
        <f t="shared" si="68"/>
        <v>0</v>
      </c>
      <c r="F71" s="69">
        <f t="shared" si="68"/>
        <v>0</v>
      </c>
      <c r="G71" s="69">
        <f t="shared" si="68"/>
        <v>0</v>
      </c>
      <c r="H71" s="69">
        <f t="shared" si="68"/>
        <v>0</v>
      </c>
      <c r="I71" s="69">
        <f t="shared" si="68"/>
        <v>0</v>
      </c>
      <c r="J71" s="69">
        <f t="shared" si="68"/>
        <v>-1244.4100000000001</v>
      </c>
      <c r="K71" s="69">
        <f t="shared" si="68"/>
        <v>-1281.93</v>
      </c>
      <c r="L71" s="69">
        <f t="shared" si="68"/>
        <v>-2149.9</v>
      </c>
      <c r="M71" s="69">
        <f t="shared" si="68"/>
        <v>-1469.26</v>
      </c>
      <c r="N71" s="69">
        <f t="shared" si="68"/>
        <v>-1800.99</v>
      </c>
      <c r="O71" s="69">
        <f t="shared" si="68"/>
        <v>-416.66</v>
      </c>
      <c r="P71" s="69">
        <f t="shared" si="68"/>
        <v>-276.13</v>
      </c>
      <c r="Q71" s="69">
        <f>IF(OR($B71&lt;Q$10,$B71&gt;Q$11),0,IF($B71=Q$11,-Q69,-Q$15))</f>
        <v>-7172.91</v>
      </c>
      <c r="R71" s="69">
        <f t="shared" si="68"/>
        <v>-382.23</v>
      </c>
      <c r="S71" s="69">
        <f t="shared" si="68"/>
        <v>-148.44</v>
      </c>
      <c r="T71" s="69">
        <f t="shared" si="68"/>
        <v>-189.97</v>
      </c>
      <c r="U71" s="69">
        <f t="shared" ref="U71:Y71" si="69">IF(OR($B71&lt;U$10,$B71&gt;U$11),0,IF($B71=U$11,-U69,-U$15))</f>
        <v>-3019.97</v>
      </c>
      <c r="V71" s="69">
        <f t="shared" si="69"/>
        <v>-5260.36</v>
      </c>
      <c r="W71" s="69">
        <f t="shared" si="69"/>
        <v>-809.76</v>
      </c>
      <c r="X71" s="69">
        <f t="shared" si="69"/>
        <v>-619.56255555555549</v>
      </c>
      <c r="Y71" s="69">
        <f t="shared" si="69"/>
        <v>-2238.71</v>
      </c>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1">
        <f t="shared" si="46"/>
        <v>-28481.192555555554</v>
      </c>
      <c r="BC71" s="71">
        <f t="shared" si="14"/>
        <v>-1708.87</v>
      </c>
      <c r="BD71" s="71">
        <f t="shared" si="12"/>
        <v>-9370.31</v>
      </c>
    </row>
    <row r="72" spans="1:56" hidden="1" outlineLevel="1" x14ac:dyDescent="0.3">
      <c r="A72" s="55">
        <v>9999</v>
      </c>
      <c r="B72" s="123">
        <f>B71</f>
        <v>40668</v>
      </c>
      <c r="C72" s="99" t="s">
        <v>16</v>
      </c>
      <c r="D72" s="71">
        <f t="shared" ref="D72:V72" si="70">IF($B74&lt;D$10,0,IF($B74=D$10,D$13,SUM(D69:D71)))</f>
        <v>0</v>
      </c>
      <c r="E72" s="71">
        <f t="shared" si="70"/>
        <v>0</v>
      </c>
      <c r="F72" s="71">
        <f t="shared" si="70"/>
        <v>0</v>
      </c>
      <c r="G72" s="71">
        <f t="shared" si="70"/>
        <v>0</v>
      </c>
      <c r="H72" s="71">
        <f t="shared" si="70"/>
        <v>0</v>
      </c>
      <c r="I72" s="71">
        <f t="shared" si="70"/>
        <v>0</v>
      </c>
      <c r="J72" s="71">
        <f t="shared" si="70"/>
        <v>19910.559999999972</v>
      </c>
      <c r="K72" s="71">
        <f t="shared" si="70"/>
        <v>21792.809999999998</v>
      </c>
      <c r="L72" s="71">
        <f t="shared" si="70"/>
        <v>55897.400000000074</v>
      </c>
      <c r="M72" s="71">
        <f t="shared" si="70"/>
        <v>79340.04000000011</v>
      </c>
      <c r="N72" s="71">
        <f t="shared" si="70"/>
        <v>97253.459999999919</v>
      </c>
      <c r="O72" s="71">
        <f t="shared" si="70"/>
        <v>22499.640000000003</v>
      </c>
      <c r="P72" s="71">
        <f t="shared" si="70"/>
        <v>14911.01999999999</v>
      </c>
      <c r="Q72" s="71">
        <f>+Q69+Q71+Q70</f>
        <v>258224.76000000045</v>
      </c>
      <c r="R72" s="71">
        <f t="shared" si="70"/>
        <v>39751.919999999933</v>
      </c>
      <c r="S72" s="71">
        <f t="shared" si="70"/>
        <v>15437.760000000015</v>
      </c>
      <c r="T72" s="71">
        <f t="shared" si="70"/>
        <v>19756.879999999976</v>
      </c>
      <c r="U72" s="71">
        <f t="shared" si="70"/>
        <v>575840.24000000022</v>
      </c>
      <c r="V72" s="71">
        <f t="shared" si="70"/>
        <v>257917.12000000011</v>
      </c>
      <c r="W72" s="71">
        <f>IF($B74&lt;W$10,0,IF($B74=W$10,W$13,SUM(W69:W71)))</f>
        <v>84215.04000000011</v>
      </c>
      <c r="X72" s="71">
        <f>IF($B74&lt;X$10,0,IF($B74=X$10,X$13,SUM(X69:X71)))</f>
        <v>85499.233999999924</v>
      </c>
      <c r="Y72" s="71">
        <f>IF($B74&lt;Y$10,0,IF($B74=Y$10,Y$13,SUM(Y69:Y71)))</f>
        <v>308941.97999999957</v>
      </c>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f t="shared" si="46"/>
        <v>1957189.8640000003</v>
      </c>
      <c r="BC72" s="71">
        <f t="shared" si="14"/>
        <v>117431.39</v>
      </c>
      <c r="BD72" s="71">
        <f t="shared" si="12"/>
        <v>643915.47</v>
      </c>
    </row>
    <row r="73" spans="1:56" hidden="1" outlineLevel="1" x14ac:dyDescent="0.3">
      <c r="A73" s="55">
        <v>9999</v>
      </c>
      <c r="B73" s="124">
        <v>40695</v>
      </c>
      <c r="C73" s="100" t="s">
        <v>29</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1">
        <f t="shared" si="46"/>
        <v>0</v>
      </c>
      <c r="BC73" s="71">
        <f>ROUND(BB73*6%,2)</f>
        <v>0</v>
      </c>
      <c r="BD73" s="71">
        <f>ROUND((BB73-BC73)*35%,2)</f>
        <v>0</v>
      </c>
    </row>
    <row r="74" spans="1:56" hidden="1" outlineLevel="1" x14ac:dyDescent="0.3">
      <c r="A74" s="55">
        <v>9999</v>
      </c>
      <c r="B74" s="125">
        <f>+B72+31</f>
        <v>40699</v>
      </c>
      <c r="C74" s="98" t="s">
        <v>15</v>
      </c>
      <c r="D74" s="69">
        <f t="shared" ref="D74:T74" si="71">IF(OR($B74&lt;D$10,$B74&gt;D$11),0,IF($B74=D$11,-D72,-D$15))</f>
        <v>0</v>
      </c>
      <c r="E74" s="69">
        <f t="shared" si="71"/>
        <v>0</v>
      </c>
      <c r="F74" s="69">
        <f t="shared" si="71"/>
        <v>0</v>
      </c>
      <c r="G74" s="69">
        <f t="shared" si="71"/>
        <v>0</v>
      </c>
      <c r="H74" s="69">
        <f t="shared" si="71"/>
        <v>0</v>
      </c>
      <c r="I74" s="69">
        <f t="shared" si="71"/>
        <v>0</v>
      </c>
      <c r="J74" s="69">
        <f t="shared" si="71"/>
        <v>-1244.4100000000001</v>
      </c>
      <c r="K74" s="69">
        <f t="shared" si="71"/>
        <v>-1281.93</v>
      </c>
      <c r="L74" s="69">
        <f t="shared" si="71"/>
        <v>-2149.9</v>
      </c>
      <c r="M74" s="69">
        <f t="shared" si="71"/>
        <v>-1469.26</v>
      </c>
      <c r="N74" s="69">
        <f t="shared" si="71"/>
        <v>-1800.99</v>
      </c>
      <c r="O74" s="69">
        <f t="shared" si="71"/>
        <v>-416.66</v>
      </c>
      <c r="P74" s="69">
        <f t="shared" si="71"/>
        <v>-276.13</v>
      </c>
      <c r="Q74" s="69">
        <f>IF(OR($B74&lt;Q$10,$B74&gt;Q$11),0,IF($B74=Q$11,-Q72,-Q$15))</f>
        <v>-7172.91</v>
      </c>
      <c r="R74" s="69">
        <f t="shared" si="71"/>
        <v>-382.23</v>
      </c>
      <c r="S74" s="69">
        <f t="shared" si="71"/>
        <v>-148.44</v>
      </c>
      <c r="T74" s="69">
        <f t="shared" si="71"/>
        <v>-189.97</v>
      </c>
      <c r="U74" s="69">
        <f t="shared" ref="U74:Y74" si="72">IF(OR($B74&lt;U$10,$B74&gt;U$11),0,IF($B74=U$11,-U72,-U$15))</f>
        <v>-3019.97</v>
      </c>
      <c r="V74" s="69">
        <f t="shared" si="72"/>
        <v>-5260.36</v>
      </c>
      <c r="W74" s="69">
        <f t="shared" si="72"/>
        <v>-809.76</v>
      </c>
      <c r="X74" s="69">
        <f t="shared" si="72"/>
        <v>-619.56255555555549</v>
      </c>
      <c r="Y74" s="69">
        <f t="shared" si="72"/>
        <v>-2238.71</v>
      </c>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1">
        <f t="shared" si="46"/>
        <v>-28481.192555555554</v>
      </c>
      <c r="BC74" s="71">
        <f t="shared" si="14"/>
        <v>-1708.87</v>
      </c>
      <c r="BD74" s="71">
        <f t="shared" si="12"/>
        <v>-9370.31</v>
      </c>
    </row>
    <row r="75" spans="1:56" hidden="1" outlineLevel="1" x14ac:dyDescent="0.3">
      <c r="A75" s="55">
        <v>9999</v>
      </c>
      <c r="B75" s="123">
        <f>B74</f>
        <v>40699</v>
      </c>
      <c r="C75" s="99" t="s">
        <v>16</v>
      </c>
      <c r="D75" s="71">
        <f t="shared" ref="D75:V75" si="73">IF($B77&lt;D$10,0,IF($B77=D$10,D$13,SUM(D72:D74)))</f>
        <v>0</v>
      </c>
      <c r="E75" s="71">
        <f t="shared" si="73"/>
        <v>0</v>
      </c>
      <c r="F75" s="71">
        <f t="shared" si="73"/>
        <v>0</v>
      </c>
      <c r="G75" s="71">
        <f t="shared" si="73"/>
        <v>0</v>
      </c>
      <c r="H75" s="71">
        <f t="shared" si="73"/>
        <v>0</v>
      </c>
      <c r="I75" s="71">
        <f t="shared" si="73"/>
        <v>0</v>
      </c>
      <c r="J75" s="71">
        <f t="shared" si="73"/>
        <v>18666.149999999972</v>
      </c>
      <c r="K75" s="71">
        <f t="shared" si="73"/>
        <v>20510.879999999997</v>
      </c>
      <c r="L75" s="71">
        <f t="shared" si="73"/>
        <v>53747.500000000073</v>
      </c>
      <c r="M75" s="71">
        <f t="shared" si="73"/>
        <v>77870.780000000115</v>
      </c>
      <c r="N75" s="71">
        <f t="shared" si="73"/>
        <v>95452.469999999914</v>
      </c>
      <c r="O75" s="71">
        <f t="shared" si="73"/>
        <v>22082.980000000003</v>
      </c>
      <c r="P75" s="71">
        <f t="shared" si="73"/>
        <v>14634.88999999999</v>
      </c>
      <c r="Q75" s="71">
        <f>+Q72+Q74+Q73</f>
        <v>251051.85000000044</v>
      </c>
      <c r="R75" s="71">
        <f t="shared" si="73"/>
        <v>39369.68999999993</v>
      </c>
      <c r="S75" s="71">
        <f t="shared" si="73"/>
        <v>15289.320000000014</v>
      </c>
      <c r="T75" s="71">
        <f t="shared" si="73"/>
        <v>19566.909999999974</v>
      </c>
      <c r="U75" s="71">
        <f t="shared" si="73"/>
        <v>572820.27000000025</v>
      </c>
      <c r="V75" s="71">
        <f t="shared" si="73"/>
        <v>252656.76000000013</v>
      </c>
      <c r="W75" s="71">
        <f>IF($B77&lt;W$10,0,IF($B77=W$10,W$13,SUM(W72:W74)))</f>
        <v>83405.280000000115</v>
      </c>
      <c r="X75" s="71">
        <f>IF($B77&lt;X$10,0,IF($B77=X$10,X$13,SUM(X72:X74)))</f>
        <v>84879.671444444364</v>
      </c>
      <c r="Y75" s="71">
        <f>IF($B77&lt;Y$10,0,IF($B77=Y$10,Y$13,SUM(Y72:Y74)))</f>
        <v>306703.26999999955</v>
      </c>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f t="shared" si="46"/>
        <v>1928708.6714444447</v>
      </c>
      <c r="BC75" s="71">
        <f t="shared" si="14"/>
        <v>115722.52</v>
      </c>
      <c r="BD75" s="71">
        <f t="shared" si="12"/>
        <v>634545.15</v>
      </c>
    </row>
    <row r="76" spans="1:56" hidden="1" outlineLevel="1" x14ac:dyDescent="0.3">
      <c r="A76" s="55">
        <v>9999</v>
      </c>
      <c r="B76" s="124">
        <v>40725</v>
      </c>
      <c r="C76" s="100" t="s">
        <v>29</v>
      </c>
      <c r="D76" s="70">
        <v>0</v>
      </c>
      <c r="E76" s="70">
        <v>0</v>
      </c>
      <c r="F76" s="70">
        <v>0</v>
      </c>
      <c r="G76" s="70">
        <v>0</v>
      </c>
      <c r="H76" s="70">
        <v>0</v>
      </c>
      <c r="I76" s="70">
        <v>0</v>
      </c>
      <c r="J76" s="70">
        <v>0</v>
      </c>
      <c r="K76" s="70">
        <v>0</v>
      </c>
      <c r="L76" s="70">
        <v>0</v>
      </c>
      <c r="M76" s="70">
        <v>0</v>
      </c>
      <c r="N76" s="70">
        <v>0</v>
      </c>
      <c r="O76" s="70">
        <v>0</v>
      </c>
      <c r="P76" s="70">
        <v>0</v>
      </c>
      <c r="Q76" s="70">
        <v>0</v>
      </c>
      <c r="R76" s="70">
        <v>0</v>
      </c>
      <c r="S76" s="70">
        <v>0</v>
      </c>
      <c r="T76" s="70">
        <v>0</v>
      </c>
      <c r="U76" s="70">
        <v>0</v>
      </c>
      <c r="V76" s="70">
        <v>0</v>
      </c>
      <c r="W76" s="70">
        <v>0</v>
      </c>
      <c r="X76" s="70">
        <v>0</v>
      </c>
      <c r="Y76" s="70">
        <v>0</v>
      </c>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1">
        <f t="shared" si="46"/>
        <v>0</v>
      </c>
      <c r="BC76" s="71">
        <f>ROUND(BB76*6%,2)</f>
        <v>0</v>
      </c>
      <c r="BD76" s="71">
        <f>ROUND((BB76-BC76)*35%,2)</f>
        <v>0</v>
      </c>
    </row>
    <row r="77" spans="1:56" hidden="1" outlineLevel="1" x14ac:dyDescent="0.3">
      <c r="A77" s="55">
        <v>9999</v>
      </c>
      <c r="B77" s="125">
        <f>+B75+31</f>
        <v>40730</v>
      </c>
      <c r="C77" s="98" t="s">
        <v>15</v>
      </c>
      <c r="D77" s="69">
        <f t="shared" ref="D77:T77" si="74">IF(OR($B77&lt;D$10,$B77&gt;D$11),0,IF($B77=D$11,-D75,-D$15))</f>
        <v>0</v>
      </c>
      <c r="E77" s="69">
        <f t="shared" si="74"/>
        <v>0</v>
      </c>
      <c r="F77" s="69">
        <f t="shared" si="74"/>
        <v>0</v>
      </c>
      <c r="G77" s="69">
        <f t="shared" si="74"/>
        <v>0</v>
      </c>
      <c r="H77" s="69">
        <f t="shared" si="74"/>
        <v>0</v>
      </c>
      <c r="I77" s="69">
        <f t="shared" si="74"/>
        <v>0</v>
      </c>
      <c r="J77" s="69">
        <f t="shared" si="74"/>
        <v>-1244.4100000000001</v>
      </c>
      <c r="K77" s="69">
        <f t="shared" si="74"/>
        <v>-1281.93</v>
      </c>
      <c r="L77" s="69">
        <f t="shared" si="74"/>
        <v>-2149.9</v>
      </c>
      <c r="M77" s="69">
        <f t="shared" si="74"/>
        <v>-1469.26</v>
      </c>
      <c r="N77" s="69">
        <f t="shared" si="74"/>
        <v>-1800.99</v>
      </c>
      <c r="O77" s="69">
        <f t="shared" si="74"/>
        <v>-416.66</v>
      </c>
      <c r="P77" s="69">
        <f t="shared" si="74"/>
        <v>-276.13</v>
      </c>
      <c r="Q77" s="69">
        <f>IF(OR($B77&lt;Q$10,$B77&gt;Q$11),0,IF($B77=Q$11,-Q75,-Q$15))</f>
        <v>-7172.91</v>
      </c>
      <c r="R77" s="69">
        <f t="shared" si="74"/>
        <v>-382.23</v>
      </c>
      <c r="S77" s="69">
        <f t="shared" si="74"/>
        <v>-148.44</v>
      </c>
      <c r="T77" s="69">
        <f t="shared" si="74"/>
        <v>-189.97</v>
      </c>
      <c r="U77" s="69">
        <f t="shared" ref="U77:Y77" si="75">IF(OR($B77&lt;U$10,$B77&gt;U$11),0,IF($B77=U$11,-U75,-U$15))</f>
        <v>-3019.97</v>
      </c>
      <c r="V77" s="69">
        <f t="shared" si="75"/>
        <v>-5260.36</v>
      </c>
      <c r="W77" s="69">
        <f t="shared" si="75"/>
        <v>-809.76</v>
      </c>
      <c r="X77" s="69">
        <f t="shared" si="75"/>
        <v>-619.56255555555549</v>
      </c>
      <c r="Y77" s="69">
        <f t="shared" si="75"/>
        <v>-2238.71</v>
      </c>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1">
        <f t="shared" si="46"/>
        <v>-28481.192555555554</v>
      </c>
      <c r="BC77" s="71">
        <f t="shared" si="14"/>
        <v>-1708.87</v>
      </c>
      <c r="BD77" s="71">
        <f t="shared" si="12"/>
        <v>-9370.31</v>
      </c>
    </row>
    <row r="78" spans="1:56" hidden="1" outlineLevel="1" x14ac:dyDescent="0.3">
      <c r="A78" s="55">
        <v>9999</v>
      </c>
      <c r="B78" s="123">
        <f>B77</f>
        <v>40730</v>
      </c>
      <c r="C78" s="99" t="s">
        <v>16</v>
      </c>
      <c r="D78" s="71">
        <f t="shared" ref="D78:R78" si="76">SUM(D75:D77)</f>
        <v>0</v>
      </c>
      <c r="E78" s="71">
        <f t="shared" si="76"/>
        <v>0</v>
      </c>
      <c r="F78" s="71">
        <f t="shared" si="76"/>
        <v>0</v>
      </c>
      <c r="G78" s="71">
        <f t="shared" si="76"/>
        <v>0</v>
      </c>
      <c r="H78" s="71">
        <f t="shared" si="76"/>
        <v>0</v>
      </c>
      <c r="I78" s="71">
        <f t="shared" si="76"/>
        <v>0</v>
      </c>
      <c r="J78" s="71">
        <f t="shared" si="76"/>
        <v>17421.739999999972</v>
      </c>
      <c r="K78" s="71">
        <f t="shared" si="76"/>
        <v>19228.949999999997</v>
      </c>
      <c r="L78" s="71">
        <f t="shared" si="76"/>
        <v>51597.600000000071</v>
      </c>
      <c r="M78" s="71">
        <f t="shared" si="76"/>
        <v>76401.52000000012</v>
      </c>
      <c r="N78" s="71">
        <f t="shared" si="76"/>
        <v>93651.479999999909</v>
      </c>
      <c r="O78" s="71">
        <f t="shared" si="76"/>
        <v>21666.320000000003</v>
      </c>
      <c r="P78" s="71">
        <f t="shared" si="76"/>
        <v>14358.759999999991</v>
      </c>
      <c r="Q78" s="71">
        <f>+Q75+Q77+Q76</f>
        <v>243878.94000000044</v>
      </c>
      <c r="R78" s="71">
        <f t="shared" si="76"/>
        <v>38987.459999999926</v>
      </c>
      <c r="S78" s="71">
        <f t="shared" ref="S78:V78" si="77">SUM(S75:S77)</f>
        <v>15140.880000000014</v>
      </c>
      <c r="T78" s="71">
        <f t="shared" si="77"/>
        <v>19376.939999999973</v>
      </c>
      <c r="U78" s="71">
        <f t="shared" si="77"/>
        <v>569800.30000000028</v>
      </c>
      <c r="V78" s="71">
        <f t="shared" si="77"/>
        <v>247396.40000000014</v>
      </c>
      <c r="W78" s="71">
        <f>IF($B80&lt;W$10,0,IF($B80=W$10,W$13,SUM(W75:W77)))</f>
        <v>82595.52000000012</v>
      </c>
      <c r="X78" s="71">
        <f>IF($B80&lt;X$10,0,IF($B80=X$10,X$13,SUM(X75:X77)))</f>
        <v>84260.108888888804</v>
      </c>
      <c r="Y78" s="71">
        <f>IF($B80&lt;Y$10,0,IF($B80=Y$10,Y$13,SUM(Y75:Y77)))</f>
        <v>304464.55999999953</v>
      </c>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f t="shared" si="46"/>
        <v>1900227.4788888891</v>
      </c>
      <c r="BC78" s="71">
        <f t="shared" si="14"/>
        <v>114013.65</v>
      </c>
      <c r="BD78" s="71">
        <f t="shared" si="12"/>
        <v>625174.84</v>
      </c>
    </row>
    <row r="79" spans="1:56" hidden="1" outlineLevel="1" x14ac:dyDescent="0.3">
      <c r="A79" s="55">
        <v>9999</v>
      </c>
      <c r="B79" s="124">
        <v>40756</v>
      </c>
      <c r="C79" s="100" t="s">
        <v>40</v>
      </c>
      <c r="D79" s="70">
        <v>0</v>
      </c>
      <c r="E79" s="70">
        <v>0</v>
      </c>
      <c r="F79" s="70">
        <v>0</v>
      </c>
      <c r="G79" s="70">
        <v>0</v>
      </c>
      <c r="H79" s="70">
        <v>0</v>
      </c>
      <c r="I79" s="70">
        <v>0</v>
      </c>
      <c r="J79" s="70">
        <v>0</v>
      </c>
      <c r="K79" s="70">
        <v>0</v>
      </c>
      <c r="L79" s="70">
        <v>0</v>
      </c>
      <c r="M79" s="70">
        <v>0</v>
      </c>
      <c r="N79" s="70">
        <v>0</v>
      </c>
      <c r="O79" s="70">
        <v>0</v>
      </c>
      <c r="P79" s="70">
        <v>0</v>
      </c>
      <c r="Q79" s="70"/>
      <c r="R79" s="70">
        <v>0</v>
      </c>
      <c r="S79" s="70">
        <v>0</v>
      </c>
      <c r="T79" s="70">
        <v>0</v>
      </c>
      <c r="U79" s="70">
        <v>0</v>
      </c>
      <c r="V79" s="70">
        <v>300000</v>
      </c>
      <c r="W79" s="70">
        <v>0</v>
      </c>
      <c r="X79" s="70">
        <v>0</v>
      </c>
      <c r="Y79" s="70">
        <v>0</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1">
        <f t="shared" si="46"/>
        <v>300000</v>
      </c>
      <c r="BC79" s="71">
        <f t="shared" si="14"/>
        <v>18000</v>
      </c>
      <c r="BD79" s="71">
        <f t="shared" si="12"/>
        <v>98700</v>
      </c>
    </row>
    <row r="80" spans="1:56" hidden="1" outlineLevel="1" x14ac:dyDescent="0.3">
      <c r="A80" s="55">
        <v>9999</v>
      </c>
      <c r="B80" s="125">
        <v>40756</v>
      </c>
      <c r="C80" s="98" t="s">
        <v>15</v>
      </c>
      <c r="D80" s="69">
        <f t="shared" ref="D80:U80" si="78">IF(OR($B80&lt;D$10,$B80&gt;D$11),0,IF($B80=D$11,-D78,-D$15))</f>
        <v>0</v>
      </c>
      <c r="E80" s="69">
        <f t="shared" si="78"/>
        <v>0</v>
      </c>
      <c r="F80" s="69">
        <f t="shared" si="78"/>
        <v>0</v>
      </c>
      <c r="G80" s="69">
        <f t="shared" si="78"/>
        <v>0</v>
      </c>
      <c r="H80" s="69">
        <f t="shared" si="78"/>
        <v>0</v>
      </c>
      <c r="I80" s="69">
        <f t="shared" si="78"/>
        <v>0</v>
      </c>
      <c r="J80" s="69">
        <f t="shared" si="78"/>
        <v>-1244.4100000000001</v>
      </c>
      <c r="K80" s="69">
        <f t="shared" si="78"/>
        <v>-1281.93</v>
      </c>
      <c r="L80" s="69">
        <f t="shared" si="78"/>
        <v>-2149.9</v>
      </c>
      <c r="M80" s="69">
        <f t="shared" si="78"/>
        <v>-1469.26</v>
      </c>
      <c r="N80" s="69">
        <f t="shared" si="78"/>
        <v>-1800.99</v>
      </c>
      <c r="O80" s="69">
        <f t="shared" si="78"/>
        <v>-416.66</v>
      </c>
      <c r="P80" s="69">
        <f t="shared" si="78"/>
        <v>-276.13</v>
      </c>
      <c r="Q80" s="69">
        <f>IF(OR($B80&lt;Q$10,$B80&gt;Q$11),0,IF($B80=Q$11,-Q78,-Q$15))</f>
        <v>-7172.91</v>
      </c>
      <c r="R80" s="69">
        <f t="shared" si="78"/>
        <v>-382.23</v>
      </c>
      <c r="S80" s="69">
        <f t="shared" si="78"/>
        <v>-148.44</v>
      </c>
      <c r="T80" s="69">
        <f t="shared" si="78"/>
        <v>-189.97</v>
      </c>
      <c r="U80" s="69">
        <f t="shared" si="78"/>
        <v>-3019.97</v>
      </c>
      <c r="V80" s="69">
        <f>-V79/180</f>
        <v>-1666.6666666666667</v>
      </c>
      <c r="W80" s="69">
        <f>IF(OR($B80&lt;W$10,$B80&gt;W$11),0,IF($B80=W$11,-W78,-W$15))</f>
        <v>-809.76</v>
      </c>
      <c r="X80" s="69">
        <f>IF(OR($B80&lt;X$10,$B80&gt;X$11),0,IF($B80=X$11,-X78,-X$15))</f>
        <v>-619.56255555555549</v>
      </c>
      <c r="Y80" s="69">
        <f>IF(OR($B80&lt;Y$10,$B80&gt;Y$11),0,IF($B80=Y$11,-Y78,-Y$15))</f>
        <v>-2238.71</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1">
        <f t="shared" si="46"/>
        <v>-24887.499222222221</v>
      </c>
      <c r="BC80" s="71">
        <f t="shared" si="14"/>
        <v>-1493.25</v>
      </c>
      <c r="BD80" s="71">
        <f t="shared" si="12"/>
        <v>-8187.99</v>
      </c>
    </row>
    <row r="81" spans="1:58" hidden="1" outlineLevel="1" x14ac:dyDescent="0.3">
      <c r="A81" s="55">
        <v>9999</v>
      </c>
      <c r="B81" s="124">
        <f>B80</f>
        <v>40756</v>
      </c>
      <c r="C81" s="99" t="s">
        <v>16</v>
      </c>
      <c r="D81" s="71">
        <f t="shared" ref="D81:V81" si="79">SUM(D78:D80)</f>
        <v>0</v>
      </c>
      <c r="E81" s="71">
        <f t="shared" si="79"/>
        <v>0</v>
      </c>
      <c r="F81" s="71">
        <f t="shared" si="79"/>
        <v>0</v>
      </c>
      <c r="G81" s="71">
        <f t="shared" si="79"/>
        <v>0</v>
      </c>
      <c r="H81" s="71">
        <f t="shared" si="79"/>
        <v>0</v>
      </c>
      <c r="I81" s="71">
        <f t="shared" si="79"/>
        <v>0</v>
      </c>
      <c r="J81" s="71">
        <f t="shared" si="79"/>
        <v>16177.329999999973</v>
      </c>
      <c r="K81" s="71">
        <f t="shared" si="79"/>
        <v>17947.019999999997</v>
      </c>
      <c r="L81" s="71">
        <f t="shared" si="79"/>
        <v>49447.70000000007</v>
      </c>
      <c r="M81" s="71">
        <f t="shared" si="79"/>
        <v>74932.260000000126</v>
      </c>
      <c r="N81" s="71">
        <f t="shared" si="79"/>
        <v>91850.489999999903</v>
      </c>
      <c r="O81" s="71">
        <f t="shared" si="79"/>
        <v>21249.660000000003</v>
      </c>
      <c r="P81" s="71">
        <f t="shared" si="79"/>
        <v>14082.629999999992</v>
      </c>
      <c r="Q81" s="71">
        <f>+Q78+Q79+Q80</f>
        <v>236706.03000000044</v>
      </c>
      <c r="R81" s="71">
        <f t="shared" si="79"/>
        <v>38605.229999999923</v>
      </c>
      <c r="S81" s="71">
        <f t="shared" si="79"/>
        <v>14992.440000000013</v>
      </c>
      <c r="T81" s="71">
        <f t="shared" si="79"/>
        <v>19186.969999999972</v>
      </c>
      <c r="U81" s="71">
        <f t="shared" si="79"/>
        <v>566780.33000000031</v>
      </c>
      <c r="V81" s="71">
        <f t="shared" si="79"/>
        <v>545729.73333333351</v>
      </c>
      <c r="W81" s="71">
        <f>SUM(W78:W80)</f>
        <v>81785.760000000126</v>
      </c>
      <c r="X81" s="71">
        <f>SUM(X78:X80)</f>
        <v>83640.546333333245</v>
      </c>
      <c r="Y81" s="71">
        <f>SUM(Y78:Y80)</f>
        <v>302225.84999999951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f t="shared" ref="BB81:BB112" si="80">SUM(D81:AW81)</f>
        <v>2175339.9796666671</v>
      </c>
      <c r="BC81" s="71">
        <f t="shared" si="14"/>
        <v>130520.4</v>
      </c>
      <c r="BD81" s="71">
        <f t="shared" si="12"/>
        <v>715686.85</v>
      </c>
      <c r="BE81" s="57"/>
      <c r="BF81" s="57"/>
    </row>
    <row r="82" spans="1:58" hidden="1" outlineLevel="1" x14ac:dyDescent="0.3">
      <c r="A82" s="55">
        <v>9999</v>
      </c>
      <c r="B82" s="124">
        <v>40787</v>
      </c>
      <c r="C82" s="30" t="s">
        <v>29</v>
      </c>
      <c r="D82" s="70">
        <v>0</v>
      </c>
      <c r="E82" s="70">
        <v>0</v>
      </c>
      <c r="F82" s="70">
        <v>0</v>
      </c>
      <c r="G82" s="70">
        <v>0</v>
      </c>
      <c r="H82" s="70">
        <v>0</v>
      </c>
      <c r="I82" s="70">
        <v>0</v>
      </c>
      <c r="J82" s="70">
        <v>0</v>
      </c>
      <c r="K82" s="70">
        <v>0</v>
      </c>
      <c r="L82" s="70">
        <v>0</v>
      </c>
      <c r="M82" s="70">
        <v>0</v>
      </c>
      <c r="N82" s="70">
        <v>0</v>
      </c>
      <c r="O82" s="70">
        <v>0</v>
      </c>
      <c r="P82" s="70">
        <v>0</v>
      </c>
      <c r="Q82" s="70"/>
      <c r="R82" s="70">
        <v>0</v>
      </c>
      <c r="S82" s="70">
        <v>0</v>
      </c>
      <c r="T82" s="70">
        <v>0</v>
      </c>
      <c r="U82" s="70">
        <v>0</v>
      </c>
      <c r="V82" s="70">
        <v>0</v>
      </c>
      <c r="W82" s="70">
        <v>0</v>
      </c>
      <c r="X82" s="70">
        <v>0</v>
      </c>
      <c r="Y82" s="70">
        <v>0</v>
      </c>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1">
        <f t="shared" si="80"/>
        <v>0</v>
      </c>
      <c r="BC82" s="71">
        <f>ROUND(BB82*6%,2)</f>
        <v>0</v>
      </c>
      <c r="BD82" s="71">
        <f>ROUND((BB82-BC82)*35%,2)</f>
        <v>0</v>
      </c>
    </row>
    <row r="83" spans="1:58" hidden="1" outlineLevel="1" x14ac:dyDescent="0.3">
      <c r="A83" s="55">
        <v>9999</v>
      </c>
      <c r="B83" s="125">
        <f>+B81+31</f>
        <v>40787</v>
      </c>
      <c r="C83" s="98" t="s">
        <v>15</v>
      </c>
      <c r="D83" s="69">
        <f t="shared" ref="D83:R83" si="81">IF(OR($B83&lt;D$10,$B83&gt;D$11),0,IF($B83=D$11,-D81,-D$15))</f>
        <v>0</v>
      </c>
      <c r="E83" s="69">
        <f t="shared" si="81"/>
        <v>0</v>
      </c>
      <c r="F83" s="69">
        <f t="shared" si="81"/>
        <v>0</v>
      </c>
      <c r="G83" s="69">
        <f t="shared" si="81"/>
        <v>0</v>
      </c>
      <c r="H83" s="69">
        <f t="shared" si="81"/>
        <v>0</v>
      </c>
      <c r="I83" s="69">
        <f t="shared" si="81"/>
        <v>0</v>
      </c>
      <c r="J83" s="69">
        <f t="shared" si="81"/>
        <v>-1244.4100000000001</v>
      </c>
      <c r="K83" s="69">
        <f t="shared" si="81"/>
        <v>-1281.93</v>
      </c>
      <c r="L83" s="69">
        <f t="shared" si="81"/>
        <v>-2149.9</v>
      </c>
      <c r="M83" s="69">
        <f t="shared" si="81"/>
        <v>-1469.26</v>
      </c>
      <c r="N83" s="69">
        <f t="shared" si="81"/>
        <v>-1800.99</v>
      </c>
      <c r="O83" s="69">
        <f t="shared" si="81"/>
        <v>-416.66</v>
      </c>
      <c r="P83" s="69">
        <f t="shared" si="81"/>
        <v>-276.13</v>
      </c>
      <c r="Q83" s="69">
        <f>IF(OR($B83&lt;Q$10,$B83&gt;Q$11),0,IF($B83=Q$11,-Q81,-Q$15))</f>
        <v>-7172.91</v>
      </c>
      <c r="R83" s="69">
        <f t="shared" si="81"/>
        <v>-382.23</v>
      </c>
      <c r="S83" s="69">
        <f>IF(OR($B83&lt;S$10,$B83&gt;S$11),0,IF($B83=S$11,-S81,-S$15))</f>
        <v>-148.44</v>
      </c>
      <c r="T83" s="69">
        <f>IF(OR($B83&lt;T$10,$B83&gt;T$11),0,IF($B83=T$11,-T81,-T$15))</f>
        <v>-189.97</v>
      </c>
      <c r="U83" s="69">
        <f t="shared" ref="U83" si="82">IF(OR($B83&lt;U$10,$B83&gt;U$11),0,IF($B83=U$11,-U81,-U$15))</f>
        <v>-3019.97</v>
      </c>
      <c r="V83" s="69">
        <f>IF(OR($B83&lt;V$10,$B83&gt;V$11),0,IF($B83=V$11,-V81,-V$15))</f>
        <v>-5260.36</v>
      </c>
      <c r="W83" s="69">
        <f>IF(OR($B83&lt;W$10,$B83&gt;W$11),0,IF($B83=W$11,-W81,-W$15))</f>
        <v>-809.76</v>
      </c>
      <c r="X83" s="69">
        <f>IF(OR($B83&lt;X$10,$B83&gt;X$11),0,IF($B83=X$11,-X81,-X$15))</f>
        <v>-619.56255555555549</v>
      </c>
      <c r="Y83" s="69">
        <f>IF(OR($B83&lt;Y$10,$B83&gt;Y$11),0,IF($B83=Y$11,-Y81,-Y$15))</f>
        <v>-2238.71</v>
      </c>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1">
        <f t="shared" si="80"/>
        <v>-28481.192555555554</v>
      </c>
      <c r="BC83" s="71">
        <f t="shared" si="14"/>
        <v>-1708.87</v>
      </c>
      <c r="BD83" s="71">
        <f t="shared" si="12"/>
        <v>-9370.31</v>
      </c>
    </row>
    <row r="84" spans="1:58" ht="14.25" hidden="1" customHeight="1" outlineLevel="1" thickBot="1" x14ac:dyDescent="0.35">
      <c r="A84" s="55">
        <v>9999</v>
      </c>
      <c r="B84" s="127">
        <f>B83</f>
        <v>40787</v>
      </c>
      <c r="C84" s="101" t="s">
        <v>16</v>
      </c>
      <c r="D84" s="75">
        <f t="shared" ref="D84:R84" si="83">SUM(D81:D83)</f>
        <v>0</v>
      </c>
      <c r="E84" s="75">
        <f t="shared" si="83"/>
        <v>0</v>
      </c>
      <c r="F84" s="75">
        <f t="shared" si="83"/>
        <v>0</v>
      </c>
      <c r="G84" s="75">
        <f t="shared" si="83"/>
        <v>0</v>
      </c>
      <c r="H84" s="75">
        <f t="shared" si="83"/>
        <v>0</v>
      </c>
      <c r="I84" s="75">
        <f t="shared" si="83"/>
        <v>0</v>
      </c>
      <c r="J84" s="75">
        <f t="shared" si="83"/>
        <v>14932.919999999973</v>
      </c>
      <c r="K84" s="75">
        <f t="shared" si="83"/>
        <v>16665.089999999997</v>
      </c>
      <c r="L84" s="75">
        <f t="shared" si="83"/>
        <v>47297.800000000068</v>
      </c>
      <c r="M84" s="75">
        <f t="shared" si="83"/>
        <v>73463.000000000131</v>
      </c>
      <c r="N84" s="75">
        <f t="shared" si="83"/>
        <v>90049.499999999898</v>
      </c>
      <c r="O84" s="75">
        <f t="shared" si="83"/>
        <v>20833.000000000004</v>
      </c>
      <c r="P84" s="75">
        <f t="shared" si="83"/>
        <v>13806.499999999993</v>
      </c>
      <c r="Q84" s="75">
        <f>+Q81+Q83+Q82</f>
        <v>229533.12000000043</v>
      </c>
      <c r="R84" s="75">
        <f t="shared" si="83"/>
        <v>38222.99999999992</v>
      </c>
      <c r="S84" s="75">
        <f t="shared" ref="S84:V84" si="84">SUM(S81:S83)</f>
        <v>14844.000000000013</v>
      </c>
      <c r="T84" s="75">
        <f t="shared" si="84"/>
        <v>18996.999999999971</v>
      </c>
      <c r="U84" s="75">
        <f t="shared" si="84"/>
        <v>563760.36000000034</v>
      </c>
      <c r="V84" s="75">
        <f t="shared" si="84"/>
        <v>540469.37333333353</v>
      </c>
      <c r="W84" s="75">
        <f>IF($B85&lt;W$10,0,IF($B85=W$10,W$13,SUM(W81:W83)))</f>
        <v>80976.000000000131</v>
      </c>
      <c r="X84" s="75">
        <f>IF($B85&lt;X$10,0,IF($B85=X$10,X$13,SUM(X81:X83)))</f>
        <v>83020.983777777685</v>
      </c>
      <c r="Y84" s="75">
        <f>IF($B85&lt;Y$10,0,IF($B85=Y$10,Y$13,SUM(Y81:Y83)))</f>
        <v>299987.13999999949</v>
      </c>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1"/>
      <c r="AY84" s="71"/>
      <c r="AZ84" s="71"/>
      <c r="BA84" s="71"/>
      <c r="BB84" s="71">
        <f t="shared" si="80"/>
        <v>2146858.7871111119</v>
      </c>
      <c r="BC84" s="75">
        <f t="shared" si="14"/>
        <v>128811.53</v>
      </c>
      <c r="BD84" s="75">
        <f t="shared" si="12"/>
        <v>706316.54</v>
      </c>
    </row>
    <row r="85" spans="1:58" hidden="1" outlineLevel="1" x14ac:dyDescent="0.3">
      <c r="A85" s="55">
        <v>9999</v>
      </c>
      <c r="B85" s="125">
        <f>+B84+31</f>
        <v>40818</v>
      </c>
      <c r="C85" s="98" t="s">
        <v>15</v>
      </c>
      <c r="D85" s="69">
        <f>IF(OR($B85&lt;D$10,$B85&gt;D$11),0,IF($B85=D$11,-D84,-D$15))</f>
        <v>0</v>
      </c>
      <c r="E85" s="69">
        <f>IF(OR($B85&lt;E$10,$B85&gt;E$11),0,IF($B85=E$11,-E84,-E$15))</f>
        <v>0</v>
      </c>
      <c r="F85" s="69">
        <f t="shared" ref="F85:T85" si="85">IF(OR($B85&lt;F$10,$B85&gt;F$11),0,IF($B85=F$11,-F84,-F$15))</f>
        <v>0</v>
      </c>
      <c r="G85" s="69">
        <f t="shared" si="85"/>
        <v>0</v>
      </c>
      <c r="H85" s="69">
        <f t="shared" si="85"/>
        <v>0</v>
      </c>
      <c r="I85" s="69">
        <f t="shared" si="85"/>
        <v>0</v>
      </c>
      <c r="J85" s="69">
        <f t="shared" si="85"/>
        <v>-1244.4100000000001</v>
      </c>
      <c r="K85" s="69">
        <f t="shared" si="85"/>
        <v>-1281.93</v>
      </c>
      <c r="L85" s="69">
        <f t="shared" si="85"/>
        <v>-2149.9</v>
      </c>
      <c r="M85" s="69">
        <f t="shared" si="85"/>
        <v>-1469.26</v>
      </c>
      <c r="N85" s="69">
        <f t="shared" si="85"/>
        <v>-1800.99</v>
      </c>
      <c r="O85" s="69">
        <f t="shared" si="85"/>
        <v>-416.66</v>
      </c>
      <c r="P85" s="69">
        <f t="shared" si="85"/>
        <v>-276.13</v>
      </c>
      <c r="Q85" s="69">
        <f>-Q84/60</f>
        <v>-3825.5520000000074</v>
      </c>
      <c r="R85" s="69">
        <f t="shared" si="85"/>
        <v>-382.23</v>
      </c>
      <c r="S85" s="69">
        <f t="shared" si="85"/>
        <v>-148.44</v>
      </c>
      <c r="T85" s="69">
        <f t="shared" si="85"/>
        <v>-189.97</v>
      </c>
      <c r="U85" s="69">
        <f>IF(OR($B85&lt;U$10,$B85&gt;U$11),0,IF($B85=U$11,-U84,-U$15))</f>
        <v>-3019.97</v>
      </c>
      <c r="V85" s="69">
        <f>IF(OR($B85&lt;V$10,$B85&gt;V$11),0,IF($B85=V$11,-V84,-V$15))</f>
        <v>-5260.36</v>
      </c>
      <c r="W85" s="69">
        <f>IF(OR($B85&lt;W$10,$B85&gt;W$11),0,IF($B85=W$11,-W84,-W$15))</f>
        <v>-809.76</v>
      </c>
      <c r="X85" s="69">
        <f>IF(OR($B85&lt;X$10,$B85&gt;X$11),0,IF($B85=X$11,-X84,-X$15))</f>
        <v>-619.56255555555549</v>
      </c>
      <c r="Y85" s="69">
        <f>IF(OR($B85&lt;Y$10,$B85&gt;Y$11),0,IF($B85=Y$11,-Y84,-Y$15))</f>
        <v>-2238.71</v>
      </c>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1">
        <f t="shared" si="80"/>
        <v>-25133.834555555557</v>
      </c>
      <c r="BC85" s="74">
        <f t="shared" si="14"/>
        <v>-1508.03</v>
      </c>
      <c r="BD85" s="74">
        <f t="shared" si="12"/>
        <v>-8269.0300000000007</v>
      </c>
    </row>
    <row r="86" spans="1:58" hidden="1" outlineLevel="1" x14ac:dyDescent="0.3">
      <c r="A86" s="55">
        <v>9999</v>
      </c>
      <c r="B86" s="123">
        <f>+B85</f>
        <v>40818</v>
      </c>
      <c r="C86" s="99" t="s">
        <v>16</v>
      </c>
      <c r="D86" s="71">
        <f t="shared" ref="D86:R86" si="86">SUM(D84:D85)</f>
        <v>0</v>
      </c>
      <c r="E86" s="71">
        <f t="shared" si="86"/>
        <v>0</v>
      </c>
      <c r="F86" s="71">
        <f t="shared" si="86"/>
        <v>0</v>
      </c>
      <c r="G86" s="71">
        <f t="shared" si="86"/>
        <v>0</v>
      </c>
      <c r="H86" s="71">
        <f t="shared" si="86"/>
        <v>0</v>
      </c>
      <c r="I86" s="71">
        <f t="shared" si="86"/>
        <v>0</v>
      </c>
      <c r="J86" s="71">
        <f t="shared" si="86"/>
        <v>13688.509999999973</v>
      </c>
      <c r="K86" s="71">
        <f t="shared" si="86"/>
        <v>15383.159999999996</v>
      </c>
      <c r="L86" s="71">
        <f t="shared" si="86"/>
        <v>45147.900000000067</v>
      </c>
      <c r="M86" s="71">
        <f t="shared" si="86"/>
        <v>71993.740000000136</v>
      </c>
      <c r="N86" s="71">
        <f t="shared" si="86"/>
        <v>88248.509999999893</v>
      </c>
      <c r="O86" s="71">
        <f t="shared" si="86"/>
        <v>20416.340000000004</v>
      </c>
      <c r="P86" s="71">
        <f t="shared" si="86"/>
        <v>13530.369999999994</v>
      </c>
      <c r="Q86" s="71"/>
      <c r="R86" s="71">
        <f t="shared" si="86"/>
        <v>37840.769999999917</v>
      </c>
      <c r="S86" s="71">
        <f t="shared" ref="S86:V86" si="87">SUM(S84:S85)</f>
        <v>14695.560000000012</v>
      </c>
      <c r="T86" s="71">
        <f t="shared" si="87"/>
        <v>18807.02999999997</v>
      </c>
      <c r="U86" s="71">
        <f t="shared" si="87"/>
        <v>560740.39000000036</v>
      </c>
      <c r="V86" s="71">
        <f t="shared" si="87"/>
        <v>535209.01333333354</v>
      </c>
      <c r="W86" s="71">
        <f>IF($B87&lt;W$10,0,IF($B87=W$10,W$13,SUM(W84:W85)))</f>
        <v>80166.240000000136</v>
      </c>
      <c r="X86" s="71">
        <f>IF($B87&lt;X$10,0,IF($B87=X$10,X$13,SUM(X84:X85)))</f>
        <v>82401.421222222125</v>
      </c>
      <c r="Y86" s="71">
        <f>IF($B87&lt;Y$10,0,IF($B87=Y$10,Y$13,SUM(Y84:Y85)))</f>
        <v>297748.42999999947</v>
      </c>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f t="shared" si="80"/>
        <v>1896017.3845555556</v>
      </c>
      <c r="BC86" s="71">
        <f t="shared" si="14"/>
        <v>113761.04</v>
      </c>
      <c r="BD86" s="71">
        <f t="shared" si="12"/>
        <v>623789.72</v>
      </c>
    </row>
    <row r="87" spans="1:58" hidden="1" outlineLevel="1" x14ac:dyDescent="0.3">
      <c r="A87" s="55">
        <v>9999</v>
      </c>
      <c r="B87" s="125">
        <f>+B86+31</f>
        <v>40849</v>
      </c>
      <c r="C87" s="98" t="s">
        <v>15</v>
      </c>
      <c r="D87" s="69">
        <f t="shared" ref="D87:V87" si="88">IF(OR($B87&lt;D$10,$B87&gt;D$11),0,IF($B87=D$11,-D86,-D$15))</f>
        <v>0</v>
      </c>
      <c r="E87" s="69">
        <f t="shared" si="88"/>
        <v>0</v>
      </c>
      <c r="F87" s="69">
        <f t="shared" si="88"/>
        <v>0</v>
      </c>
      <c r="G87" s="69">
        <f t="shared" si="88"/>
        <v>0</v>
      </c>
      <c r="H87" s="69">
        <f t="shared" si="88"/>
        <v>0</v>
      </c>
      <c r="I87" s="69">
        <f t="shared" si="88"/>
        <v>0</v>
      </c>
      <c r="J87" s="69">
        <f t="shared" si="88"/>
        <v>-1244.4100000000001</v>
      </c>
      <c r="K87" s="69">
        <f t="shared" si="88"/>
        <v>-1281.93</v>
      </c>
      <c r="L87" s="69">
        <f t="shared" si="88"/>
        <v>-2149.9</v>
      </c>
      <c r="M87" s="69">
        <f t="shared" si="88"/>
        <v>-1469.26</v>
      </c>
      <c r="N87" s="69">
        <f t="shared" si="88"/>
        <v>-1800.99</v>
      </c>
      <c r="O87" s="69">
        <f t="shared" si="88"/>
        <v>-416.66</v>
      </c>
      <c r="P87" s="69">
        <f t="shared" si="88"/>
        <v>-276.13</v>
      </c>
      <c r="Q87" s="69"/>
      <c r="R87" s="69">
        <f t="shared" si="88"/>
        <v>-382.23</v>
      </c>
      <c r="S87" s="69">
        <f t="shared" si="88"/>
        <v>-148.44</v>
      </c>
      <c r="T87" s="69">
        <f t="shared" si="88"/>
        <v>-189.97</v>
      </c>
      <c r="U87" s="69">
        <f t="shared" si="88"/>
        <v>-3019.97</v>
      </c>
      <c r="V87" s="69">
        <f t="shared" si="88"/>
        <v>-5260.36</v>
      </c>
      <c r="W87" s="69">
        <f>IF(OR($B87&lt;W$10,$B87&gt;W$11),0,IF($B87=W$11,-W86,-W$15))</f>
        <v>-809.76</v>
      </c>
      <c r="X87" s="69">
        <f>IF(OR($B87&lt;X$10,$B87&gt;X$11),0,IF($B87=X$11,-X86,-X$15))</f>
        <v>-619.56255555555549</v>
      </c>
      <c r="Y87" s="69">
        <f>IF(OR($B87&lt;Y$10,$B87&gt;Y$11),0,IF($B87=Y$11,-Y86,-Y$15))</f>
        <v>-2238.71</v>
      </c>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1">
        <f t="shared" si="80"/>
        <v>-21308.28255555555</v>
      </c>
      <c r="BC87" s="71">
        <f t="shared" si="14"/>
        <v>-1278.5</v>
      </c>
      <c r="BD87" s="71">
        <f t="shared" si="12"/>
        <v>-7010.42</v>
      </c>
    </row>
    <row r="88" spans="1:58" hidden="1" outlineLevel="1" x14ac:dyDescent="0.3">
      <c r="A88" s="55">
        <v>9999</v>
      </c>
      <c r="B88" s="123">
        <f>B87</f>
        <v>40849</v>
      </c>
      <c r="C88" s="99" t="s">
        <v>16</v>
      </c>
      <c r="D88" s="71">
        <f t="shared" ref="D88:R88" si="89">SUM(D86:D87)</f>
        <v>0</v>
      </c>
      <c r="E88" s="71">
        <f t="shared" si="89"/>
        <v>0</v>
      </c>
      <c r="F88" s="71">
        <f t="shared" si="89"/>
        <v>0</v>
      </c>
      <c r="G88" s="71">
        <f t="shared" si="89"/>
        <v>0</v>
      </c>
      <c r="H88" s="71">
        <f t="shared" si="89"/>
        <v>0</v>
      </c>
      <c r="I88" s="71">
        <f t="shared" si="89"/>
        <v>0</v>
      </c>
      <c r="J88" s="71">
        <f t="shared" si="89"/>
        <v>12444.099999999973</v>
      </c>
      <c r="K88" s="71">
        <f t="shared" si="89"/>
        <v>14101.229999999996</v>
      </c>
      <c r="L88" s="71">
        <f t="shared" si="89"/>
        <v>42998.000000000065</v>
      </c>
      <c r="M88" s="71">
        <f t="shared" si="89"/>
        <v>70524.480000000141</v>
      </c>
      <c r="N88" s="71">
        <f t="shared" si="89"/>
        <v>86447.519999999888</v>
      </c>
      <c r="O88" s="71">
        <f t="shared" si="89"/>
        <v>19999.680000000004</v>
      </c>
      <c r="P88" s="71">
        <f t="shared" si="89"/>
        <v>13254.239999999994</v>
      </c>
      <c r="Q88" s="71"/>
      <c r="R88" s="71">
        <f t="shared" si="89"/>
        <v>37458.539999999914</v>
      </c>
      <c r="S88" s="71">
        <f t="shared" ref="S88:V88" si="90">SUM(S86:S87)</f>
        <v>14547.120000000012</v>
      </c>
      <c r="T88" s="71">
        <f t="shared" si="90"/>
        <v>18617.059999999969</v>
      </c>
      <c r="U88" s="71">
        <f t="shared" si="90"/>
        <v>557720.42000000039</v>
      </c>
      <c r="V88" s="71">
        <f t="shared" si="90"/>
        <v>529948.65333333355</v>
      </c>
      <c r="W88" s="71">
        <f>IF($B89&lt;W$10,0,IF($B89=W$10,W$13,SUM(W86:W87)))</f>
        <v>79356.480000000141</v>
      </c>
      <c r="X88" s="71">
        <f>IF($B89&lt;X$10,0,IF($B89=X$10,X$13,SUM(X86:X87)))</f>
        <v>81781.858666666565</v>
      </c>
      <c r="Y88" s="71">
        <f>IF($B89&lt;Y$10,0,IF($B89=Y$10,Y$13,SUM(Y86:Y87)))</f>
        <v>295509.71999999945</v>
      </c>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f t="shared" si="80"/>
        <v>1874709.1020000002</v>
      </c>
      <c r="BC88" s="71">
        <f t="shared" si="14"/>
        <v>112482.55</v>
      </c>
      <c r="BD88" s="71">
        <f t="shared" si="12"/>
        <v>616779.29</v>
      </c>
    </row>
    <row r="89" spans="1:58" hidden="1" outlineLevel="1" x14ac:dyDescent="0.3">
      <c r="A89" s="55">
        <v>9999</v>
      </c>
      <c r="B89" s="125">
        <f>+B88+31</f>
        <v>40880</v>
      </c>
      <c r="C89" s="98" t="s">
        <v>15</v>
      </c>
      <c r="D89" s="69">
        <f t="shared" ref="D89:V89" si="91">IF(OR($B89&lt;D$10,$B89&gt;D$11),0,IF($B89=D$11,-D88,-D$15))</f>
        <v>0</v>
      </c>
      <c r="E89" s="69">
        <f t="shared" si="91"/>
        <v>0</v>
      </c>
      <c r="F89" s="69">
        <f t="shared" si="91"/>
        <v>0</v>
      </c>
      <c r="G89" s="69">
        <f t="shared" si="91"/>
        <v>0</v>
      </c>
      <c r="H89" s="69">
        <f t="shared" si="91"/>
        <v>0</v>
      </c>
      <c r="I89" s="69">
        <f t="shared" si="91"/>
        <v>0</v>
      </c>
      <c r="J89" s="69">
        <f t="shared" si="91"/>
        <v>-1244.4100000000001</v>
      </c>
      <c r="K89" s="69">
        <f t="shared" si="91"/>
        <v>-1281.93</v>
      </c>
      <c r="L89" s="69">
        <f t="shared" si="91"/>
        <v>-2149.9</v>
      </c>
      <c r="M89" s="69">
        <f t="shared" si="91"/>
        <v>-1469.26</v>
      </c>
      <c r="N89" s="69">
        <f t="shared" si="91"/>
        <v>-1800.99</v>
      </c>
      <c r="O89" s="69">
        <f t="shared" si="91"/>
        <v>-416.66</v>
      </c>
      <c r="P89" s="69">
        <f t="shared" si="91"/>
        <v>-276.13</v>
      </c>
      <c r="Q89" s="69"/>
      <c r="R89" s="69">
        <f t="shared" si="91"/>
        <v>-382.23</v>
      </c>
      <c r="S89" s="69">
        <f t="shared" si="91"/>
        <v>-148.44</v>
      </c>
      <c r="T89" s="69">
        <f t="shared" si="91"/>
        <v>-189.97</v>
      </c>
      <c r="U89" s="69">
        <f t="shared" si="91"/>
        <v>-3019.97</v>
      </c>
      <c r="V89" s="69">
        <f t="shared" si="91"/>
        <v>-5260.36</v>
      </c>
      <c r="W89" s="69">
        <f>IF(OR($B89&lt;W$10,$B89&gt;W$11),0,IF($B89=W$11,-W88,-W$15))</f>
        <v>-809.76</v>
      </c>
      <c r="X89" s="69">
        <f>IF(OR($B89&lt;X$10,$B89&gt;X$11),0,IF($B89=X$11,-X88,-X$15))</f>
        <v>-619.56255555555549</v>
      </c>
      <c r="Y89" s="69">
        <f>IF(OR($B89&lt;Y$10,$B89&gt;Y$11),0,IF($B89=Y$11,-Y88,-Y$15))</f>
        <v>-2238.71</v>
      </c>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1">
        <f t="shared" si="80"/>
        <v>-21308.28255555555</v>
      </c>
      <c r="BC89" s="71">
        <f t="shared" si="14"/>
        <v>-1278.5</v>
      </c>
      <c r="BD89" s="71">
        <f t="shared" si="12"/>
        <v>-7010.42</v>
      </c>
    </row>
    <row r="90" spans="1:58" hidden="1" outlineLevel="1" x14ac:dyDescent="0.3">
      <c r="A90" s="55">
        <v>9999</v>
      </c>
      <c r="B90" s="123">
        <f>B89</f>
        <v>40880</v>
      </c>
      <c r="C90" s="99" t="s">
        <v>16</v>
      </c>
      <c r="D90" s="71">
        <f t="shared" ref="D90:R90" si="92">SUM(D88:D89)</f>
        <v>0</v>
      </c>
      <c r="E90" s="71">
        <f t="shared" si="92"/>
        <v>0</v>
      </c>
      <c r="F90" s="71">
        <f t="shared" si="92"/>
        <v>0</v>
      </c>
      <c r="G90" s="71">
        <f t="shared" si="92"/>
        <v>0</v>
      </c>
      <c r="H90" s="71">
        <f t="shared" si="92"/>
        <v>0</v>
      </c>
      <c r="I90" s="71">
        <f t="shared" si="92"/>
        <v>0</v>
      </c>
      <c r="J90" s="71">
        <f t="shared" si="92"/>
        <v>11199.689999999973</v>
      </c>
      <c r="K90" s="71">
        <f t="shared" si="92"/>
        <v>12819.299999999996</v>
      </c>
      <c r="L90" s="71">
        <f t="shared" si="92"/>
        <v>40848.100000000064</v>
      </c>
      <c r="M90" s="71">
        <f t="shared" si="92"/>
        <v>69055.220000000147</v>
      </c>
      <c r="N90" s="71">
        <f t="shared" si="92"/>
        <v>84646.529999999882</v>
      </c>
      <c r="O90" s="71">
        <f t="shared" si="92"/>
        <v>19583.020000000004</v>
      </c>
      <c r="P90" s="71">
        <f t="shared" si="92"/>
        <v>12978.109999999995</v>
      </c>
      <c r="Q90" s="71"/>
      <c r="R90" s="71">
        <f t="shared" si="92"/>
        <v>37076.30999999991</v>
      </c>
      <c r="S90" s="71">
        <f t="shared" ref="S90:V90" si="93">SUM(S88:S89)</f>
        <v>14398.680000000011</v>
      </c>
      <c r="T90" s="71">
        <f t="shared" si="93"/>
        <v>18427.089999999967</v>
      </c>
      <c r="U90" s="71">
        <f t="shared" si="93"/>
        <v>554700.45000000042</v>
      </c>
      <c r="V90" s="71">
        <f t="shared" si="93"/>
        <v>524688.29333333357</v>
      </c>
      <c r="W90" s="71">
        <f>IF($B91&lt;W$10,0,IF($B91=W$10,W$13,SUM(W88:W89)))</f>
        <v>78546.720000000147</v>
      </c>
      <c r="X90" s="71">
        <f>IF($B91&lt;X$10,0,IF($B91=X$10,X$13,SUM(X88:X89)))</f>
        <v>81162.296111111005</v>
      </c>
      <c r="Y90" s="71">
        <f>IF($B91&lt;Y$10,0,IF($B91=Y$10,Y$13,SUM(Y88:Y89)))</f>
        <v>293271.00999999943</v>
      </c>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f t="shared" si="80"/>
        <v>1853400.8194444445</v>
      </c>
      <c r="BC90" s="71">
        <f t="shared" si="14"/>
        <v>111204.05</v>
      </c>
      <c r="BD90" s="71">
        <f t="shared" si="12"/>
        <v>609768.87</v>
      </c>
    </row>
    <row r="91" spans="1:58" hidden="1" outlineLevel="1" x14ac:dyDescent="0.3">
      <c r="A91" s="55">
        <v>9999</v>
      </c>
      <c r="B91" s="125">
        <f>+B90+28</f>
        <v>40908</v>
      </c>
      <c r="C91" s="98" t="s">
        <v>15</v>
      </c>
      <c r="D91" s="69">
        <f t="shared" ref="D91:V91" si="94">IF(OR($B91&lt;D$10,$B91&gt;D$11),0,IF($B91=D$11,-D90,-D$15))</f>
        <v>0</v>
      </c>
      <c r="E91" s="69">
        <f t="shared" si="94"/>
        <v>0</v>
      </c>
      <c r="F91" s="69">
        <f t="shared" si="94"/>
        <v>0</v>
      </c>
      <c r="G91" s="69">
        <f t="shared" si="94"/>
        <v>0</v>
      </c>
      <c r="H91" s="69">
        <f t="shared" si="94"/>
        <v>0</v>
      </c>
      <c r="I91" s="69">
        <f t="shared" si="94"/>
        <v>0</v>
      </c>
      <c r="J91" s="69">
        <f t="shared" si="94"/>
        <v>-1244.4100000000001</v>
      </c>
      <c r="K91" s="69">
        <f t="shared" si="94"/>
        <v>-1281.93</v>
      </c>
      <c r="L91" s="69">
        <f t="shared" si="94"/>
        <v>-2149.9</v>
      </c>
      <c r="M91" s="69">
        <f t="shared" si="94"/>
        <v>-1469.26</v>
      </c>
      <c r="N91" s="69">
        <f t="shared" si="94"/>
        <v>-1800.99</v>
      </c>
      <c r="O91" s="69">
        <f t="shared" si="94"/>
        <v>-416.66</v>
      </c>
      <c r="P91" s="69">
        <f t="shared" si="94"/>
        <v>-276.13</v>
      </c>
      <c r="Q91" s="69"/>
      <c r="R91" s="69">
        <f t="shared" si="94"/>
        <v>-382.23</v>
      </c>
      <c r="S91" s="69">
        <f t="shared" si="94"/>
        <v>-148.44</v>
      </c>
      <c r="T91" s="69">
        <f t="shared" si="94"/>
        <v>-189.97</v>
      </c>
      <c r="U91" s="69">
        <f t="shared" si="94"/>
        <v>-3019.97</v>
      </c>
      <c r="V91" s="69">
        <f t="shared" si="94"/>
        <v>-5260.36</v>
      </c>
      <c r="W91" s="69">
        <f>IF(OR($B91&lt;W$10,$B91&gt;W$11),0,IF($B91=W$11,-W90,-W$15))</f>
        <v>-809.76</v>
      </c>
      <c r="X91" s="69">
        <f>IF(OR($B91&lt;X$10,$B91&gt;X$11),0,IF($B91=X$11,-X90,-X$15))</f>
        <v>-619.56255555555549</v>
      </c>
      <c r="Y91" s="69">
        <f>IF(OR($B91&lt;Y$10,$B91&gt;Y$11),0,IF($B91=Y$11,-Y90,-Y$15))</f>
        <v>-2238.71</v>
      </c>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1">
        <f t="shared" si="80"/>
        <v>-21308.28255555555</v>
      </c>
      <c r="BC91" s="71">
        <f t="shared" si="14"/>
        <v>-1278.5</v>
      </c>
      <c r="BD91" s="71">
        <f t="shared" si="12"/>
        <v>-7010.42</v>
      </c>
    </row>
    <row r="92" spans="1:58" hidden="1" outlineLevel="1" x14ac:dyDescent="0.3">
      <c r="A92" s="55">
        <v>9999</v>
      </c>
      <c r="B92" s="123">
        <f>B91</f>
        <v>40908</v>
      </c>
      <c r="C92" s="99" t="s">
        <v>16</v>
      </c>
      <c r="D92" s="71">
        <f t="shared" ref="D92:R92" si="95">SUM(D90:D91)</f>
        <v>0</v>
      </c>
      <c r="E92" s="71">
        <f t="shared" si="95"/>
        <v>0</v>
      </c>
      <c r="F92" s="71">
        <f t="shared" si="95"/>
        <v>0</v>
      </c>
      <c r="G92" s="71">
        <f t="shared" si="95"/>
        <v>0</v>
      </c>
      <c r="H92" s="71">
        <f t="shared" si="95"/>
        <v>0</v>
      </c>
      <c r="I92" s="71">
        <f t="shared" si="95"/>
        <v>0</v>
      </c>
      <c r="J92" s="71">
        <f t="shared" si="95"/>
        <v>9955.2799999999734</v>
      </c>
      <c r="K92" s="71">
        <f t="shared" si="95"/>
        <v>11537.369999999995</v>
      </c>
      <c r="L92" s="71">
        <f t="shared" si="95"/>
        <v>38698.200000000063</v>
      </c>
      <c r="M92" s="71">
        <f t="shared" si="95"/>
        <v>67585.960000000152</v>
      </c>
      <c r="N92" s="71">
        <f t="shared" si="95"/>
        <v>82845.539999999877</v>
      </c>
      <c r="O92" s="71">
        <f t="shared" si="95"/>
        <v>19166.360000000004</v>
      </c>
      <c r="P92" s="71">
        <f t="shared" si="95"/>
        <v>12701.979999999996</v>
      </c>
      <c r="Q92" s="71"/>
      <c r="R92" s="71">
        <f t="shared" si="95"/>
        <v>36694.079999999907</v>
      </c>
      <c r="S92" s="71">
        <f t="shared" ref="S92:V92" si="96">SUM(S90:S91)</f>
        <v>14250.240000000011</v>
      </c>
      <c r="T92" s="71">
        <f t="shared" si="96"/>
        <v>18237.119999999966</v>
      </c>
      <c r="U92" s="71">
        <f t="shared" si="96"/>
        <v>551680.48000000045</v>
      </c>
      <c r="V92" s="71">
        <f t="shared" si="96"/>
        <v>519427.93333333358</v>
      </c>
      <c r="W92" s="71">
        <f>IF($B93&lt;W$10,0,IF($B93=W$10,W$13,SUM(W90:W91)))</f>
        <v>77736.960000000152</v>
      </c>
      <c r="X92" s="71">
        <f>IF($B93&lt;X$10,0,IF($B93=X$10,X$13,SUM(X90:X91)))</f>
        <v>80542.733555555445</v>
      </c>
      <c r="Y92" s="71">
        <f>IF($B93&lt;Y$10,0,IF($B93=Y$10,Y$13,SUM(Y90:Y91)))</f>
        <v>291032.29999999941</v>
      </c>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f t="shared" si="80"/>
        <v>1832092.5368888888</v>
      </c>
      <c r="BC92" s="71">
        <f t="shared" si="14"/>
        <v>109925.55</v>
      </c>
      <c r="BD92" s="71">
        <f t="shared" si="12"/>
        <v>602758.44999999995</v>
      </c>
    </row>
    <row r="93" spans="1:58" hidden="1" outlineLevel="1" x14ac:dyDescent="0.3">
      <c r="A93" s="55">
        <v>9999</v>
      </c>
      <c r="B93" s="125">
        <f>+B92+31</f>
        <v>40939</v>
      </c>
      <c r="C93" s="98" t="s">
        <v>15</v>
      </c>
      <c r="D93" s="69">
        <f t="shared" ref="D93:V93" si="97">IF(OR($B93&lt;D$10,$B93&gt;D$11),0,IF($B93=D$11,-D92,-D$15))</f>
        <v>0</v>
      </c>
      <c r="E93" s="69">
        <f t="shared" si="97"/>
        <v>0</v>
      </c>
      <c r="F93" s="69">
        <f t="shared" si="97"/>
        <v>0</v>
      </c>
      <c r="G93" s="69">
        <f t="shared" si="97"/>
        <v>0</v>
      </c>
      <c r="H93" s="69">
        <f t="shared" si="97"/>
        <v>0</v>
      </c>
      <c r="I93" s="69">
        <f t="shared" si="97"/>
        <v>0</v>
      </c>
      <c r="J93" s="69">
        <f t="shared" si="97"/>
        <v>-1244.4100000000001</v>
      </c>
      <c r="K93" s="69">
        <f t="shared" si="97"/>
        <v>-1281.93</v>
      </c>
      <c r="L93" s="69">
        <f t="shared" si="97"/>
        <v>-2149.9</v>
      </c>
      <c r="M93" s="69">
        <f t="shared" si="97"/>
        <v>-1469.26</v>
      </c>
      <c r="N93" s="69">
        <f t="shared" si="97"/>
        <v>-1800.99</v>
      </c>
      <c r="O93" s="69">
        <f t="shared" si="97"/>
        <v>-416.66</v>
      </c>
      <c r="P93" s="69">
        <f t="shared" si="97"/>
        <v>-276.13</v>
      </c>
      <c r="Q93" s="69"/>
      <c r="R93" s="69">
        <f t="shared" si="97"/>
        <v>-382.23</v>
      </c>
      <c r="S93" s="69">
        <f t="shared" si="97"/>
        <v>-148.44</v>
      </c>
      <c r="T93" s="69">
        <f t="shared" si="97"/>
        <v>-189.97</v>
      </c>
      <c r="U93" s="69">
        <f t="shared" si="97"/>
        <v>-3019.97</v>
      </c>
      <c r="V93" s="69">
        <f t="shared" si="97"/>
        <v>-5260.36</v>
      </c>
      <c r="W93" s="69">
        <f>IF(OR($B93&lt;W$10,$B93&gt;W$11),0,IF($B93=W$11,-W92,-W$15))</f>
        <v>-809.76</v>
      </c>
      <c r="X93" s="69">
        <f>IF(OR($B93&lt;X$10,$B93&gt;X$11),0,IF($B93=X$11,-X92,-X$15))</f>
        <v>-619.56255555555549</v>
      </c>
      <c r="Y93" s="69">
        <f>IF(OR($B93&lt;Y$10,$B93&gt;Y$11),0,IF($B93=Y$11,-Y92,-Y$15))</f>
        <v>-2238.71</v>
      </c>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1">
        <f t="shared" si="80"/>
        <v>-21308.28255555555</v>
      </c>
      <c r="BC93" s="71">
        <f t="shared" si="14"/>
        <v>-1278.5</v>
      </c>
      <c r="BD93" s="71">
        <f t="shared" si="12"/>
        <v>-7010.42</v>
      </c>
    </row>
    <row r="94" spans="1:58" hidden="1" outlineLevel="1" x14ac:dyDescent="0.3">
      <c r="A94" s="55">
        <v>9999</v>
      </c>
      <c r="B94" s="123">
        <f>B93</f>
        <v>40939</v>
      </c>
      <c r="C94" s="99" t="s">
        <v>16</v>
      </c>
      <c r="D94" s="71">
        <f t="shared" ref="D94:V94" si="98">IF($B95&lt;D$10,0,IF($B95=D$10,D$13,SUM(D92:D93)))</f>
        <v>0</v>
      </c>
      <c r="E94" s="71">
        <f t="shared" si="98"/>
        <v>0</v>
      </c>
      <c r="F94" s="71">
        <f t="shared" si="98"/>
        <v>0</v>
      </c>
      <c r="G94" s="71">
        <f t="shared" si="98"/>
        <v>0</v>
      </c>
      <c r="H94" s="71">
        <f t="shared" si="98"/>
        <v>0</v>
      </c>
      <c r="I94" s="71">
        <f t="shared" si="98"/>
        <v>0</v>
      </c>
      <c r="J94" s="71">
        <f t="shared" si="98"/>
        <v>8710.8699999999735</v>
      </c>
      <c r="K94" s="71">
        <f t="shared" si="98"/>
        <v>10255.439999999995</v>
      </c>
      <c r="L94" s="71">
        <f t="shared" si="98"/>
        <v>36548.300000000061</v>
      </c>
      <c r="M94" s="71">
        <f t="shared" si="98"/>
        <v>66116.700000000157</v>
      </c>
      <c r="N94" s="71">
        <f t="shared" si="98"/>
        <v>81044.549999999872</v>
      </c>
      <c r="O94" s="71">
        <f t="shared" si="98"/>
        <v>18749.700000000004</v>
      </c>
      <c r="P94" s="71">
        <f t="shared" si="98"/>
        <v>12425.849999999997</v>
      </c>
      <c r="Q94" s="71"/>
      <c r="R94" s="71">
        <f t="shared" si="98"/>
        <v>36311.849999999904</v>
      </c>
      <c r="S94" s="71">
        <f t="shared" si="98"/>
        <v>14101.80000000001</v>
      </c>
      <c r="T94" s="71">
        <f t="shared" si="98"/>
        <v>18047.149999999965</v>
      </c>
      <c r="U94" s="71">
        <f t="shared" si="98"/>
        <v>548660.51000000047</v>
      </c>
      <c r="V94" s="71">
        <f t="shared" si="98"/>
        <v>514167.5733333336</v>
      </c>
      <c r="W94" s="71">
        <f>IF($B95&lt;W$10,0,IF($B95=W$10,W$13,SUM(W92:W93)))</f>
        <v>76927.200000000157</v>
      </c>
      <c r="X94" s="71">
        <f>IF($B95&lt;X$10,0,IF($B95=X$10,X$13,SUM(X92:X93)))</f>
        <v>79923.170999999886</v>
      </c>
      <c r="Y94" s="71">
        <f>IF($B95&lt;Y$10,0,IF($B95=Y$10,Y$13,SUM(Y92:Y93)))</f>
        <v>288793.58999999939</v>
      </c>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f t="shared" si="80"/>
        <v>1810784.2543333333</v>
      </c>
      <c r="BC94" s="71">
        <f t="shared" si="14"/>
        <v>108647.06</v>
      </c>
      <c r="BD94" s="71">
        <f t="shared" si="12"/>
        <v>595748.02</v>
      </c>
    </row>
    <row r="95" spans="1:58" hidden="1" outlineLevel="1" x14ac:dyDescent="0.3">
      <c r="A95" s="55">
        <v>9999</v>
      </c>
      <c r="B95" s="125">
        <f>+B94+30</f>
        <v>40969</v>
      </c>
      <c r="C95" s="98" t="s">
        <v>15</v>
      </c>
      <c r="D95" s="69">
        <f t="shared" ref="D95:V95" si="99">IF(OR($B95&lt;D$10,$B95&gt;D$11),0,IF($B95=D$11,-D94,-D$15))</f>
        <v>0</v>
      </c>
      <c r="E95" s="69">
        <f t="shared" si="99"/>
        <v>0</v>
      </c>
      <c r="F95" s="69">
        <f t="shared" si="99"/>
        <v>0</v>
      </c>
      <c r="G95" s="69">
        <f t="shared" si="99"/>
        <v>0</v>
      </c>
      <c r="H95" s="69">
        <f t="shared" si="99"/>
        <v>0</v>
      </c>
      <c r="I95" s="69">
        <f t="shared" si="99"/>
        <v>0</v>
      </c>
      <c r="J95" s="69">
        <f t="shared" si="99"/>
        <v>-1244.4100000000001</v>
      </c>
      <c r="K95" s="69">
        <f t="shared" si="99"/>
        <v>-1281.93</v>
      </c>
      <c r="L95" s="69">
        <f t="shared" si="99"/>
        <v>-2149.9</v>
      </c>
      <c r="M95" s="69">
        <f t="shared" si="99"/>
        <v>-1469.26</v>
      </c>
      <c r="N95" s="69">
        <f t="shared" si="99"/>
        <v>-1800.99</v>
      </c>
      <c r="O95" s="69">
        <f t="shared" si="99"/>
        <v>-416.66</v>
      </c>
      <c r="P95" s="69">
        <f t="shared" si="99"/>
        <v>-276.13</v>
      </c>
      <c r="Q95" s="69"/>
      <c r="R95" s="69">
        <f t="shared" si="99"/>
        <v>-382.23</v>
      </c>
      <c r="S95" s="69">
        <f t="shared" si="99"/>
        <v>-148.44</v>
      </c>
      <c r="T95" s="69">
        <f t="shared" si="99"/>
        <v>-189.97</v>
      </c>
      <c r="U95" s="69">
        <f t="shared" si="99"/>
        <v>-3019.97</v>
      </c>
      <c r="V95" s="69">
        <f t="shared" si="99"/>
        <v>-5260.36</v>
      </c>
      <c r="W95" s="69">
        <f>IF(OR($B95&lt;W$10,$B95&gt;W$11),0,IF($B95=W$11,-W94,-W$15))</f>
        <v>-809.76</v>
      </c>
      <c r="X95" s="69">
        <f>IF(OR($B95&lt;X$10,$B95&gt;X$11),0,IF($B95=X$11,-X94,-X$15))</f>
        <v>-619.56255555555549</v>
      </c>
      <c r="Y95" s="69">
        <f>IF(OR($B95&lt;Y$10,$B95&gt;Y$11),0,IF($B95=Y$11,-Y94,-Y$15))</f>
        <v>-2238.71</v>
      </c>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1">
        <f t="shared" si="80"/>
        <v>-21308.28255555555</v>
      </c>
      <c r="BC95" s="71">
        <f t="shared" si="14"/>
        <v>-1278.5</v>
      </c>
      <c r="BD95" s="71">
        <f t="shared" si="12"/>
        <v>-7010.42</v>
      </c>
    </row>
    <row r="96" spans="1:58" hidden="1" outlineLevel="1" x14ac:dyDescent="0.3">
      <c r="A96" s="55">
        <v>9999</v>
      </c>
      <c r="B96" s="123">
        <f>B95</f>
        <v>40969</v>
      </c>
      <c r="C96" s="99" t="s">
        <v>16</v>
      </c>
      <c r="D96" s="71">
        <f t="shared" ref="D96:V96" si="100">IF($B97&lt;D$10,0,IF($B97=D$10,D$13,SUM(D94:D95)))</f>
        <v>0</v>
      </c>
      <c r="E96" s="71">
        <f t="shared" si="100"/>
        <v>0</v>
      </c>
      <c r="F96" s="71">
        <f t="shared" si="100"/>
        <v>0</v>
      </c>
      <c r="G96" s="71">
        <f t="shared" si="100"/>
        <v>0</v>
      </c>
      <c r="H96" s="71">
        <f t="shared" si="100"/>
        <v>0</v>
      </c>
      <c r="I96" s="71">
        <f t="shared" si="100"/>
        <v>0</v>
      </c>
      <c r="J96" s="71">
        <f t="shared" si="100"/>
        <v>7466.4599999999737</v>
      </c>
      <c r="K96" s="71">
        <f t="shared" si="100"/>
        <v>8973.5099999999948</v>
      </c>
      <c r="L96" s="71">
        <f t="shared" si="100"/>
        <v>34398.40000000006</v>
      </c>
      <c r="M96" s="71">
        <f t="shared" si="100"/>
        <v>64647.440000000155</v>
      </c>
      <c r="N96" s="71">
        <f t="shared" si="100"/>
        <v>79243.559999999867</v>
      </c>
      <c r="O96" s="71">
        <f t="shared" si="100"/>
        <v>18333.040000000005</v>
      </c>
      <c r="P96" s="71">
        <f t="shared" si="100"/>
        <v>12149.719999999998</v>
      </c>
      <c r="Q96" s="71"/>
      <c r="R96" s="71">
        <f t="shared" si="100"/>
        <v>35929.619999999901</v>
      </c>
      <c r="S96" s="71">
        <f t="shared" si="100"/>
        <v>13953.36000000001</v>
      </c>
      <c r="T96" s="71">
        <f t="shared" si="100"/>
        <v>17857.179999999964</v>
      </c>
      <c r="U96" s="71">
        <f t="shared" si="100"/>
        <v>545640.5400000005</v>
      </c>
      <c r="V96" s="71">
        <f t="shared" si="100"/>
        <v>508907.21333333361</v>
      </c>
      <c r="W96" s="71">
        <f>IF($B97&lt;W$10,0,IF($B97=W$10,W$13,SUM(W94:W95)))</f>
        <v>76117.440000000162</v>
      </c>
      <c r="X96" s="71">
        <f>IF($B97&lt;X$10,0,IF($B97=X$10,X$13,SUM(X94:X95)))</f>
        <v>79303.608444444326</v>
      </c>
      <c r="Y96" s="71">
        <f>IF($B97&lt;Y$10,0,IF($B97=Y$10,Y$13,SUM(Y94:Y95)))</f>
        <v>286554.87999999936</v>
      </c>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f t="shared" si="80"/>
        <v>1789475.9717777779</v>
      </c>
      <c r="BC96" s="71">
        <f t="shared" si="14"/>
        <v>107368.56</v>
      </c>
      <c r="BD96" s="71">
        <f t="shared" si="12"/>
        <v>588737.59</v>
      </c>
    </row>
    <row r="97" spans="1:56" hidden="1" outlineLevel="1" x14ac:dyDescent="0.3">
      <c r="A97" s="55">
        <v>9999</v>
      </c>
      <c r="B97" s="126">
        <v>40513</v>
      </c>
      <c r="C97" s="98" t="s">
        <v>15</v>
      </c>
      <c r="D97" s="69">
        <f t="shared" ref="D97:V97" si="101">IF(OR($B97&lt;D$10,$B97&gt;D$11),0,IF($B97=D$11,-D96,-D$15))</f>
        <v>0</v>
      </c>
      <c r="E97" s="69">
        <f t="shared" si="101"/>
        <v>0</v>
      </c>
      <c r="F97" s="69">
        <f t="shared" si="101"/>
        <v>0</v>
      </c>
      <c r="G97" s="69">
        <f t="shared" si="101"/>
        <v>0</v>
      </c>
      <c r="H97" s="69">
        <f t="shared" si="101"/>
        <v>0</v>
      </c>
      <c r="I97" s="69">
        <f t="shared" si="101"/>
        <v>0</v>
      </c>
      <c r="J97" s="69">
        <f t="shared" si="101"/>
        <v>-1244.4100000000001</v>
      </c>
      <c r="K97" s="69">
        <f t="shared" si="101"/>
        <v>-1281.93</v>
      </c>
      <c r="L97" s="69">
        <f t="shared" si="101"/>
        <v>-2149.9</v>
      </c>
      <c r="M97" s="69">
        <f t="shared" si="101"/>
        <v>-1469.26</v>
      </c>
      <c r="N97" s="69">
        <f t="shared" si="101"/>
        <v>-1800.99</v>
      </c>
      <c r="O97" s="69">
        <f t="shared" si="101"/>
        <v>-416.66</v>
      </c>
      <c r="P97" s="69">
        <f t="shared" si="101"/>
        <v>-276.13</v>
      </c>
      <c r="Q97" s="69"/>
      <c r="R97" s="69">
        <f t="shared" si="101"/>
        <v>-382.23</v>
      </c>
      <c r="S97" s="69">
        <f t="shared" si="101"/>
        <v>-148.44</v>
      </c>
      <c r="T97" s="69">
        <f t="shared" si="101"/>
        <v>-189.97</v>
      </c>
      <c r="U97" s="69">
        <f t="shared" si="101"/>
        <v>-3019.97</v>
      </c>
      <c r="V97" s="69">
        <f t="shared" si="101"/>
        <v>-5260.36</v>
      </c>
      <c r="W97" s="69">
        <f>IF(OR($B97&lt;W$10,$B97&gt;W$11),0,IF($B97=W$11,-W96,-W$15))</f>
        <v>-809.76</v>
      </c>
      <c r="X97" s="69">
        <f>IF(OR($B97&lt;X$10,$B97&gt;X$11),0,IF($B97=X$11,-X96,-X$15))</f>
        <v>-619.56255555555549</v>
      </c>
      <c r="Y97" s="69">
        <f>IF(OR($B97&lt;Y$10,$B97&gt;Y$11),0,IF($B97=Y$11,-Y96,-Y$15))</f>
        <v>-2238.71</v>
      </c>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1">
        <f t="shared" si="80"/>
        <v>-21308.28255555555</v>
      </c>
      <c r="BC97" s="71">
        <f t="shared" si="14"/>
        <v>-1278.5</v>
      </c>
      <c r="BD97" s="71">
        <f t="shared" si="12"/>
        <v>-7010.42</v>
      </c>
    </row>
    <row r="98" spans="1:56" hidden="1" outlineLevel="1" x14ac:dyDescent="0.3">
      <c r="A98" s="55">
        <v>9999</v>
      </c>
      <c r="B98" s="123">
        <f>B97</f>
        <v>40513</v>
      </c>
      <c r="C98" s="99" t="s">
        <v>16</v>
      </c>
      <c r="D98" s="71">
        <f t="shared" ref="D98:V98" si="102">IF($B99&lt;D$10,0,IF($B99=D$10,D$13,SUM(D96:D97)))</f>
        <v>0</v>
      </c>
      <c r="E98" s="71">
        <f t="shared" si="102"/>
        <v>0</v>
      </c>
      <c r="F98" s="71">
        <f t="shared" si="102"/>
        <v>0</v>
      </c>
      <c r="G98" s="71">
        <f t="shared" si="102"/>
        <v>0</v>
      </c>
      <c r="H98" s="71">
        <f t="shared" si="102"/>
        <v>0</v>
      </c>
      <c r="I98" s="71">
        <f t="shared" si="102"/>
        <v>0</v>
      </c>
      <c r="J98" s="71">
        <f t="shared" si="102"/>
        <v>6222.0499999999738</v>
      </c>
      <c r="K98" s="71">
        <f t="shared" si="102"/>
        <v>7691.5799999999945</v>
      </c>
      <c r="L98" s="71">
        <f t="shared" si="102"/>
        <v>32248.500000000058</v>
      </c>
      <c r="M98" s="71">
        <f t="shared" si="102"/>
        <v>63178.180000000153</v>
      </c>
      <c r="N98" s="71">
        <f t="shared" si="102"/>
        <v>77442.569999999861</v>
      </c>
      <c r="O98" s="71">
        <f t="shared" si="102"/>
        <v>17916.380000000005</v>
      </c>
      <c r="P98" s="71">
        <f t="shared" si="102"/>
        <v>11873.589999999998</v>
      </c>
      <c r="Q98" s="71"/>
      <c r="R98" s="71">
        <f t="shared" si="102"/>
        <v>35547.389999999898</v>
      </c>
      <c r="S98" s="71">
        <f t="shared" si="102"/>
        <v>13804.920000000009</v>
      </c>
      <c r="T98" s="71">
        <f t="shared" si="102"/>
        <v>17667.209999999963</v>
      </c>
      <c r="U98" s="71">
        <f t="shared" si="102"/>
        <v>542620.57000000053</v>
      </c>
      <c r="V98" s="71">
        <f t="shared" si="102"/>
        <v>503646.85333333362</v>
      </c>
      <c r="W98" s="71">
        <f>IF($B99&lt;W$10,0,IF($B99=W$10,W$13,SUM(W96:W97)))</f>
        <v>75307.680000000168</v>
      </c>
      <c r="X98" s="71">
        <f>IF($B99&lt;X$10,0,IF($B99=X$10,X$13,SUM(X96:X97)))</f>
        <v>78684.045888888766</v>
      </c>
      <c r="Y98" s="71">
        <f>IF($B99&lt;Y$10,0,IF($B99=Y$10,Y$13,SUM(Y96:Y97)))</f>
        <v>284316.16999999934</v>
      </c>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f t="shared" si="80"/>
        <v>1768167.6892222222</v>
      </c>
      <c r="BC98" s="71">
        <f t="shared" si="14"/>
        <v>106090.06</v>
      </c>
      <c r="BD98" s="71">
        <f t="shared" si="12"/>
        <v>581727.17000000004</v>
      </c>
    </row>
    <row r="99" spans="1:56" hidden="1" outlineLevel="1" x14ac:dyDescent="0.3">
      <c r="A99" s="55">
        <v>9999</v>
      </c>
      <c r="B99" s="125">
        <f>+B98+30</f>
        <v>40543</v>
      </c>
      <c r="C99" s="98" t="s">
        <v>15</v>
      </c>
      <c r="D99" s="69">
        <f t="shared" ref="D99:V99" si="103">IF(OR($B99&lt;D$10,$B99&gt;D$11),0,IF($B99=D$11,-D98,-D$15))</f>
        <v>0</v>
      </c>
      <c r="E99" s="69">
        <f t="shared" si="103"/>
        <v>0</v>
      </c>
      <c r="F99" s="69">
        <f t="shared" si="103"/>
        <v>0</v>
      </c>
      <c r="G99" s="69">
        <f t="shared" si="103"/>
        <v>0</v>
      </c>
      <c r="H99" s="69">
        <f t="shared" si="103"/>
        <v>0</v>
      </c>
      <c r="I99" s="69">
        <f t="shared" si="103"/>
        <v>0</v>
      </c>
      <c r="J99" s="69">
        <f t="shared" si="103"/>
        <v>-1244.4100000000001</v>
      </c>
      <c r="K99" s="69">
        <f t="shared" si="103"/>
        <v>-1281.93</v>
      </c>
      <c r="L99" s="69">
        <f t="shared" si="103"/>
        <v>-2149.9</v>
      </c>
      <c r="M99" s="69">
        <f t="shared" si="103"/>
        <v>-1469.26</v>
      </c>
      <c r="N99" s="69">
        <f t="shared" si="103"/>
        <v>-1800.99</v>
      </c>
      <c r="O99" s="69">
        <f t="shared" si="103"/>
        <v>-416.66</v>
      </c>
      <c r="P99" s="69">
        <f t="shared" si="103"/>
        <v>-276.13</v>
      </c>
      <c r="Q99" s="69"/>
      <c r="R99" s="69">
        <f t="shared" si="103"/>
        <v>-382.23</v>
      </c>
      <c r="S99" s="69">
        <f t="shared" si="103"/>
        <v>-148.44</v>
      </c>
      <c r="T99" s="69">
        <f t="shared" si="103"/>
        <v>-189.97</v>
      </c>
      <c r="U99" s="69">
        <f t="shared" si="103"/>
        <v>-3019.97</v>
      </c>
      <c r="V99" s="69">
        <f t="shared" si="103"/>
        <v>-5260.36</v>
      </c>
      <c r="W99" s="69">
        <f>IF(OR($B99&lt;W$10,$B99&gt;W$11),0,IF($B99=W$11,-W98,-W$15))</f>
        <v>-809.76</v>
      </c>
      <c r="X99" s="69">
        <f>IF(OR($B99&lt;X$10,$B99&gt;X$11),0,IF($B99=X$11,-X98,-X$15))</f>
        <v>-619.56255555555549</v>
      </c>
      <c r="Y99" s="69">
        <f>IF(OR($B99&lt;Y$10,$B99&gt;Y$11),0,IF($B99=Y$11,-Y98,-Y$15))</f>
        <v>-2238.71</v>
      </c>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1">
        <f t="shared" si="80"/>
        <v>-21308.28255555555</v>
      </c>
      <c r="BC99" s="71">
        <f t="shared" si="14"/>
        <v>-1278.5</v>
      </c>
      <c r="BD99" s="71">
        <f t="shared" si="12"/>
        <v>-7010.42</v>
      </c>
    </row>
    <row r="100" spans="1:56" hidden="1" outlineLevel="1" x14ac:dyDescent="0.3">
      <c r="A100" s="55">
        <v>9999</v>
      </c>
      <c r="B100" s="123">
        <f>B99</f>
        <v>40543</v>
      </c>
      <c r="C100" s="99" t="s">
        <v>16</v>
      </c>
      <c r="D100" s="71">
        <f t="shared" ref="D100:V100" si="104">IF($B101&lt;D$10,0,IF($B101=D$10,D$13,SUM(D98:D99)))</f>
        <v>0</v>
      </c>
      <c r="E100" s="71">
        <f t="shared" si="104"/>
        <v>0</v>
      </c>
      <c r="F100" s="71">
        <f t="shared" si="104"/>
        <v>0</v>
      </c>
      <c r="G100" s="71">
        <f t="shared" si="104"/>
        <v>0</v>
      </c>
      <c r="H100" s="71">
        <f t="shared" si="104"/>
        <v>0</v>
      </c>
      <c r="I100" s="71">
        <f t="shared" si="104"/>
        <v>0</v>
      </c>
      <c r="J100" s="71">
        <f t="shared" si="104"/>
        <v>4977.639999999974</v>
      </c>
      <c r="K100" s="71">
        <f t="shared" si="104"/>
        <v>6409.6499999999942</v>
      </c>
      <c r="L100" s="71">
        <f t="shared" si="104"/>
        <v>30098.600000000057</v>
      </c>
      <c r="M100" s="71">
        <f t="shared" si="104"/>
        <v>61708.920000000151</v>
      </c>
      <c r="N100" s="71">
        <f t="shared" si="104"/>
        <v>75641.579999999856</v>
      </c>
      <c r="O100" s="71">
        <f t="shared" si="104"/>
        <v>17499.720000000005</v>
      </c>
      <c r="P100" s="71">
        <f t="shared" si="104"/>
        <v>11597.46</v>
      </c>
      <c r="Q100" s="71"/>
      <c r="R100" s="71">
        <f t="shared" si="104"/>
        <v>35165.159999999894</v>
      </c>
      <c r="S100" s="71">
        <f t="shared" si="104"/>
        <v>13656.480000000009</v>
      </c>
      <c r="T100" s="71">
        <f t="shared" si="104"/>
        <v>17477.239999999962</v>
      </c>
      <c r="U100" s="71">
        <f t="shared" si="104"/>
        <v>539600.60000000056</v>
      </c>
      <c r="V100" s="71">
        <f t="shared" si="104"/>
        <v>498386.49333333364</v>
      </c>
      <c r="W100" s="71">
        <f>IF($B101&lt;W$10,0,IF($B101=W$10,W$13,SUM(W98:W99)))</f>
        <v>74497.920000000173</v>
      </c>
      <c r="X100" s="71">
        <f>IF($B101&lt;X$10,0,IF($B101=X$10,X$13,SUM(X98:X99)))</f>
        <v>78064.483333333206</v>
      </c>
      <c r="Y100" s="71">
        <f>IF($B101&lt;Y$10,0,IF($B101=Y$10,Y$13,SUM(Y98:Y99)))</f>
        <v>282077.45999999932</v>
      </c>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f t="shared" si="80"/>
        <v>1746859.4066666665</v>
      </c>
      <c r="BC100" s="71">
        <f t="shared" si="14"/>
        <v>104811.56</v>
      </c>
      <c r="BD100" s="71">
        <f t="shared" ref="BD100:BD163" si="105">ROUND((BB100-BC100)*35%,2)</f>
        <v>574716.75</v>
      </c>
    </row>
    <row r="101" spans="1:56" hidden="1" outlineLevel="1" x14ac:dyDescent="0.3">
      <c r="A101" s="55">
        <v>9999</v>
      </c>
      <c r="B101" s="125">
        <f>+B100+31</f>
        <v>40574</v>
      </c>
      <c r="C101" s="98" t="s">
        <v>15</v>
      </c>
      <c r="D101" s="69">
        <f t="shared" ref="D101:V101" si="106">IF(OR($B101&lt;D$10,$B101&gt;D$11),0,IF($B101=D$11,-D100,-D$15))</f>
        <v>0</v>
      </c>
      <c r="E101" s="69">
        <f t="shared" si="106"/>
        <v>0</v>
      </c>
      <c r="F101" s="69">
        <f t="shared" si="106"/>
        <v>0</v>
      </c>
      <c r="G101" s="69">
        <f t="shared" si="106"/>
        <v>0</v>
      </c>
      <c r="H101" s="69">
        <f t="shared" si="106"/>
        <v>0</v>
      </c>
      <c r="I101" s="69">
        <f t="shared" si="106"/>
        <v>0</v>
      </c>
      <c r="J101" s="69">
        <f t="shared" si="106"/>
        <v>-1244.4100000000001</v>
      </c>
      <c r="K101" s="69">
        <f t="shared" si="106"/>
        <v>-1281.93</v>
      </c>
      <c r="L101" s="69">
        <f t="shared" si="106"/>
        <v>-2149.9</v>
      </c>
      <c r="M101" s="69">
        <f t="shared" si="106"/>
        <v>-1469.26</v>
      </c>
      <c r="N101" s="69">
        <f t="shared" si="106"/>
        <v>-1800.99</v>
      </c>
      <c r="O101" s="69">
        <f t="shared" si="106"/>
        <v>-416.66</v>
      </c>
      <c r="P101" s="69">
        <f t="shared" si="106"/>
        <v>-276.13</v>
      </c>
      <c r="Q101" s="69"/>
      <c r="R101" s="69">
        <f t="shared" si="106"/>
        <v>-382.23</v>
      </c>
      <c r="S101" s="69">
        <f t="shared" si="106"/>
        <v>-148.44</v>
      </c>
      <c r="T101" s="69">
        <f t="shared" si="106"/>
        <v>-189.97</v>
      </c>
      <c r="U101" s="69">
        <f t="shared" si="106"/>
        <v>-3019.97</v>
      </c>
      <c r="V101" s="69">
        <f t="shared" si="106"/>
        <v>-5260.36</v>
      </c>
      <c r="W101" s="69">
        <f>IF(OR($B101&lt;W$10,$B101&gt;W$11),0,IF($B101=W$11,-W100,-W$15))</f>
        <v>-809.76</v>
      </c>
      <c r="X101" s="69">
        <f>IF(OR($B101&lt;X$10,$B101&gt;X$11),0,IF($B101=X$11,-X100,-X$15))</f>
        <v>-619.56255555555549</v>
      </c>
      <c r="Y101" s="69">
        <f>IF(OR($B101&lt;Y$10,$B101&gt;Y$11),0,IF($B101=Y$11,-Y100,-Y$15))</f>
        <v>-2238.71</v>
      </c>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1">
        <f t="shared" si="80"/>
        <v>-21308.28255555555</v>
      </c>
      <c r="BC101" s="71">
        <f t="shared" si="14"/>
        <v>-1278.5</v>
      </c>
      <c r="BD101" s="71">
        <f t="shared" si="105"/>
        <v>-7010.42</v>
      </c>
    </row>
    <row r="102" spans="1:56" hidden="1" outlineLevel="1" x14ac:dyDescent="0.3">
      <c r="A102" s="55">
        <v>9999</v>
      </c>
      <c r="B102" s="123">
        <f>B101</f>
        <v>40574</v>
      </c>
      <c r="C102" s="99" t="s">
        <v>16</v>
      </c>
      <c r="D102" s="71">
        <f t="shared" ref="D102:V102" si="107">IF($B103&lt;D$10,0,IF($B103=D$10,D$13,SUM(D100:D101)))</f>
        <v>0</v>
      </c>
      <c r="E102" s="71">
        <f t="shared" si="107"/>
        <v>0</v>
      </c>
      <c r="F102" s="71">
        <f t="shared" si="107"/>
        <v>0</v>
      </c>
      <c r="G102" s="71">
        <f t="shared" si="107"/>
        <v>0</v>
      </c>
      <c r="H102" s="71">
        <f t="shared" si="107"/>
        <v>0</v>
      </c>
      <c r="I102" s="71">
        <f t="shared" si="107"/>
        <v>0</v>
      </c>
      <c r="J102" s="71">
        <f t="shared" si="107"/>
        <v>3733.2299999999741</v>
      </c>
      <c r="K102" s="71">
        <f t="shared" si="107"/>
        <v>5127.7199999999939</v>
      </c>
      <c r="L102" s="71">
        <f t="shared" si="107"/>
        <v>27948.700000000055</v>
      </c>
      <c r="M102" s="71">
        <f t="shared" si="107"/>
        <v>60239.660000000149</v>
      </c>
      <c r="N102" s="71">
        <f t="shared" si="107"/>
        <v>73840.589999999851</v>
      </c>
      <c r="O102" s="71">
        <f t="shared" si="107"/>
        <v>17083.060000000005</v>
      </c>
      <c r="P102" s="71">
        <f t="shared" si="107"/>
        <v>11321.33</v>
      </c>
      <c r="Q102" s="71"/>
      <c r="R102" s="71">
        <f t="shared" si="107"/>
        <v>34782.929999999891</v>
      </c>
      <c r="S102" s="71">
        <f t="shared" si="107"/>
        <v>13508.040000000008</v>
      </c>
      <c r="T102" s="71">
        <f t="shared" si="107"/>
        <v>17287.26999999996</v>
      </c>
      <c r="U102" s="71">
        <f t="shared" si="107"/>
        <v>536580.63000000059</v>
      </c>
      <c r="V102" s="71">
        <f t="shared" si="107"/>
        <v>493126.13333333365</v>
      </c>
      <c r="W102" s="71">
        <f>IF($B103&lt;W$10,0,IF($B103=W$10,W$13,SUM(W100:W101)))</f>
        <v>73688.160000000178</v>
      </c>
      <c r="X102" s="71">
        <f>IF($B103&lt;X$10,0,IF($B103=X$10,X$13,SUM(X100:X101)))</f>
        <v>77444.920777777646</v>
      </c>
      <c r="Y102" s="71">
        <f>IF($B103&lt;Y$10,0,IF($B103=Y$10,Y$13,SUM(Y100:Y101)))</f>
        <v>279838.7499999993</v>
      </c>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f t="shared" si="80"/>
        <v>1725551.1241111113</v>
      </c>
      <c r="BC102" s="71">
        <f t="shared" ref="BC102:BC165" si="108">ROUND(BB102*6%,2)</f>
        <v>103533.07</v>
      </c>
      <c r="BD102" s="71">
        <f t="shared" si="105"/>
        <v>567706.31999999995</v>
      </c>
    </row>
    <row r="103" spans="1:56" hidden="1" outlineLevel="1" x14ac:dyDescent="0.3">
      <c r="A103" s="55">
        <v>9999</v>
      </c>
      <c r="B103" s="125">
        <f>+B102+31</f>
        <v>40605</v>
      </c>
      <c r="C103" s="98" t="s">
        <v>15</v>
      </c>
      <c r="D103" s="69">
        <f t="shared" ref="D103:V103" si="109">IF(OR($B103&lt;D$10,$B103&gt;D$11),0,IF($B103=D$11,-D102,-D$15))</f>
        <v>0</v>
      </c>
      <c r="E103" s="69">
        <f t="shared" si="109"/>
        <v>0</v>
      </c>
      <c r="F103" s="69">
        <f t="shared" si="109"/>
        <v>0</v>
      </c>
      <c r="G103" s="69">
        <f t="shared" si="109"/>
        <v>0</v>
      </c>
      <c r="H103" s="69">
        <f t="shared" si="109"/>
        <v>0</v>
      </c>
      <c r="I103" s="69">
        <f t="shared" si="109"/>
        <v>0</v>
      </c>
      <c r="J103" s="69">
        <f t="shared" si="109"/>
        <v>-1244.4100000000001</v>
      </c>
      <c r="K103" s="69">
        <f t="shared" si="109"/>
        <v>-1281.93</v>
      </c>
      <c r="L103" s="69">
        <f t="shared" si="109"/>
        <v>-2149.9</v>
      </c>
      <c r="M103" s="69">
        <f t="shared" si="109"/>
        <v>-1469.26</v>
      </c>
      <c r="N103" s="69">
        <f t="shared" si="109"/>
        <v>-1800.99</v>
      </c>
      <c r="O103" s="69">
        <f t="shared" si="109"/>
        <v>-416.66</v>
      </c>
      <c r="P103" s="69">
        <f t="shared" si="109"/>
        <v>-276.13</v>
      </c>
      <c r="Q103" s="69"/>
      <c r="R103" s="69">
        <f t="shared" si="109"/>
        <v>-382.23</v>
      </c>
      <c r="S103" s="69">
        <f t="shared" si="109"/>
        <v>-148.44</v>
      </c>
      <c r="T103" s="69">
        <f t="shared" si="109"/>
        <v>-189.97</v>
      </c>
      <c r="U103" s="69">
        <f t="shared" si="109"/>
        <v>-3019.97</v>
      </c>
      <c r="V103" s="69">
        <f t="shared" si="109"/>
        <v>-5260.36</v>
      </c>
      <c r="W103" s="69">
        <f>IF(OR($B103&lt;W$10,$B103&gt;W$11),0,IF($B103=W$11,-W102,-W$15))</f>
        <v>-809.76</v>
      </c>
      <c r="X103" s="69">
        <f>IF(OR($B103&lt;X$10,$B103&gt;X$11),0,IF($B103=X$11,-X102,-X$15))</f>
        <v>-619.56255555555549</v>
      </c>
      <c r="Y103" s="69">
        <f>IF(OR($B103&lt;Y$10,$B103&gt;Y$11),0,IF($B103=Y$11,-Y102,-Y$15))</f>
        <v>-2238.71</v>
      </c>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1">
        <f t="shared" si="80"/>
        <v>-21308.28255555555</v>
      </c>
      <c r="BC103" s="71">
        <f t="shared" si="108"/>
        <v>-1278.5</v>
      </c>
      <c r="BD103" s="71">
        <f t="shared" si="105"/>
        <v>-7010.42</v>
      </c>
    </row>
    <row r="104" spans="1:56" hidden="1" outlineLevel="1" x14ac:dyDescent="0.3">
      <c r="A104" s="55">
        <v>9999</v>
      </c>
      <c r="B104" s="123">
        <f>B103</f>
        <v>40605</v>
      </c>
      <c r="C104" s="99" t="s">
        <v>16</v>
      </c>
      <c r="D104" s="71">
        <f t="shared" ref="D104:V104" si="110">IF($B105&lt;D$10,0,IF($B105=D$10,D$13,SUM(D102:D103)))</f>
        <v>0</v>
      </c>
      <c r="E104" s="71">
        <f t="shared" si="110"/>
        <v>0</v>
      </c>
      <c r="F104" s="71">
        <f t="shared" si="110"/>
        <v>0</v>
      </c>
      <c r="G104" s="71">
        <f t="shared" si="110"/>
        <v>0</v>
      </c>
      <c r="H104" s="71">
        <f t="shared" si="110"/>
        <v>0</v>
      </c>
      <c r="I104" s="71">
        <f t="shared" si="110"/>
        <v>0</v>
      </c>
      <c r="J104" s="71">
        <f t="shared" si="110"/>
        <v>2488.8199999999742</v>
      </c>
      <c r="K104" s="71">
        <f t="shared" si="110"/>
        <v>3845.7899999999936</v>
      </c>
      <c r="L104" s="71">
        <f t="shared" si="110"/>
        <v>25798.800000000054</v>
      </c>
      <c r="M104" s="71">
        <f t="shared" si="110"/>
        <v>58770.400000000147</v>
      </c>
      <c r="N104" s="71">
        <f t="shared" si="110"/>
        <v>72039.599999999846</v>
      </c>
      <c r="O104" s="71">
        <f t="shared" si="110"/>
        <v>16666.400000000005</v>
      </c>
      <c r="P104" s="71">
        <f t="shared" si="110"/>
        <v>11045.2</v>
      </c>
      <c r="Q104" s="71"/>
      <c r="R104" s="71">
        <f t="shared" si="110"/>
        <v>34400.699999999888</v>
      </c>
      <c r="S104" s="71">
        <f t="shared" si="110"/>
        <v>13359.600000000008</v>
      </c>
      <c r="T104" s="71">
        <f t="shared" si="110"/>
        <v>17097.299999999959</v>
      </c>
      <c r="U104" s="71">
        <f t="shared" si="110"/>
        <v>533560.66000000061</v>
      </c>
      <c r="V104" s="71">
        <f t="shared" si="110"/>
        <v>487865.77333333367</v>
      </c>
      <c r="W104" s="71">
        <f>IF($B105&lt;W$10,0,IF($B105=W$10,W$13,SUM(W102:W103)))</f>
        <v>72878.400000000183</v>
      </c>
      <c r="X104" s="71">
        <f>IF($B105&lt;X$10,0,IF($B105=X$10,X$13,SUM(X102:X103)))</f>
        <v>76825.358222222087</v>
      </c>
      <c r="Y104" s="71">
        <f>IF($B105&lt;Y$10,0,IF($B105=Y$10,Y$13,SUM(Y102:Y103)))</f>
        <v>277600.03999999928</v>
      </c>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f t="shared" si="80"/>
        <v>1704242.8415555558</v>
      </c>
      <c r="BC104" s="71">
        <f t="shared" si="108"/>
        <v>102254.57</v>
      </c>
      <c r="BD104" s="71">
        <f t="shared" si="105"/>
        <v>560695.9</v>
      </c>
    </row>
    <row r="105" spans="1:56" hidden="1" outlineLevel="1" x14ac:dyDescent="0.3">
      <c r="A105" s="55">
        <v>9999</v>
      </c>
      <c r="B105" s="125">
        <f>+B104+30</f>
        <v>40635</v>
      </c>
      <c r="C105" s="98" t="s">
        <v>15</v>
      </c>
      <c r="D105" s="69">
        <f t="shared" ref="D105:V105" si="111">IF(OR($B105&lt;D$10,$B105&gt;D$11),0,IF($B105=D$11,-D104,-D$15))</f>
        <v>0</v>
      </c>
      <c r="E105" s="69">
        <f t="shared" si="111"/>
        <v>0</v>
      </c>
      <c r="F105" s="69">
        <f t="shared" si="111"/>
        <v>0</v>
      </c>
      <c r="G105" s="69">
        <f t="shared" si="111"/>
        <v>0</v>
      </c>
      <c r="H105" s="69">
        <f t="shared" si="111"/>
        <v>0</v>
      </c>
      <c r="I105" s="69">
        <f t="shared" si="111"/>
        <v>0</v>
      </c>
      <c r="J105" s="69">
        <f t="shared" si="111"/>
        <v>-1244.4100000000001</v>
      </c>
      <c r="K105" s="69">
        <f t="shared" si="111"/>
        <v>-1281.93</v>
      </c>
      <c r="L105" s="69">
        <f t="shared" si="111"/>
        <v>-2149.9</v>
      </c>
      <c r="M105" s="69">
        <f t="shared" si="111"/>
        <v>-1469.26</v>
      </c>
      <c r="N105" s="69">
        <f t="shared" si="111"/>
        <v>-1800.99</v>
      </c>
      <c r="O105" s="69">
        <f t="shared" si="111"/>
        <v>-416.66</v>
      </c>
      <c r="P105" s="69">
        <f t="shared" si="111"/>
        <v>-276.13</v>
      </c>
      <c r="Q105" s="69"/>
      <c r="R105" s="69">
        <f t="shared" si="111"/>
        <v>-382.23</v>
      </c>
      <c r="S105" s="69">
        <f t="shared" si="111"/>
        <v>-148.44</v>
      </c>
      <c r="T105" s="69">
        <f t="shared" si="111"/>
        <v>-189.97</v>
      </c>
      <c r="U105" s="69">
        <f t="shared" si="111"/>
        <v>-3019.97</v>
      </c>
      <c r="V105" s="69">
        <f t="shared" si="111"/>
        <v>-5260.36</v>
      </c>
      <c r="W105" s="69">
        <f>IF(OR($B105&lt;W$10,$B105&gt;W$11),0,IF($B105=W$11,-W104,-W$15))</f>
        <v>-809.76</v>
      </c>
      <c r="X105" s="69">
        <f>IF(OR($B105&lt;X$10,$B105&gt;X$11),0,IF($B105=X$11,-X104,-X$15))</f>
        <v>-619.56255555555549</v>
      </c>
      <c r="Y105" s="69">
        <f>IF(OR($B105&lt;Y$10,$B105&gt;Y$11),0,IF($B105=Y$11,-Y104,-Y$15))</f>
        <v>-2238.71</v>
      </c>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1">
        <f t="shared" si="80"/>
        <v>-21308.28255555555</v>
      </c>
      <c r="BC105" s="71">
        <f t="shared" si="108"/>
        <v>-1278.5</v>
      </c>
      <c r="BD105" s="71">
        <f t="shared" si="105"/>
        <v>-7010.42</v>
      </c>
    </row>
    <row r="106" spans="1:56" hidden="1" outlineLevel="1" x14ac:dyDescent="0.3">
      <c r="A106" s="55">
        <v>9999</v>
      </c>
      <c r="B106" s="123">
        <f>B105</f>
        <v>40635</v>
      </c>
      <c r="C106" s="99" t="s">
        <v>16</v>
      </c>
      <c r="D106" s="71">
        <f t="shared" ref="D106:V106" si="112">IF($B107&lt;D$10,0,IF($B107=D$10,D$13,SUM(D104:D105)))</f>
        <v>0</v>
      </c>
      <c r="E106" s="71">
        <f t="shared" si="112"/>
        <v>0</v>
      </c>
      <c r="F106" s="71">
        <f t="shared" si="112"/>
        <v>0</v>
      </c>
      <c r="G106" s="71">
        <f t="shared" si="112"/>
        <v>0</v>
      </c>
      <c r="H106" s="71">
        <f t="shared" si="112"/>
        <v>0</v>
      </c>
      <c r="I106" s="71">
        <f t="shared" si="112"/>
        <v>0</v>
      </c>
      <c r="J106" s="71">
        <f t="shared" si="112"/>
        <v>1244.4099999999742</v>
      </c>
      <c r="K106" s="71">
        <f t="shared" si="112"/>
        <v>2563.8599999999933</v>
      </c>
      <c r="L106" s="71">
        <f t="shared" si="112"/>
        <v>23648.900000000052</v>
      </c>
      <c r="M106" s="71">
        <f t="shared" si="112"/>
        <v>57301.140000000145</v>
      </c>
      <c r="N106" s="71">
        <f t="shared" si="112"/>
        <v>70238.609999999841</v>
      </c>
      <c r="O106" s="71">
        <f t="shared" si="112"/>
        <v>16249.740000000005</v>
      </c>
      <c r="P106" s="71">
        <f t="shared" si="112"/>
        <v>10769.070000000002</v>
      </c>
      <c r="Q106" s="71"/>
      <c r="R106" s="71">
        <f t="shared" si="112"/>
        <v>34018.469999999885</v>
      </c>
      <c r="S106" s="71">
        <f t="shared" si="112"/>
        <v>13211.160000000007</v>
      </c>
      <c r="T106" s="71">
        <f t="shared" si="112"/>
        <v>16907.329999999958</v>
      </c>
      <c r="U106" s="71">
        <f t="shared" si="112"/>
        <v>530540.69000000064</v>
      </c>
      <c r="V106" s="71">
        <f t="shared" si="112"/>
        <v>482605.41333333368</v>
      </c>
      <c r="W106" s="71">
        <f>IF($B107&lt;W$10,0,IF($B107=W$10,W$13,SUM(W104:W105)))</f>
        <v>72068.640000000189</v>
      </c>
      <c r="X106" s="71">
        <f>IF($B107&lt;X$10,0,IF($B107=X$10,X$13,SUM(X104:X105)))</f>
        <v>76205.795666666527</v>
      </c>
      <c r="Y106" s="71">
        <f>IF($B107&lt;Y$10,0,IF($B107=Y$10,Y$13,SUM(Y104:Y105)))</f>
        <v>275361.32999999926</v>
      </c>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f t="shared" si="80"/>
        <v>1682934.5590000004</v>
      </c>
      <c r="BC106" s="71">
        <f t="shared" si="108"/>
        <v>100976.07</v>
      </c>
      <c r="BD106" s="71">
        <f t="shared" si="105"/>
        <v>553685.47</v>
      </c>
    </row>
    <row r="107" spans="1:56" hidden="1" outlineLevel="1" x14ac:dyDescent="0.3">
      <c r="A107" s="55">
        <v>9999</v>
      </c>
      <c r="B107" s="125">
        <f>+B106+31</f>
        <v>40666</v>
      </c>
      <c r="C107" s="98" t="s">
        <v>15</v>
      </c>
      <c r="D107" s="69">
        <f t="shared" ref="D107:V107" si="113">IF(OR($B107&lt;D$10,$B107&gt;D$11),0,IF($B107=D$11,-D106,-D$15))</f>
        <v>0</v>
      </c>
      <c r="E107" s="69">
        <f t="shared" si="113"/>
        <v>0</v>
      </c>
      <c r="F107" s="69">
        <f t="shared" si="113"/>
        <v>0</v>
      </c>
      <c r="G107" s="69">
        <f t="shared" si="113"/>
        <v>0</v>
      </c>
      <c r="H107" s="69">
        <f t="shared" si="113"/>
        <v>0</v>
      </c>
      <c r="I107" s="69">
        <f t="shared" si="113"/>
        <v>0</v>
      </c>
      <c r="J107" s="69">
        <f t="shared" si="113"/>
        <v>-1244.4100000000001</v>
      </c>
      <c r="K107" s="69">
        <f t="shared" si="113"/>
        <v>-1281.93</v>
      </c>
      <c r="L107" s="69">
        <f t="shared" si="113"/>
        <v>-2149.9</v>
      </c>
      <c r="M107" s="69">
        <f t="shared" si="113"/>
        <v>-1469.26</v>
      </c>
      <c r="N107" s="69">
        <f t="shared" si="113"/>
        <v>-1800.99</v>
      </c>
      <c r="O107" s="69">
        <f t="shared" si="113"/>
        <v>-416.66</v>
      </c>
      <c r="P107" s="69">
        <f t="shared" si="113"/>
        <v>-276.13</v>
      </c>
      <c r="Q107" s="69"/>
      <c r="R107" s="69">
        <f t="shared" si="113"/>
        <v>-382.23</v>
      </c>
      <c r="S107" s="69">
        <f t="shared" si="113"/>
        <v>-148.44</v>
      </c>
      <c r="T107" s="69">
        <f t="shared" si="113"/>
        <v>-189.97</v>
      </c>
      <c r="U107" s="69">
        <f t="shared" si="113"/>
        <v>-3019.97</v>
      </c>
      <c r="V107" s="69">
        <f t="shared" si="113"/>
        <v>-5260.36</v>
      </c>
      <c r="W107" s="69">
        <f>IF(OR($B107&lt;W$10,$B107&gt;W$11),0,IF($B107=W$11,-W106,-W$15))</f>
        <v>-809.76</v>
      </c>
      <c r="X107" s="69">
        <f>IF(OR($B107&lt;X$10,$B107&gt;X$11),0,IF($B107=X$11,-X106,-X$15))</f>
        <v>-619.56255555555549</v>
      </c>
      <c r="Y107" s="69">
        <f>IF(OR($B107&lt;Y$10,$B107&gt;Y$11),0,IF($B107=Y$11,-Y106,-Y$15))</f>
        <v>-2238.71</v>
      </c>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1">
        <f t="shared" si="80"/>
        <v>-21308.28255555555</v>
      </c>
      <c r="BC107" s="71">
        <f t="shared" si="108"/>
        <v>-1278.5</v>
      </c>
      <c r="BD107" s="71">
        <f t="shared" si="105"/>
        <v>-7010.42</v>
      </c>
    </row>
    <row r="108" spans="1:56" hidden="1" outlineLevel="1" x14ac:dyDescent="0.3">
      <c r="A108" s="55">
        <v>9999</v>
      </c>
      <c r="B108" s="123">
        <f>B107</f>
        <v>40666</v>
      </c>
      <c r="C108" s="99" t="s">
        <v>16</v>
      </c>
      <c r="D108" s="71">
        <f t="shared" ref="D108:V108" si="114">IF($B109&lt;D$10,0,IF($B109=D$10,D$13,SUM(D106:D107)))</f>
        <v>0</v>
      </c>
      <c r="E108" s="71">
        <f t="shared" si="114"/>
        <v>0</v>
      </c>
      <c r="F108" s="71">
        <f t="shared" si="114"/>
        <v>0</v>
      </c>
      <c r="G108" s="71">
        <f t="shared" si="114"/>
        <v>0</v>
      </c>
      <c r="H108" s="71">
        <f t="shared" si="114"/>
        <v>0</v>
      </c>
      <c r="I108" s="71">
        <f t="shared" si="114"/>
        <v>0</v>
      </c>
      <c r="J108" s="71">
        <f t="shared" si="114"/>
        <v>-2.5920599000528455E-11</v>
      </c>
      <c r="K108" s="71">
        <f t="shared" si="114"/>
        <v>1281.9299999999932</v>
      </c>
      <c r="L108" s="71">
        <f t="shared" si="114"/>
        <v>21499.000000000051</v>
      </c>
      <c r="M108" s="71">
        <f t="shared" si="114"/>
        <v>55831.880000000143</v>
      </c>
      <c r="N108" s="71">
        <f t="shared" si="114"/>
        <v>68437.619999999835</v>
      </c>
      <c r="O108" s="71">
        <f t="shared" si="114"/>
        <v>15833.080000000005</v>
      </c>
      <c r="P108" s="71">
        <f t="shared" si="114"/>
        <v>10492.940000000002</v>
      </c>
      <c r="Q108" s="71"/>
      <c r="R108" s="71">
        <f t="shared" si="114"/>
        <v>33636.239999999882</v>
      </c>
      <c r="S108" s="71">
        <f t="shared" si="114"/>
        <v>13062.720000000007</v>
      </c>
      <c r="T108" s="71">
        <f t="shared" si="114"/>
        <v>16717.359999999957</v>
      </c>
      <c r="U108" s="71">
        <f t="shared" si="114"/>
        <v>527520.72000000067</v>
      </c>
      <c r="V108" s="71">
        <f t="shared" si="114"/>
        <v>477345.05333333369</v>
      </c>
      <c r="W108" s="71">
        <f>IF($B109&lt;W$10,0,IF($B109=W$10,W$13,SUM(W106:W107)))</f>
        <v>71258.880000000194</v>
      </c>
      <c r="X108" s="71">
        <f>IF($B109&lt;X$10,0,IF($B109=X$10,X$13,SUM(X106:X107)))</f>
        <v>75586.233111110967</v>
      </c>
      <c r="Y108" s="71">
        <f>IF($B109&lt;Y$10,0,IF($B109=Y$10,Y$13,SUM(Y106:Y107)))</f>
        <v>273122.61999999924</v>
      </c>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f t="shared" si="80"/>
        <v>1661626.2764444444</v>
      </c>
      <c r="BC108" s="71">
        <f t="shared" si="108"/>
        <v>99697.58</v>
      </c>
      <c r="BD108" s="71">
        <f t="shared" si="105"/>
        <v>546675.04</v>
      </c>
    </row>
    <row r="109" spans="1:56" hidden="1" outlineLevel="1" x14ac:dyDescent="0.3">
      <c r="A109" s="55">
        <v>9999</v>
      </c>
      <c r="B109" s="125">
        <f>+B108+30</f>
        <v>40696</v>
      </c>
      <c r="C109" s="98" t="s">
        <v>15</v>
      </c>
      <c r="D109" s="69">
        <f t="shared" ref="D109:V109" si="115">IF(OR($B109&lt;D$10,$B109&gt;D$11),0,IF($B109=D$11,-D108,-D$15))</f>
        <v>0</v>
      </c>
      <c r="E109" s="69">
        <f t="shared" si="115"/>
        <v>0</v>
      </c>
      <c r="F109" s="69">
        <f t="shared" si="115"/>
        <v>0</v>
      </c>
      <c r="G109" s="69">
        <f t="shared" si="115"/>
        <v>0</v>
      </c>
      <c r="H109" s="69">
        <f t="shared" si="115"/>
        <v>0</v>
      </c>
      <c r="I109" s="69">
        <f t="shared" si="115"/>
        <v>0</v>
      </c>
      <c r="J109" s="69">
        <f t="shared" si="115"/>
        <v>-1244.4100000000001</v>
      </c>
      <c r="K109" s="69">
        <f t="shared" si="115"/>
        <v>-1281.93</v>
      </c>
      <c r="L109" s="69">
        <f t="shared" si="115"/>
        <v>-2149.9</v>
      </c>
      <c r="M109" s="69">
        <f t="shared" si="115"/>
        <v>-1469.26</v>
      </c>
      <c r="N109" s="69">
        <f t="shared" si="115"/>
        <v>-1800.99</v>
      </c>
      <c r="O109" s="69">
        <f t="shared" si="115"/>
        <v>-416.66</v>
      </c>
      <c r="P109" s="69">
        <f t="shared" si="115"/>
        <v>-276.13</v>
      </c>
      <c r="Q109" s="69"/>
      <c r="R109" s="69">
        <f t="shared" si="115"/>
        <v>-382.23</v>
      </c>
      <c r="S109" s="69">
        <f t="shared" si="115"/>
        <v>-148.44</v>
      </c>
      <c r="T109" s="69">
        <f t="shared" si="115"/>
        <v>-189.97</v>
      </c>
      <c r="U109" s="69">
        <f t="shared" si="115"/>
        <v>-3019.97</v>
      </c>
      <c r="V109" s="69">
        <f t="shared" si="115"/>
        <v>-5260.36</v>
      </c>
      <c r="W109" s="69">
        <f>IF(OR($B109&lt;W$10,$B109&gt;W$11),0,IF($B109=W$11,-W108,-W$15))</f>
        <v>-809.76</v>
      </c>
      <c r="X109" s="69">
        <f>IF(OR($B109&lt;X$10,$B109&gt;X$11),0,IF($B109=X$11,-X108,-X$15))</f>
        <v>-619.56255555555549</v>
      </c>
      <c r="Y109" s="69">
        <f>IF(OR($B109&lt;Y$10,$B109&gt;Y$11),0,IF($B109=Y$11,-Y108,-Y$15))</f>
        <v>-2238.71</v>
      </c>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1">
        <f t="shared" si="80"/>
        <v>-21308.28255555555</v>
      </c>
      <c r="BC109" s="71">
        <f t="shared" si="108"/>
        <v>-1278.5</v>
      </c>
      <c r="BD109" s="71">
        <f t="shared" si="105"/>
        <v>-7010.42</v>
      </c>
    </row>
    <row r="110" spans="1:56" hidden="1" outlineLevel="1" x14ac:dyDescent="0.3">
      <c r="A110" s="55">
        <v>9999</v>
      </c>
      <c r="B110" s="123">
        <f>B109</f>
        <v>40696</v>
      </c>
      <c r="C110" s="99" t="s">
        <v>16</v>
      </c>
      <c r="D110" s="71">
        <f t="shared" ref="D110:V110" si="116">IF($B111&lt;D$10,0,IF($B111=D$10,D$13,SUM(D108:D109)))</f>
        <v>0</v>
      </c>
      <c r="E110" s="71">
        <f t="shared" si="116"/>
        <v>0</v>
      </c>
      <c r="F110" s="71">
        <f t="shared" si="116"/>
        <v>0</v>
      </c>
      <c r="G110" s="71">
        <f t="shared" si="116"/>
        <v>0</v>
      </c>
      <c r="H110" s="71">
        <f t="shared" si="116"/>
        <v>0</v>
      </c>
      <c r="I110" s="71">
        <f t="shared" si="116"/>
        <v>0</v>
      </c>
      <c r="J110" s="71">
        <f t="shared" si="116"/>
        <v>-1244.410000000026</v>
      </c>
      <c r="K110" s="71">
        <f t="shared" si="116"/>
        <v>-6.8212102632969618E-12</v>
      </c>
      <c r="L110" s="71">
        <f t="shared" si="116"/>
        <v>19349.100000000049</v>
      </c>
      <c r="M110" s="71">
        <f t="shared" si="116"/>
        <v>54362.620000000141</v>
      </c>
      <c r="N110" s="71">
        <f t="shared" si="116"/>
        <v>66636.62999999983</v>
      </c>
      <c r="O110" s="71">
        <f t="shared" si="116"/>
        <v>15416.420000000006</v>
      </c>
      <c r="P110" s="71">
        <f t="shared" si="116"/>
        <v>10216.810000000003</v>
      </c>
      <c r="Q110" s="71"/>
      <c r="R110" s="71">
        <f t="shared" si="116"/>
        <v>33254.009999999878</v>
      </c>
      <c r="S110" s="71">
        <f t="shared" si="116"/>
        <v>12914.280000000006</v>
      </c>
      <c r="T110" s="71">
        <f t="shared" si="116"/>
        <v>16527.389999999956</v>
      </c>
      <c r="U110" s="71">
        <f t="shared" si="116"/>
        <v>524500.7500000007</v>
      </c>
      <c r="V110" s="71">
        <f t="shared" si="116"/>
        <v>472084.69333333371</v>
      </c>
      <c r="W110" s="71">
        <f>IF($B111&lt;W$10,0,IF($B111=W$10,W$13,SUM(W108:W109)))</f>
        <v>70449.120000000199</v>
      </c>
      <c r="X110" s="71">
        <f>IF($B111&lt;X$10,0,IF($B111=X$10,X$13,SUM(X108:X109)))</f>
        <v>74966.670555555407</v>
      </c>
      <c r="Y110" s="71">
        <f>IF($B111&lt;Y$10,0,IF($B111=Y$10,Y$13,SUM(Y108:Y109)))</f>
        <v>270883.90999999922</v>
      </c>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f t="shared" si="80"/>
        <v>1640317.9938888892</v>
      </c>
      <c r="BC110" s="71">
        <f t="shared" si="108"/>
        <v>98419.08</v>
      </c>
      <c r="BD110" s="71">
        <f t="shared" si="105"/>
        <v>539664.62</v>
      </c>
    </row>
    <row r="111" spans="1:56" hidden="1" outlineLevel="1" x14ac:dyDescent="0.3">
      <c r="A111" s="55">
        <v>9999</v>
      </c>
      <c r="B111" s="125">
        <f>+B110+31</f>
        <v>40727</v>
      </c>
      <c r="C111" s="98" t="s">
        <v>15</v>
      </c>
      <c r="D111" s="69">
        <f t="shared" ref="D111:V111" si="117">IF(OR($B111&lt;D$10,$B111&gt;D$11),0,IF($B111=D$11,-D110,-D$15))</f>
        <v>0</v>
      </c>
      <c r="E111" s="69">
        <f t="shared" si="117"/>
        <v>0</v>
      </c>
      <c r="F111" s="69">
        <f t="shared" si="117"/>
        <v>0</v>
      </c>
      <c r="G111" s="69">
        <f t="shared" si="117"/>
        <v>0</v>
      </c>
      <c r="H111" s="69">
        <f t="shared" si="117"/>
        <v>0</v>
      </c>
      <c r="I111" s="69">
        <f t="shared" si="117"/>
        <v>0</v>
      </c>
      <c r="J111" s="69">
        <f t="shared" si="117"/>
        <v>-1244.4100000000001</v>
      </c>
      <c r="K111" s="69">
        <f t="shared" si="117"/>
        <v>-1281.93</v>
      </c>
      <c r="L111" s="69">
        <f t="shared" si="117"/>
        <v>-2149.9</v>
      </c>
      <c r="M111" s="69">
        <f t="shared" si="117"/>
        <v>-1469.26</v>
      </c>
      <c r="N111" s="69">
        <f t="shared" si="117"/>
        <v>-1800.99</v>
      </c>
      <c r="O111" s="69">
        <f t="shared" si="117"/>
        <v>-416.66</v>
      </c>
      <c r="P111" s="69">
        <f t="shared" si="117"/>
        <v>-276.13</v>
      </c>
      <c r="Q111" s="69"/>
      <c r="R111" s="69">
        <f t="shared" si="117"/>
        <v>-382.23</v>
      </c>
      <c r="S111" s="69">
        <f t="shared" si="117"/>
        <v>-148.44</v>
      </c>
      <c r="T111" s="69">
        <f t="shared" si="117"/>
        <v>-189.97</v>
      </c>
      <c r="U111" s="69">
        <f t="shared" si="117"/>
        <v>-3019.97</v>
      </c>
      <c r="V111" s="69">
        <f t="shared" si="117"/>
        <v>-5260.36</v>
      </c>
      <c r="W111" s="69">
        <f>IF(OR($B111&lt;W$10,$B111&gt;W$11),0,IF($B111=W$11,-W110,-W$15))</f>
        <v>-809.76</v>
      </c>
      <c r="X111" s="69">
        <f>IF(OR($B111&lt;X$10,$B111&gt;X$11),0,IF($B111=X$11,-X110,-X$15))</f>
        <v>-619.56255555555549</v>
      </c>
      <c r="Y111" s="69">
        <f>IF(OR($B111&lt;Y$10,$B111&gt;Y$11),0,IF($B111=Y$11,-Y110,-Y$15))</f>
        <v>-2238.71</v>
      </c>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1">
        <f t="shared" si="80"/>
        <v>-21308.28255555555</v>
      </c>
      <c r="BC111" s="71">
        <f t="shared" si="108"/>
        <v>-1278.5</v>
      </c>
      <c r="BD111" s="71">
        <f t="shared" si="105"/>
        <v>-7010.42</v>
      </c>
    </row>
    <row r="112" spans="1:56" hidden="1" outlineLevel="1" x14ac:dyDescent="0.3">
      <c r="A112" s="55">
        <v>9999</v>
      </c>
      <c r="B112" s="123">
        <f>B111</f>
        <v>40727</v>
      </c>
      <c r="C112" s="99" t="s">
        <v>16</v>
      </c>
      <c r="D112" s="71">
        <f t="shared" ref="D112:V112" si="118">IF($B113&lt;D$10,0,IF($B113=D$10,D$13,SUM(D110:D111)))</f>
        <v>0</v>
      </c>
      <c r="E112" s="71">
        <f t="shared" si="118"/>
        <v>0</v>
      </c>
      <c r="F112" s="71">
        <f t="shared" si="118"/>
        <v>0</v>
      </c>
      <c r="G112" s="71">
        <f t="shared" si="118"/>
        <v>0</v>
      </c>
      <c r="H112" s="71">
        <f t="shared" si="118"/>
        <v>0</v>
      </c>
      <c r="I112" s="71">
        <f t="shared" si="118"/>
        <v>0</v>
      </c>
      <c r="J112" s="71">
        <f t="shared" si="118"/>
        <v>-2488.8200000000261</v>
      </c>
      <c r="K112" s="71">
        <f t="shared" si="118"/>
        <v>-1281.9300000000069</v>
      </c>
      <c r="L112" s="71">
        <f t="shared" si="118"/>
        <v>17199.200000000048</v>
      </c>
      <c r="M112" s="71">
        <f t="shared" si="118"/>
        <v>52893.360000000139</v>
      </c>
      <c r="N112" s="71">
        <f t="shared" si="118"/>
        <v>64835.639999999832</v>
      </c>
      <c r="O112" s="71">
        <f t="shared" si="118"/>
        <v>14999.760000000006</v>
      </c>
      <c r="P112" s="71">
        <f t="shared" si="118"/>
        <v>9940.6800000000039</v>
      </c>
      <c r="Q112" s="71"/>
      <c r="R112" s="71">
        <f t="shared" si="118"/>
        <v>32871.779999999875</v>
      </c>
      <c r="S112" s="71">
        <f t="shared" si="118"/>
        <v>12765.840000000006</v>
      </c>
      <c r="T112" s="71">
        <f t="shared" si="118"/>
        <v>16337.419999999956</v>
      </c>
      <c r="U112" s="71">
        <f t="shared" si="118"/>
        <v>521480.78000000073</v>
      </c>
      <c r="V112" s="71">
        <f t="shared" si="118"/>
        <v>466824.33333333372</v>
      </c>
      <c r="W112" s="71">
        <f>IF($B113&lt;W$10,0,IF($B113=W$10,W$13,SUM(W110:W111)))</f>
        <v>69639.360000000204</v>
      </c>
      <c r="X112" s="71">
        <f>IF($B113&lt;X$10,0,IF($B113=X$10,X$13,SUM(X110:X111)))</f>
        <v>74347.107999999847</v>
      </c>
      <c r="Y112" s="71">
        <f>IF($B113&lt;Y$10,0,IF($B113=Y$10,Y$13,SUM(Y110:Y111)))</f>
        <v>268645.1999999992</v>
      </c>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f t="shared" si="80"/>
        <v>1619009.7113333335</v>
      </c>
      <c r="BC112" s="71">
        <f t="shared" si="108"/>
        <v>97140.58</v>
      </c>
      <c r="BD112" s="71">
        <f t="shared" si="105"/>
        <v>532654.19999999995</v>
      </c>
    </row>
    <row r="113" spans="1:56" hidden="1" outlineLevel="1" x14ac:dyDescent="0.3">
      <c r="A113" s="55">
        <v>9999</v>
      </c>
      <c r="B113" s="126">
        <v>40756</v>
      </c>
      <c r="C113" s="98" t="s">
        <v>15</v>
      </c>
      <c r="D113" s="69">
        <f t="shared" ref="D113:V113" si="119">IF(OR($B113&lt;D$10,$B113&gt;D$11),0,IF($B113=D$11,-D112,-D$15))</f>
        <v>0</v>
      </c>
      <c r="E113" s="69">
        <f t="shared" si="119"/>
        <v>0</v>
      </c>
      <c r="F113" s="69">
        <f t="shared" si="119"/>
        <v>0</v>
      </c>
      <c r="G113" s="69">
        <f t="shared" si="119"/>
        <v>0</v>
      </c>
      <c r="H113" s="69">
        <f t="shared" si="119"/>
        <v>0</v>
      </c>
      <c r="I113" s="69">
        <f t="shared" si="119"/>
        <v>0</v>
      </c>
      <c r="J113" s="69">
        <f t="shared" si="119"/>
        <v>-1244.4100000000001</v>
      </c>
      <c r="K113" s="69">
        <f t="shared" si="119"/>
        <v>-1281.93</v>
      </c>
      <c r="L113" s="69">
        <f t="shared" si="119"/>
        <v>-2149.9</v>
      </c>
      <c r="M113" s="69">
        <f t="shared" si="119"/>
        <v>-1469.26</v>
      </c>
      <c r="N113" s="69">
        <f t="shared" si="119"/>
        <v>-1800.99</v>
      </c>
      <c r="O113" s="69">
        <f t="shared" si="119"/>
        <v>-416.66</v>
      </c>
      <c r="P113" s="69">
        <v>-292.87</v>
      </c>
      <c r="Q113" s="69"/>
      <c r="R113" s="69">
        <f t="shared" si="119"/>
        <v>-382.23</v>
      </c>
      <c r="S113" s="69">
        <f t="shared" si="119"/>
        <v>-148.44</v>
      </c>
      <c r="T113" s="69">
        <f t="shared" si="119"/>
        <v>-189.97</v>
      </c>
      <c r="U113" s="69">
        <f t="shared" si="119"/>
        <v>-3019.97</v>
      </c>
      <c r="V113" s="69">
        <f t="shared" si="119"/>
        <v>-5260.36</v>
      </c>
      <c r="W113" s="69">
        <f>IF(OR($B113&lt;W$10,$B113&gt;W$11),0,IF($B113=W$11,-W112,-W$15))</f>
        <v>-809.76</v>
      </c>
      <c r="X113" s="69">
        <f>IF(OR($B113&lt;X$10,$B113&gt;X$11),0,IF($B113=X$11,-X112,-X$15))</f>
        <v>-619.56255555555549</v>
      </c>
      <c r="Y113" s="69">
        <f>IF(OR($B113&lt;Y$10,$B113&gt;Y$11),0,IF($B113=Y$11,-Y112,-Y$15))</f>
        <v>-2238.71</v>
      </c>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1">
        <f t="shared" ref="BB113:BB144" si="120">SUM(D113:AW113)</f>
        <v>-21325.022555555552</v>
      </c>
      <c r="BC113" s="71">
        <f t="shared" si="108"/>
        <v>-1279.5</v>
      </c>
      <c r="BD113" s="71">
        <f t="shared" si="105"/>
        <v>-7015.93</v>
      </c>
    </row>
    <row r="114" spans="1:56" hidden="1" outlineLevel="1" x14ac:dyDescent="0.3">
      <c r="A114" s="55">
        <v>9999</v>
      </c>
      <c r="B114" s="123">
        <f>B113</f>
        <v>40756</v>
      </c>
      <c r="C114" s="99" t="s">
        <v>16</v>
      </c>
      <c r="D114" s="71">
        <f t="shared" ref="D114:V114" si="121">IF($B115&lt;D$10,0,IF($B115=D$10,D$13,SUM(D112:D113)))</f>
        <v>0</v>
      </c>
      <c r="E114" s="71">
        <f t="shared" si="121"/>
        <v>0</v>
      </c>
      <c r="F114" s="71">
        <f t="shared" si="121"/>
        <v>0</v>
      </c>
      <c r="G114" s="71">
        <f t="shared" si="121"/>
        <v>0</v>
      </c>
      <c r="H114" s="71">
        <f t="shared" si="121"/>
        <v>0</v>
      </c>
      <c r="I114" s="71">
        <f t="shared" si="121"/>
        <v>0</v>
      </c>
      <c r="J114" s="71">
        <f t="shared" si="121"/>
        <v>-3733.2300000000259</v>
      </c>
      <c r="K114" s="71">
        <f t="shared" si="121"/>
        <v>-2563.8600000000069</v>
      </c>
      <c r="L114" s="71">
        <f t="shared" si="121"/>
        <v>15049.300000000048</v>
      </c>
      <c r="M114" s="71">
        <f t="shared" si="121"/>
        <v>51424.100000000137</v>
      </c>
      <c r="N114" s="71">
        <f t="shared" si="121"/>
        <v>63034.649999999834</v>
      </c>
      <c r="O114" s="71">
        <f t="shared" si="121"/>
        <v>14583.100000000006</v>
      </c>
      <c r="P114" s="71">
        <f t="shared" si="121"/>
        <v>9647.8100000000031</v>
      </c>
      <c r="Q114" s="71"/>
      <c r="R114" s="71">
        <f t="shared" si="121"/>
        <v>32489.549999999876</v>
      </c>
      <c r="S114" s="71">
        <f t="shared" si="121"/>
        <v>12617.400000000005</v>
      </c>
      <c r="T114" s="71">
        <f t="shared" si="121"/>
        <v>16147.449999999957</v>
      </c>
      <c r="U114" s="71">
        <f t="shared" si="121"/>
        <v>518460.81000000075</v>
      </c>
      <c r="V114" s="71">
        <f t="shared" si="121"/>
        <v>461563.97333333374</v>
      </c>
      <c r="W114" s="71">
        <f>IF($B115&lt;W$10,0,IF($B115=W$10,W$13,SUM(W112:W113)))</f>
        <v>68829.60000000021</v>
      </c>
      <c r="X114" s="71">
        <f>IF($B115&lt;X$10,0,IF($B115=X$10,X$13,SUM(X112:X113)))</f>
        <v>73727.545444444288</v>
      </c>
      <c r="Y114" s="71">
        <f>IF($B115&lt;Y$10,0,IF($B115=Y$10,Y$13,SUM(Y112:Y113)))</f>
        <v>266406.48999999918</v>
      </c>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f t="shared" si="120"/>
        <v>1597684.6887777778</v>
      </c>
      <c r="BC114" s="71">
        <f t="shared" si="108"/>
        <v>95861.08</v>
      </c>
      <c r="BD114" s="71">
        <f t="shared" si="105"/>
        <v>525638.26</v>
      </c>
    </row>
    <row r="115" spans="1:56" hidden="1" outlineLevel="1" x14ac:dyDescent="0.3">
      <c r="A115" s="55">
        <v>9999</v>
      </c>
      <c r="B115" s="126">
        <v>40787</v>
      </c>
      <c r="C115" s="98" t="s">
        <v>15</v>
      </c>
      <c r="D115" s="69">
        <f t="shared" ref="D115:V115" si="122">IF(OR($B115&lt;D$10,$B115&gt;D$11),0,IF($B115=D$11,-D114,-D$15))</f>
        <v>0</v>
      </c>
      <c r="E115" s="69">
        <f t="shared" si="122"/>
        <v>0</v>
      </c>
      <c r="F115" s="69">
        <f t="shared" si="122"/>
        <v>0</v>
      </c>
      <c r="G115" s="69">
        <f t="shared" si="122"/>
        <v>0</v>
      </c>
      <c r="H115" s="69">
        <f t="shared" si="122"/>
        <v>0</v>
      </c>
      <c r="I115" s="69">
        <f t="shared" si="122"/>
        <v>0</v>
      </c>
      <c r="J115" s="69">
        <f t="shared" si="122"/>
        <v>-1244.4100000000001</v>
      </c>
      <c r="K115" s="69">
        <f t="shared" si="122"/>
        <v>-1281.93</v>
      </c>
      <c r="L115" s="69">
        <f t="shared" si="122"/>
        <v>-2149.9</v>
      </c>
      <c r="M115" s="69">
        <f t="shared" si="122"/>
        <v>-1469.26</v>
      </c>
      <c r="N115" s="69">
        <f t="shared" si="122"/>
        <v>-1800.99</v>
      </c>
      <c r="O115" s="69">
        <f t="shared" si="122"/>
        <v>-416.66</v>
      </c>
      <c r="P115" s="69">
        <f t="shared" si="122"/>
        <v>-276.13</v>
      </c>
      <c r="Q115" s="69"/>
      <c r="R115" s="69">
        <f t="shared" si="122"/>
        <v>-382.23</v>
      </c>
      <c r="S115" s="69">
        <f t="shared" si="122"/>
        <v>-148.44</v>
      </c>
      <c r="T115" s="69">
        <f t="shared" si="122"/>
        <v>-189.97</v>
      </c>
      <c r="U115" s="69">
        <f t="shared" si="122"/>
        <v>-3019.97</v>
      </c>
      <c r="V115" s="69">
        <f t="shared" si="122"/>
        <v>-5260.36</v>
      </c>
      <c r="W115" s="69">
        <f>IF(OR($B115&lt;W$10,$B115&gt;W$11),0,IF($B115=W$11,-W114,-W$15))</f>
        <v>-809.76</v>
      </c>
      <c r="X115" s="69">
        <f>IF(OR($B115&lt;X$10,$B115&gt;X$11),0,IF($B115=X$11,-X114,-X$15))</f>
        <v>-619.56255555555549</v>
      </c>
      <c r="Y115" s="69">
        <f>IF(OR($B115&lt;Y$10,$B115&gt;Y$11),0,IF($B115=Y$11,-Y114,-Y$15))</f>
        <v>-2238.71</v>
      </c>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1">
        <f t="shared" si="120"/>
        <v>-21308.28255555555</v>
      </c>
      <c r="BC115" s="71">
        <f t="shared" si="108"/>
        <v>-1278.5</v>
      </c>
      <c r="BD115" s="71">
        <f t="shared" si="105"/>
        <v>-7010.42</v>
      </c>
    </row>
    <row r="116" spans="1:56" hidden="1" outlineLevel="1" x14ac:dyDescent="0.3">
      <c r="A116" s="55">
        <v>9999</v>
      </c>
      <c r="B116" s="123">
        <f>B115</f>
        <v>40787</v>
      </c>
      <c r="C116" s="99" t="s">
        <v>16</v>
      </c>
      <c r="D116" s="71">
        <f t="shared" ref="D116:V116" si="123">IF($B117&lt;D$10,0,IF($B117=D$10,D$13,SUM(D114:D115)))</f>
        <v>0</v>
      </c>
      <c r="E116" s="71">
        <f t="shared" si="123"/>
        <v>0</v>
      </c>
      <c r="F116" s="71">
        <f t="shared" si="123"/>
        <v>0</v>
      </c>
      <c r="G116" s="71">
        <f t="shared" si="123"/>
        <v>0</v>
      </c>
      <c r="H116" s="71">
        <f t="shared" si="123"/>
        <v>0</v>
      </c>
      <c r="I116" s="71">
        <f t="shared" si="123"/>
        <v>0</v>
      </c>
      <c r="J116" s="71">
        <f t="shared" si="123"/>
        <v>-4977.6400000000258</v>
      </c>
      <c r="K116" s="71">
        <f t="shared" si="123"/>
        <v>-3845.7900000000072</v>
      </c>
      <c r="L116" s="71">
        <f t="shared" si="123"/>
        <v>12899.400000000049</v>
      </c>
      <c r="M116" s="71">
        <f t="shared" si="123"/>
        <v>49954.840000000135</v>
      </c>
      <c r="N116" s="71">
        <f t="shared" si="123"/>
        <v>61233.659999999836</v>
      </c>
      <c r="O116" s="71">
        <f t="shared" si="123"/>
        <v>14166.440000000006</v>
      </c>
      <c r="P116" s="71">
        <f t="shared" si="123"/>
        <v>9371.6800000000039</v>
      </c>
      <c r="Q116" s="71"/>
      <c r="R116" s="71">
        <f t="shared" si="123"/>
        <v>32107.319999999876</v>
      </c>
      <c r="S116" s="71">
        <f t="shared" si="123"/>
        <v>12468.960000000005</v>
      </c>
      <c r="T116" s="71">
        <f t="shared" si="123"/>
        <v>15957.479999999958</v>
      </c>
      <c r="U116" s="71">
        <f t="shared" si="123"/>
        <v>515440.84000000078</v>
      </c>
      <c r="V116" s="71">
        <f t="shared" si="123"/>
        <v>456303.61333333375</v>
      </c>
      <c r="W116" s="71">
        <f>IF($B117&lt;W$10,0,IF($B117=W$10,W$13,SUM(W114:W115)))</f>
        <v>68019.840000000215</v>
      </c>
      <c r="X116" s="71">
        <f>IF($B117&lt;X$10,0,IF($B117=X$10,X$13,SUM(X114:X115)))</f>
        <v>73107.982888888728</v>
      </c>
      <c r="Y116" s="71">
        <f>IF($B117&lt;Y$10,0,IF($B117=Y$10,Y$13,SUM(Y114:Y115)))</f>
        <v>264167.77999999915</v>
      </c>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f t="shared" si="120"/>
        <v>1576376.4062222226</v>
      </c>
      <c r="BC116" s="71">
        <f t="shared" si="108"/>
        <v>94582.58</v>
      </c>
      <c r="BD116" s="71">
        <f t="shared" si="105"/>
        <v>518627.84000000003</v>
      </c>
    </row>
    <row r="117" spans="1:56" hidden="1" outlineLevel="1" x14ac:dyDescent="0.3">
      <c r="A117" s="55">
        <v>9999</v>
      </c>
      <c r="B117" s="125">
        <f>+B116+31</f>
        <v>40818</v>
      </c>
      <c r="C117" s="98" t="s">
        <v>15</v>
      </c>
      <c r="D117" s="69">
        <f t="shared" ref="D117:T117" si="124">IF(OR($B117&lt;D$10,$B117&gt;D$11),0,IF($B117=D$11,-D116,-D$15))</f>
        <v>0</v>
      </c>
      <c r="E117" s="69">
        <f t="shared" si="124"/>
        <v>0</v>
      </c>
      <c r="F117" s="69">
        <f t="shared" si="124"/>
        <v>0</v>
      </c>
      <c r="G117" s="69">
        <f t="shared" si="124"/>
        <v>0</v>
      </c>
      <c r="H117" s="69">
        <f t="shared" si="124"/>
        <v>0</v>
      </c>
      <c r="I117" s="69">
        <f t="shared" si="124"/>
        <v>0</v>
      </c>
      <c r="J117" s="69">
        <f t="shared" si="124"/>
        <v>-1244.4100000000001</v>
      </c>
      <c r="K117" s="69">
        <f t="shared" si="124"/>
        <v>-1281.93</v>
      </c>
      <c r="L117" s="69">
        <f t="shared" si="124"/>
        <v>-2149.9</v>
      </c>
      <c r="M117" s="69">
        <f t="shared" si="124"/>
        <v>-1469.26</v>
      </c>
      <c r="N117" s="69">
        <f t="shared" si="124"/>
        <v>-1800.99</v>
      </c>
      <c r="O117" s="69">
        <f t="shared" si="124"/>
        <v>-416.66</v>
      </c>
      <c r="P117" s="69">
        <f t="shared" si="124"/>
        <v>-276.13</v>
      </c>
      <c r="Q117" s="69"/>
      <c r="R117" s="69">
        <f t="shared" si="124"/>
        <v>-382.23</v>
      </c>
      <c r="S117" s="69">
        <f t="shared" si="124"/>
        <v>-148.44</v>
      </c>
      <c r="T117" s="69">
        <f t="shared" si="124"/>
        <v>-189.97</v>
      </c>
      <c r="U117" s="69">
        <f>IF(OR($B117&lt;U$10,$B117&gt;U$11),0,IF($B117=U$11,-U116,-U$15))</f>
        <v>-3019.97</v>
      </c>
      <c r="V117" s="69">
        <f>IF(OR($B117&lt;V$10,$B117&gt;V$11),0,IF($B117=V$11,-V116,-V$15))</f>
        <v>-5260.36</v>
      </c>
      <c r="W117" s="69">
        <f>IF(OR($B117&lt;W$10,$B117&gt;W$11),0,IF($B117=W$11,-W116,-W$15))</f>
        <v>-809.76</v>
      </c>
      <c r="X117" s="69">
        <f>IF(OR($B117&lt;X$10,$B117&gt;X$11),0,IF($B117=X$11,-X116,-X$15))</f>
        <v>-619.56255555555549</v>
      </c>
      <c r="Y117" s="69">
        <f>IF(OR($B117&lt;Y$10,$B117&gt;Y$11),0,IF($B117=Y$11,-Y116,-Y$15))</f>
        <v>-2238.71</v>
      </c>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1">
        <f t="shared" si="120"/>
        <v>-21308.28255555555</v>
      </c>
      <c r="BC117" s="71">
        <f t="shared" si="108"/>
        <v>-1278.5</v>
      </c>
      <c r="BD117" s="71">
        <f t="shared" si="105"/>
        <v>-7010.42</v>
      </c>
    </row>
    <row r="118" spans="1:56" hidden="1" outlineLevel="1" x14ac:dyDescent="0.3">
      <c r="A118" s="55">
        <v>9999</v>
      </c>
      <c r="B118" s="123">
        <f>B117</f>
        <v>40818</v>
      </c>
      <c r="C118" s="99" t="s">
        <v>16</v>
      </c>
      <c r="D118" s="71">
        <f t="shared" ref="D118:V118" si="125">IF($B119&lt;D$10,0,IF($B119=D$10,D$13,SUM(D116:D117)))</f>
        <v>0</v>
      </c>
      <c r="E118" s="71">
        <f t="shared" si="125"/>
        <v>0</v>
      </c>
      <c r="F118" s="71">
        <f t="shared" si="125"/>
        <v>0</v>
      </c>
      <c r="G118" s="71">
        <f t="shared" si="125"/>
        <v>0</v>
      </c>
      <c r="H118" s="71">
        <f t="shared" si="125"/>
        <v>0</v>
      </c>
      <c r="I118" s="71">
        <f t="shared" si="125"/>
        <v>0</v>
      </c>
      <c r="J118" s="71">
        <f t="shared" si="125"/>
        <v>-6222.0500000000256</v>
      </c>
      <c r="K118" s="71">
        <f t="shared" si="125"/>
        <v>-5127.7200000000075</v>
      </c>
      <c r="L118" s="71">
        <f t="shared" si="125"/>
        <v>10749.500000000049</v>
      </c>
      <c r="M118" s="71">
        <f t="shared" si="125"/>
        <v>48485.580000000133</v>
      </c>
      <c r="N118" s="71">
        <f t="shared" si="125"/>
        <v>59432.669999999838</v>
      </c>
      <c r="O118" s="71">
        <f t="shared" si="125"/>
        <v>13749.780000000006</v>
      </c>
      <c r="P118" s="71">
        <f t="shared" si="125"/>
        <v>9095.5500000000047</v>
      </c>
      <c r="Q118" s="71"/>
      <c r="R118" s="71">
        <f t="shared" si="125"/>
        <v>31725.089999999876</v>
      </c>
      <c r="S118" s="71">
        <f t="shared" si="125"/>
        <v>12320.520000000004</v>
      </c>
      <c r="T118" s="71">
        <f t="shared" si="125"/>
        <v>15767.509999999958</v>
      </c>
      <c r="U118" s="71">
        <f t="shared" si="125"/>
        <v>512420.87000000081</v>
      </c>
      <c r="V118" s="71">
        <f t="shared" si="125"/>
        <v>451043.25333333376</v>
      </c>
      <c r="W118" s="71">
        <f>IF($B119&lt;W$10,0,IF($B119=W$10,W$13,SUM(W116:W117)))</f>
        <v>67210.08000000022</v>
      </c>
      <c r="X118" s="71">
        <f>IF($B119&lt;X$10,0,IF($B119=X$10,X$13,SUM(X116:X117)))</f>
        <v>72488.420333333168</v>
      </c>
      <c r="Y118" s="71">
        <f>IF($B119&lt;Y$10,0,IF($B119=Y$10,Y$13,SUM(Y116:Y117)))</f>
        <v>261929.06999999916</v>
      </c>
      <c r="Z118" s="71"/>
      <c r="AA118" s="71">
        <f>AA13</f>
        <v>648462.18999999994</v>
      </c>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f t="shared" si="120"/>
        <v>2203530.3136666669</v>
      </c>
      <c r="BC118" s="71">
        <f t="shared" si="108"/>
        <v>132211.82</v>
      </c>
      <c r="BD118" s="71">
        <f t="shared" si="105"/>
        <v>724961.47</v>
      </c>
    </row>
    <row r="119" spans="1:56" hidden="1" outlineLevel="1" x14ac:dyDescent="0.3">
      <c r="A119" s="55">
        <v>9999</v>
      </c>
      <c r="B119" s="125">
        <f>+B118+30</f>
        <v>40848</v>
      </c>
      <c r="C119" s="98" t="s">
        <v>15</v>
      </c>
      <c r="D119" s="69">
        <f t="shared" ref="D119:V119" si="126">IF(OR($B119&lt;D$10,$B119&gt;D$11),0,IF($B119=D$11,-D118,-D$15))</f>
        <v>0</v>
      </c>
      <c r="E119" s="69">
        <f t="shared" si="126"/>
        <v>0</v>
      </c>
      <c r="F119" s="69">
        <f t="shared" si="126"/>
        <v>0</v>
      </c>
      <c r="G119" s="69">
        <f t="shared" si="126"/>
        <v>0</v>
      </c>
      <c r="H119" s="69">
        <f t="shared" si="126"/>
        <v>0</v>
      </c>
      <c r="I119" s="69">
        <f t="shared" si="126"/>
        <v>0</v>
      </c>
      <c r="J119" s="69">
        <f t="shared" si="126"/>
        <v>-1244.4100000000001</v>
      </c>
      <c r="K119" s="69">
        <f t="shared" si="126"/>
        <v>-1281.93</v>
      </c>
      <c r="L119" s="69">
        <f t="shared" si="126"/>
        <v>-2149.9</v>
      </c>
      <c r="M119" s="69">
        <f t="shared" si="126"/>
        <v>-1469.26</v>
      </c>
      <c r="N119" s="69">
        <f t="shared" si="126"/>
        <v>-1800.99</v>
      </c>
      <c r="O119" s="69">
        <f t="shared" si="126"/>
        <v>-416.66</v>
      </c>
      <c r="P119" s="69">
        <f t="shared" si="126"/>
        <v>-276.13</v>
      </c>
      <c r="Q119" s="69"/>
      <c r="R119" s="69">
        <f t="shared" si="126"/>
        <v>-382.23</v>
      </c>
      <c r="S119" s="69">
        <f t="shared" si="126"/>
        <v>-148.44</v>
      </c>
      <c r="T119" s="69">
        <f t="shared" si="126"/>
        <v>-189.97</v>
      </c>
      <c r="U119" s="69">
        <f t="shared" si="126"/>
        <v>-3019.97</v>
      </c>
      <c r="V119" s="69">
        <f t="shared" si="126"/>
        <v>-5260.36</v>
      </c>
      <c r="W119" s="69">
        <f>IF(OR($B119&lt;W$10,$B119&gt;W$11),0,IF($B119=W$11,-W118,-W$15))</f>
        <v>-809.76</v>
      </c>
      <c r="X119" s="69">
        <f>IF(OR($B119&lt;X$10,$B119&gt;X$11),0,IF($B119=X$11,-X118,-X$15))</f>
        <v>-619.56255555555549</v>
      </c>
      <c r="Y119" s="69">
        <f>IF(OR($B119&lt;Y$10,$B119&gt;Y$11),0,IF($B119=Y$11,-Y118,-Y$15))</f>
        <v>-2238.71</v>
      </c>
      <c r="Z119" s="70"/>
      <c r="AA119" s="69">
        <f>IF(OR($B119&lt;AA$10,$B119&gt;AA$11),0,IF($B119=AA$11,-AA118,-AA$15))</f>
        <v>-3602.5677222222221</v>
      </c>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1">
        <f t="shared" si="120"/>
        <v>-24910.850277777772</v>
      </c>
      <c r="BC119" s="71">
        <f t="shared" si="108"/>
        <v>-1494.65</v>
      </c>
      <c r="BD119" s="71">
        <f t="shared" si="105"/>
        <v>-8195.67</v>
      </c>
    </row>
    <row r="120" spans="1:56" hidden="1" outlineLevel="1" x14ac:dyDescent="0.3">
      <c r="A120" s="55">
        <v>9999</v>
      </c>
      <c r="B120" s="123">
        <f>B119</f>
        <v>40848</v>
      </c>
      <c r="C120" s="99" t="s">
        <v>16</v>
      </c>
      <c r="D120" s="71">
        <f t="shared" ref="D120:V120" si="127">IF($B121&lt;D$10,0,IF($B121=D$10,D$13,SUM(D118:D119)))</f>
        <v>0</v>
      </c>
      <c r="E120" s="71">
        <f t="shared" si="127"/>
        <v>0</v>
      </c>
      <c r="F120" s="71">
        <f t="shared" si="127"/>
        <v>0</v>
      </c>
      <c r="G120" s="71">
        <f t="shared" si="127"/>
        <v>0</v>
      </c>
      <c r="H120" s="71">
        <f t="shared" si="127"/>
        <v>0</v>
      </c>
      <c r="I120" s="71">
        <f t="shared" si="127"/>
        <v>0</v>
      </c>
      <c r="J120" s="71">
        <f t="shared" si="127"/>
        <v>-7466.4600000000255</v>
      </c>
      <c r="K120" s="71">
        <f t="shared" si="127"/>
        <v>-6409.6500000000078</v>
      </c>
      <c r="L120" s="71">
        <f t="shared" si="127"/>
        <v>8599.6000000000495</v>
      </c>
      <c r="M120" s="71">
        <f t="shared" si="127"/>
        <v>47016.320000000131</v>
      </c>
      <c r="N120" s="71">
        <f t="shared" si="127"/>
        <v>57631.67999999984</v>
      </c>
      <c r="O120" s="71">
        <f t="shared" si="127"/>
        <v>13333.120000000006</v>
      </c>
      <c r="P120" s="71">
        <f t="shared" si="127"/>
        <v>8819.4200000000055</v>
      </c>
      <c r="Q120" s="71"/>
      <c r="R120" s="71">
        <f t="shared" si="127"/>
        <v>31342.859999999877</v>
      </c>
      <c r="S120" s="71">
        <f t="shared" si="127"/>
        <v>12172.080000000004</v>
      </c>
      <c r="T120" s="71">
        <f t="shared" si="127"/>
        <v>15577.539999999959</v>
      </c>
      <c r="U120" s="71">
        <f t="shared" si="127"/>
        <v>509400.90000000084</v>
      </c>
      <c r="V120" s="71">
        <f t="shared" si="127"/>
        <v>445782.89333333378</v>
      </c>
      <c r="W120" s="71">
        <f>IF($B121&lt;W$10,0,IF($B121=W$10,W$13,SUM(W118:W119)))</f>
        <v>66400.320000000225</v>
      </c>
      <c r="X120" s="71">
        <f>IF($B121&lt;X$10,0,IF($B121=X$10,X$13,SUM(X118:X119)))</f>
        <v>71868.857777777608</v>
      </c>
      <c r="Y120" s="71">
        <f>IF($B121&lt;Y$10,0,IF($B121=Y$10,Y$13,SUM(Y118:Y119)))</f>
        <v>259690.35999999917</v>
      </c>
      <c r="Z120" s="71"/>
      <c r="AA120" s="71">
        <f>IF($B121&lt;AA$10,0,IF($B121=AA$10,AA$13,SUM(AA118:AA119)))</f>
        <v>644859.62227777776</v>
      </c>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f t="shared" si="120"/>
        <v>2178619.4633888891</v>
      </c>
      <c r="BC120" s="71">
        <f t="shared" si="108"/>
        <v>130717.17</v>
      </c>
      <c r="BD120" s="71">
        <f t="shared" si="105"/>
        <v>716765.8</v>
      </c>
    </row>
    <row r="121" spans="1:56" hidden="1" outlineLevel="1" x14ac:dyDescent="0.3">
      <c r="A121" s="55">
        <v>9999</v>
      </c>
      <c r="B121" s="126">
        <v>40878</v>
      </c>
      <c r="C121" s="98" t="s">
        <v>15</v>
      </c>
      <c r="D121" s="69">
        <f t="shared" ref="D121:V121" si="128">IF(OR($B121&lt;D$10,$B121&gt;D$11),0,IF($B121=D$11,-D120,-D$15))</f>
        <v>0</v>
      </c>
      <c r="E121" s="69">
        <f t="shared" si="128"/>
        <v>0</v>
      </c>
      <c r="F121" s="69">
        <f t="shared" si="128"/>
        <v>0</v>
      </c>
      <c r="G121" s="69">
        <f t="shared" si="128"/>
        <v>0</v>
      </c>
      <c r="H121" s="69">
        <f t="shared" si="128"/>
        <v>0</v>
      </c>
      <c r="I121" s="69">
        <f t="shared" si="128"/>
        <v>0</v>
      </c>
      <c r="J121" s="69">
        <f t="shared" si="128"/>
        <v>-1244.4100000000001</v>
      </c>
      <c r="K121" s="69">
        <f t="shared" si="128"/>
        <v>-1281.93</v>
      </c>
      <c r="L121" s="69">
        <f t="shared" si="128"/>
        <v>-2149.9</v>
      </c>
      <c r="M121" s="69">
        <f t="shared" si="128"/>
        <v>-1469.26</v>
      </c>
      <c r="N121" s="69">
        <f t="shared" si="128"/>
        <v>-1800.99</v>
      </c>
      <c r="O121" s="69">
        <f t="shared" si="128"/>
        <v>-416.66</v>
      </c>
      <c r="P121" s="69">
        <f t="shared" si="128"/>
        <v>-276.13</v>
      </c>
      <c r="Q121" s="69"/>
      <c r="R121" s="69">
        <f t="shared" si="128"/>
        <v>-382.23</v>
      </c>
      <c r="S121" s="69">
        <f t="shared" si="128"/>
        <v>-148.44</v>
      </c>
      <c r="T121" s="69">
        <f t="shared" si="128"/>
        <v>-189.97</v>
      </c>
      <c r="U121" s="69">
        <f t="shared" si="128"/>
        <v>-3019.97</v>
      </c>
      <c r="V121" s="69">
        <f t="shared" si="128"/>
        <v>-5260.36</v>
      </c>
      <c r="W121" s="69">
        <f>IF(OR($B121&lt;W$10,$B121&gt;W$11),0,IF($B121=W$11,-W120,-W$15))</f>
        <v>-809.76</v>
      </c>
      <c r="X121" s="69">
        <f>IF(OR($B121&lt;X$10,$B121&gt;X$11),0,IF($B121=X$11,-X120,-X$15))</f>
        <v>-619.56255555555549</v>
      </c>
      <c r="Y121" s="69">
        <f>IF(OR($B121&lt;Y$10,$B121&gt;Y$11),0,IF($B121=Y$11,-Y120,-Y$15))</f>
        <v>-2238.71</v>
      </c>
      <c r="Z121" s="70"/>
      <c r="AA121" s="69">
        <f>IF(OR($B121&lt;AA$10,$B121&gt;AA$11),0,IF($B121=AA$11,-AA120,-AA$15))</f>
        <v>-3602.5677222222221</v>
      </c>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1">
        <f t="shared" si="120"/>
        <v>-24910.850277777772</v>
      </c>
      <c r="BC121" s="71">
        <f t="shared" si="108"/>
        <v>-1494.65</v>
      </c>
      <c r="BD121" s="71">
        <f t="shared" si="105"/>
        <v>-8195.67</v>
      </c>
    </row>
    <row r="122" spans="1:56" hidden="1" outlineLevel="1" x14ac:dyDescent="0.3">
      <c r="A122" s="55">
        <v>9999</v>
      </c>
      <c r="B122" s="123">
        <f>B121</f>
        <v>40878</v>
      </c>
      <c r="C122" s="99" t="s">
        <v>16</v>
      </c>
      <c r="D122" s="71">
        <f t="shared" ref="D122:V122" si="129">IF($B123&lt;D$10,0,IF($B123=D$10,D$13,SUM(D120:D121)))</f>
        <v>0</v>
      </c>
      <c r="E122" s="71">
        <f t="shared" si="129"/>
        <v>0</v>
      </c>
      <c r="F122" s="71">
        <f t="shared" si="129"/>
        <v>0</v>
      </c>
      <c r="G122" s="71">
        <f t="shared" si="129"/>
        <v>0</v>
      </c>
      <c r="H122" s="71">
        <f t="shared" si="129"/>
        <v>0</v>
      </c>
      <c r="I122" s="71">
        <f t="shared" si="129"/>
        <v>0</v>
      </c>
      <c r="J122" s="71">
        <f t="shared" si="129"/>
        <v>-8710.8700000000263</v>
      </c>
      <c r="K122" s="71">
        <f t="shared" si="129"/>
        <v>-7691.5800000000081</v>
      </c>
      <c r="L122" s="71">
        <f t="shared" si="129"/>
        <v>6449.7000000000498</v>
      </c>
      <c r="M122" s="71">
        <f t="shared" si="129"/>
        <v>45547.060000000129</v>
      </c>
      <c r="N122" s="71">
        <f t="shared" si="129"/>
        <v>55830.689999999842</v>
      </c>
      <c r="O122" s="71">
        <f t="shared" si="129"/>
        <v>12916.460000000006</v>
      </c>
      <c r="P122" s="71">
        <f t="shared" si="129"/>
        <v>8543.2900000000063</v>
      </c>
      <c r="Q122" s="71"/>
      <c r="R122" s="71">
        <f t="shared" si="129"/>
        <v>30960.629999999877</v>
      </c>
      <c r="S122" s="71">
        <f t="shared" si="129"/>
        <v>12023.640000000003</v>
      </c>
      <c r="T122" s="71">
        <f t="shared" si="129"/>
        <v>15387.56999999996</v>
      </c>
      <c r="U122" s="71">
        <f t="shared" si="129"/>
        <v>506380.93000000087</v>
      </c>
      <c r="V122" s="71">
        <f t="shared" si="129"/>
        <v>440522.53333333379</v>
      </c>
      <c r="W122" s="71">
        <f>IF($B123&lt;W$10,0,IF($B123=W$10,W$13,SUM(W120:W121)))</f>
        <v>65590.560000000231</v>
      </c>
      <c r="X122" s="71">
        <f>IF($B123&lt;X$10,0,IF($B123=X$10,X$13,SUM(X120:X121)))</f>
        <v>71249.295222222048</v>
      </c>
      <c r="Y122" s="71">
        <f>IF($B123&lt;Y$10,0,IF($B123=Y$10,Y$13,SUM(Y120:Y121)))</f>
        <v>257451.64999999918</v>
      </c>
      <c r="Z122" s="71"/>
      <c r="AA122" s="71">
        <f>IF($B123&lt;AA$10,0,IF($B123=AA$10,AA$13,SUM(AA120:AA121)))</f>
        <v>641257.05455555557</v>
      </c>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f t="shared" si="120"/>
        <v>2153708.6131111118</v>
      </c>
      <c r="BC122" s="71">
        <f t="shared" si="108"/>
        <v>129222.52</v>
      </c>
      <c r="BD122" s="71">
        <f t="shared" si="105"/>
        <v>708570.13</v>
      </c>
    </row>
    <row r="123" spans="1:56" hidden="1" outlineLevel="1" x14ac:dyDescent="0.3">
      <c r="A123" s="55">
        <v>9999</v>
      </c>
      <c r="B123" s="125">
        <f>+B122+31</f>
        <v>40909</v>
      </c>
      <c r="C123" s="98" t="s">
        <v>15</v>
      </c>
      <c r="D123" s="69">
        <f t="shared" ref="D123:V123" si="130">IF(OR($B123&lt;D$10,$B123&gt;D$11),0,IF($B123=D$11,-D122,-D$15))</f>
        <v>0</v>
      </c>
      <c r="E123" s="69">
        <f t="shared" si="130"/>
        <v>0</v>
      </c>
      <c r="F123" s="69">
        <f t="shared" si="130"/>
        <v>0</v>
      </c>
      <c r="G123" s="69">
        <f t="shared" si="130"/>
        <v>0</v>
      </c>
      <c r="H123" s="69">
        <f t="shared" si="130"/>
        <v>0</v>
      </c>
      <c r="I123" s="69">
        <f t="shared" si="130"/>
        <v>0</v>
      </c>
      <c r="J123" s="69">
        <f t="shared" si="130"/>
        <v>-1244.4100000000001</v>
      </c>
      <c r="K123" s="69">
        <f t="shared" si="130"/>
        <v>-1281.93</v>
      </c>
      <c r="L123" s="69">
        <f t="shared" si="130"/>
        <v>-2149.9</v>
      </c>
      <c r="M123" s="69">
        <f t="shared" si="130"/>
        <v>-1469.26</v>
      </c>
      <c r="N123" s="69">
        <f t="shared" si="130"/>
        <v>-1800.99</v>
      </c>
      <c r="O123" s="69">
        <f t="shared" si="130"/>
        <v>-416.66</v>
      </c>
      <c r="P123" s="69">
        <f t="shared" si="130"/>
        <v>-276.13</v>
      </c>
      <c r="Q123" s="69"/>
      <c r="R123" s="69">
        <f t="shared" si="130"/>
        <v>-382.23</v>
      </c>
      <c r="S123" s="69">
        <f t="shared" si="130"/>
        <v>-148.44</v>
      </c>
      <c r="T123" s="69">
        <f t="shared" si="130"/>
        <v>-189.97</v>
      </c>
      <c r="U123" s="69">
        <f t="shared" si="130"/>
        <v>-3019.97</v>
      </c>
      <c r="V123" s="69">
        <f t="shared" si="130"/>
        <v>-5260.36</v>
      </c>
      <c r="W123" s="69">
        <f>IF(OR($B123&lt;W$10,$B123&gt;W$11),0,IF($B123=W$11,-W122,-W$15))</f>
        <v>-809.76</v>
      </c>
      <c r="X123" s="69">
        <f>IF(OR($B123&lt;X$10,$B123&gt;X$11),0,IF($B123=X$11,-X122,-X$15))</f>
        <v>-619.56255555555549</v>
      </c>
      <c r="Y123" s="69">
        <f>IF(OR($B123&lt;Y$10,$B123&gt;Y$11),0,IF($B123=Y$11,-Y122,-Y$15))</f>
        <v>-2238.71</v>
      </c>
      <c r="Z123" s="70"/>
      <c r="AA123" s="69">
        <f>IF(OR($B123&lt;AA$10,$B123&gt;AA$11),0,IF($B123=AA$11,-AA122,-AA$15))</f>
        <v>-3602.5677222222221</v>
      </c>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1">
        <f t="shared" si="120"/>
        <v>-24910.850277777772</v>
      </c>
      <c r="BC123" s="71">
        <f t="shared" si="108"/>
        <v>-1494.65</v>
      </c>
      <c r="BD123" s="71">
        <f t="shared" si="105"/>
        <v>-8195.67</v>
      </c>
    </row>
    <row r="124" spans="1:56" hidden="1" outlineLevel="1" x14ac:dyDescent="0.3">
      <c r="A124" s="55">
        <v>9999</v>
      </c>
      <c r="B124" s="123">
        <f>B123</f>
        <v>40909</v>
      </c>
      <c r="C124" s="99" t="s">
        <v>16</v>
      </c>
      <c r="D124" s="71">
        <f t="shared" ref="D124:V124" si="131">IF($B125&lt;D$10,0,IF($B125=D$10,D$13,SUM(D122:D123)))</f>
        <v>0</v>
      </c>
      <c r="E124" s="71">
        <f t="shared" si="131"/>
        <v>0</v>
      </c>
      <c r="F124" s="71">
        <f t="shared" si="131"/>
        <v>0</v>
      </c>
      <c r="G124" s="71">
        <f t="shared" si="131"/>
        <v>0</v>
      </c>
      <c r="H124" s="71">
        <f t="shared" si="131"/>
        <v>0</v>
      </c>
      <c r="I124" s="71">
        <f t="shared" si="131"/>
        <v>0</v>
      </c>
      <c r="J124" s="71">
        <f t="shared" si="131"/>
        <v>-9955.2800000000261</v>
      </c>
      <c r="K124" s="71">
        <f t="shared" si="131"/>
        <v>-8973.5100000000075</v>
      </c>
      <c r="L124" s="71">
        <f t="shared" si="131"/>
        <v>4299.8000000000502</v>
      </c>
      <c r="M124" s="71">
        <f t="shared" si="131"/>
        <v>44077.800000000127</v>
      </c>
      <c r="N124" s="71">
        <f t="shared" si="131"/>
        <v>54029.699999999844</v>
      </c>
      <c r="O124" s="71">
        <f t="shared" si="131"/>
        <v>12499.800000000007</v>
      </c>
      <c r="P124" s="71">
        <f t="shared" si="131"/>
        <v>8267.1600000000071</v>
      </c>
      <c r="Q124" s="71"/>
      <c r="R124" s="71">
        <f t="shared" si="131"/>
        <v>30578.399999999878</v>
      </c>
      <c r="S124" s="71">
        <f t="shared" si="131"/>
        <v>11875.200000000003</v>
      </c>
      <c r="T124" s="71">
        <f t="shared" si="131"/>
        <v>15197.59999999996</v>
      </c>
      <c r="U124" s="71">
        <f t="shared" si="131"/>
        <v>503360.96000000089</v>
      </c>
      <c r="V124" s="71">
        <f t="shared" si="131"/>
        <v>435262.17333333381</v>
      </c>
      <c r="W124" s="71">
        <f>IF($B125&lt;W$10,0,IF($B125=W$10,W$13,SUM(W122:W123)))</f>
        <v>64780.800000000228</v>
      </c>
      <c r="X124" s="71">
        <f>IF($B125&lt;X$10,0,IF($B125=X$10,X$13,SUM(X122:X123)))</f>
        <v>70629.732666666489</v>
      </c>
      <c r="Y124" s="71">
        <f>IF($B125&lt;Y$10,0,IF($B125=Y$10,Y$13,SUM(Y122:Y123)))</f>
        <v>255212.93999999919</v>
      </c>
      <c r="Z124" s="71"/>
      <c r="AA124" s="71">
        <f>IF($B125&lt;AA$10,0,IF($B125=AA$10,AA$13,SUM(AA122:AA123)))</f>
        <v>637654.48683333339</v>
      </c>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f t="shared" si="120"/>
        <v>2128797.762833334</v>
      </c>
      <c r="BC124" s="71">
        <f t="shared" si="108"/>
        <v>127727.87</v>
      </c>
      <c r="BD124" s="71">
        <f t="shared" si="105"/>
        <v>700374.46</v>
      </c>
    </row>
    <row r="125" spans="1:56" hidden="1" outlineLevel="1" x14ac:dyDescent="0.3">
      <c r="A125" s="55">
        <v>9999</v>
      </c>
      <c r="B125" s="125">
        <f>+B124+31</f>
        <v>40940</v>
      </c>
      <c r="C125" s="98" t="s">
        <v>15</v>
      </c>
      <c r="D125" s="69">
        <f t="shared" ref="D125:V125" si="132">IF(OR($B125&lt;D$10,$B125&gt;D$11),0,IF($B125=D$11,-D124,-D$15))</f>
        <v>0</v>
      </c>
      <c r="E125" s="69">
        <f t="shared" si="132"/>
        <v>0</v>
      </c>
      <c r="F125" s="69">
        <f t="shared" si="132"/>
        <v>0</v>
      </c>
      <c r="G125" s="69">
        <f t="shared" si="132"/>
        <v>0</v>
      </c>
      <c r="H125" s="69">
        <f t="shared" si="132"/>
        <v>0</v>
      </c>
      <c r="I125" s="69">
        <f t="shared" si="132"/>
        <v>0</v>
      </c>
      <c r="J125" s="69">
        <f t="shared" si="132"/>
        <v>-1244.4100000000001</v>
      </c>
      <c r="K125" s="69">
        <f t="shared" si="132"/>
        <v>-1281.93</v>
      </c>
      <c r="L125" s="69">
        <f t="shared" si="132"/>
        <v>-2149.9</v>
      </c>
      <c r="M125" s="69">
        <f t="shared" si="132"/>
        <v>-1469.26</v>
      </c>
      <c r="N125" s="69">
        <f t="shared" si="132"/>
        <v>-1800.99</v>
      </c>
      <c r="O125" s="69">
        <f t="shared" si="132"/>
        <v>-416.66</v>
      </c>
      <c r="P125" s="69">
        <f t="shared" si="132"/>
        <v>-276.13</v>
      </c>
      <c r="Q125" s="69"/>
      <c r="R125" s="69">
        <f t="shared" si="132"/>
        <v>-382.23</v>
      </c>
      <c r="S125" s="69">
        <f t="shared" si="132"/>
        <v>-148.44</v>
      </c>
      <c r="T125" s="69">
        <f t="shared" si="132"/>
        <v>-189.97</v>
      </c>
      <c r="U125" s="69">
        <f t="shared" si="132"/>
        <v>-3019.97</v>
      </c>
      <c r="V125" s="69">
        <f t="shared" si="132"/>
        <v>-5260.36</v>
      </c>
      <c r="W125" s="69">
        <f>IF(OR($B125&lt;W$10,$B125&gt;W$11),0,IF($B125=W$11,-W124,-W$15))</f>
        <v>-809.76</v>
      </c>
      <c r="X125" s="69">
        <f>IF(OR($B125&lt;X$10,$B125&gt;X$11),0,IF($B125=X$11,-X124,-X$15))</f>
        <v>-619.56255555555549</v>
      </c>
      <c r="Y125" s="69">
        <f>IF(OR($B125&lt;Y$10,$B125&gt;Y$11),0,IF($B125=Y$11,-Y124,-Y$15))</f>
        <v>-2238.71</v>
      </c>
      <c r="Z125" s="70"/>
      <c r="AA125" s="69">
        <f>IF(OR($B125&lt;AA$10,$B125&gt;AA$11),0,IF($B125=AA$11,-AA124,-AA$15))</f>
        <v>-3602.5677222222221</v>
      </c>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1">
        <f t="shared" si="120"/>
        <v>-24910.850277777772</v>
      </c>
      <c r="BC125" s="71">
        <f t="shared" si="108"/>
        <v>-1494.65</v>
      </c>
      <c r="BD125" s="71">
        <f t="shared" si="105"/>
        <v>-8195.67</v>
      </c>
    </row>
    <row r="126" spans="1:56" hidden="1" outlineLevel="1" x14ac:dyDescent="0.3">
      <c r="A126" s="55">
        <v>9999</v>
      </c>
      <c r="B126" s="123">
        <f>B125</f>
        <v>40940</v>
      </c>
      <c r="C126" s="99" t="s">
        <v>16</v>
      </c>
      <c r="D126" s="71">
        <f t="shared" ref="D126:V126" si="133">IF($B127&lt;D$10,0,IF($B127=D$10,D$13,SUM(D124:D125)))</f>
        <v>0</v>
      </c>
      <c r="E126" s="71">
        <f t="shared" si="133"/>
        <v>0</v>
      </c>
      <c r="F126" s="71">
        <f t="shared" si="133"/>
        <v>0</v>
      </c>
      <c r="G126" s="71">
        <f t="shared" si="133"/>
        <v>0</v>
      </c>
      <c r="H126" s="71">
        <f t="shared" si="133"/>
        <v>0</v>
      </c>
      <c r="I126" s="71">
        <f t="shared" si="133"/>
        <v>0</v>
      </c>
      <c r="J126" s="71">
        <f t="shared" si="133"/>
        <v>-11199.690000000026</v>
      </c>
      <c r="K126" s="71">
        <f t="shared" si="133"/>
        <v>-10255.440000000008</v>
      </c>
      <c r="L126" s="71">
        <f t="shared" si="133"/>
        <v>2149.9000000000501</v>
      </c>
      <c r="M126" s="71">
        <f t="shared" si="133"/>
        <v>42608.540000000125</v>
      </c>
      <c r="N126" s="71">
        <f t="shared" si="133"/>
        <v>52228.709999999846</v>
      </c>
      <c r="O126" s="71">
        <f t="shared" si="133"/>
        <v>12083.140000000007</v>
      </c>
      <c r="P126" s="71">
        <f t="shared" si="133"/>
        <v>7991.030000000007</v>
      </c>
      <c r="Q126" s="71"/>
      <c r="R126" s="71">
        <f t="shared" si="133"/>
        <v>30196.169999999878</v>
      </c>
      <c r="S126" s="71">
        <f t="shared" si="133"/>
        <v>11726.760000000002</v>
      </c>
      <c r="T126" s="71">
        <f t="shared" si="133"/>
        <v>15007.629999999961</v>
      </c>
      <c r="U126" s="71">
        <f t="shared" si="133"/>
        <v>500340.99000000092</v>
      </c>
      <c r="V126" s="71">
        <f t="shared" si="133"/>
        <v>430001.81333333382</v>
      </c>
      <c r="W126" s="71">
        <f>IF($B127&lt;W$10,0,IF($B127=W$10,W$13,SUM(W124:W125)))</f>
        <v>63971.040000000226</v>
      </c>
      <c r="X126" s="71">
        <f>IF($B127&lt;X$10,0,IF($B127=X$10,X$13,SUM(X124:X125)))</f>
        <v>70010.170111110929</v>
      </c>
      <c r="Y126" s="71">
        <f>IF($B127&lt;Y$10,0,IF($B127=Y$10,Y$13,SUM(Y124:Y125)))</f>
        <v>252974.2299999992</v>
      </c>
      <c r="Z126" s="71"/>
      <c r="AA126" s="71">
        <f>IF($B127&lt;AA$10,0,IF($B127=AA$10,AA$13,SUM(AA124:AA125)))</f>
        <v>634051.9191111112</v>
      </c>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f t="shared" si="120"/>
        <v>2103886.9125555563</v>
      </c>
      <c r="BC126" s="71">
        <f t="shared" si="108"/>
        <v>126233.21</v>
      </c>
      <c r="BD126" s="71">
        <f t="shared" si="105"/>
        <v>692178.8</v>
      </c>
    </row>
    <row r="127" spans="1:56" hidden="1" outlineLevel="1" x14ac:dyDescent="0.3">
      <c r="A127" s="55">
        <v>9999</v>
      </c>
      <c r="B127" s="125">
        <f>+B126+31</f>
        <v>40971</v>
      </c>
      <c r="C127" s="98" t="s">
        <v>15</v>
      </c>
      <c r="D127" s="69">
        <f t="shared" ref="D127:V127" si="134">IF(OR($B127&lt;D$10,$B127&gt;D$11),0,IF($B127=D$11,-D126,-D$15))</f>
        <v>0</v>
      </c>
      <c r="E127" s="69">
        <f t="shared" si="134"/>
        <v>0</v>
      </c>
      <c r="F127" s="69">
        <f t="shared" si="134"/>
        <v>0</v>
      </c>
      <c r="G127" s="69">
        <f t="shared" si="134"/>
        <v>0</v>
      </c>
      <c r="H127" s="69">
        <f t="shared" si="134"/>
        <v>0</v>
      </c>
      <c r="I127" s="69">
        <f t="shared" si="134"/>
        <v>0</v>
      </c>
      <c r="J127" s="69">
        <f t="shared" si="134"/>
        <v>-1244.4100000000001</v>
      </c>
      <c r="K127" s="69">
        <f t="shared" si="134"/>
        <v>-1281.93</v>
      </c>
      <c r="L127" s="69">
        <f t="shared" si="134"/>
        <v>-2149.9</v>
      </c>
      <c r="M127" s="69">
        <f t="shared" si="134"/>
        <v>-1469.26</v>
      </c>
      <c r="N127" s="69">
        <f t="shared" si="134"/>
        <v>-1800.99</v>
      </c>
      <c r="O127" s="69">
        <f t="shared" si="134"/>
        <v>-416.66</v>
      </c>
      <c r="P127" s="69">
        <f t="shared" si="134"/>
        <v>-276.13</v>
      </c>
      <c r="Q127" s="69"/>
      <c r="R127" s="69">
        <f t="shared" si="134"/>
        <v>-382.23</v>
      </c>
      <c r="S127" s="69">
        <f t="shared" si="134"/>
        <v>-148.44</v>
      </c>
      <c r="T127" s="69">
        <f t="shared" si="134"/>
        <v>-189.97</v>
      </c>
      <c r="U127" s="69">
        <f t="shared" si="134"/>
        <v>-3019.97</v>
      </c>
      <c r="V127" s="69">
        <f t="shared" si="134"/>
        <v>-5260.36</v>
      </c>
      <c r="W127" s="69">
        <f>IF(OR($B127&lt;W$10,$B127&gt;W$11),0,IF($B127=W$11,-W126,-W$15))</f>
        <v>-809.76</v>
      </c>
      <c r="X127" s="69">
        <f>IF(OR($B127&lt;X$10,$B127&gt;X$11),0,IF($B127=X$11,-X126,-X$15))</f>
        <v>-619.56255555555549</v>
      </c>
      <c r="Y127" s="69">
        <f>IF(OR($B127&lt;Y$10,$B127&gt;Y$11),0,IF($B127=Y$11,-Y126,-Y$15))</f>
        <v>-2238.71</v>
      </c>
      <c r="Z127" s="70"/>
      <c r="AA127" s="69">
        <f>IF(OR($B127&lt;AA$10,$B127&gt;AA$11),0,IF($B127=AA$11,-AA126,-AA$15))</f>
        <v>-3602.5677222222221</v>
      </c>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1">
        <f t="shared" si="120"/>
        <v>-24910.850277777772</v>
      </c>
      <c r="BC127" s="71">
        <f t="shared" si="108"/>
        <v>-1494.65</v>
      </c>
      <c r="BD127" s="71">
        <f t="shared" si="105"/>
        <v>-8195.67</v>
      </c>
    </row>
    <row r="128" spans="1:56" hidden="1" outlineLevel="1" x14ac:dyDescent="0.3">
      <c r="A128" s="55">
        <v>9999</v>
      </c>
      <c r="B128" s="123">
        <f>B127</f>
        <v>40971</v>
      </c>
      <c r="C128" s="99" t="s">
        <v>16</v>
      </c>
      <c r="D128" s="71">
        <f t="shared" ref="D128:V128" si="135">IF($B129&lt;D$10,0,IF($B129=D$10,D$13,SUM(D126:D127)))</f>
        <v>0</v>
      </c>
      <c r="E128" s="71">
        <f t="shared" si="135"/>
        <v>0</v>
      </c>
      <c r="F128" s="71">
        <f t="shared" si="135"/>
        <v>0</v>
      </c>
      <c r="G128" s="71">
        <f t="shared" si="135"/>
        <v>0</v>
      </c>
      <c r="H128" s="71">
        <f t="shared" si="135"/>
        <v>0</v>
      </c>
      <c r="I128" s="71">
        <f t="shared" si="135"/>
        <v>0</v>
      </c>
      <c r="J128" s="71">
        <f t="shared" si="135"/>
        <v>-12444.100000000026</v>
      </c>
      <c r="K128" s="71">
        <f t="shared" si="135"/>
        <v>-11537.370000000008</v>
      </c>
      <c r="L128" s="71">
        <f t="shared" si="135"/>
        <v>5.0022208597511053E-11</v>
      </c>
      <c r="M128" s="71">
        <f t="shared" si="135"/>
        <v>41139.280000000123</v>
      </c>
      <c r="N128" s="71">
        <f t="shared" si="135"/>
        <v>50427.719999999848</v>
      </c>
      <c r="O128" s="71">
        <f t="shared" si="135"/>
        <v>11666.480000000007</v>
      </c>
      <c r="P128" s="71">
        <f t="shared" si="135"/>
        <v>7714.9000000000069</v>
      </c>
      <c r="Q128" s="71"/>
      <c r="R128" s="71">
        <f t="shared" si="135"/>
        <v>29813.939999999879</v>
      </c>
      <c r="S128" s="71">
        <f t="shared" si="135"/>
        <v>11578.320000000002</v>
      </c>
      <c r="T128" s="71">
        <f t="shared" si="135"/>
        <v>14817.659999999962</v>
      </c>
      <c r="U128" s="71">
        <f t="shared" si="135"/>
        <v>497321.02000000095</v>
      </c>
      <c r="V128" s="71">
        <f t="shared" si="135"/>
        <v>424741.45333333383</v>
      </c>
      <c r="W128" s="71">
        <f>IF($B129&lt;W$10,0,IF($B129=W$10,W$13,SUM(W126:W127)))</f>
        <v>63161.280000000224</v>
      </c>
      <c r="X128" s="71">
        <f>IF($B129&lt;X$10,0,IF($B129=X$10,X$13,SUM(X126:X127)))</f>
        <v>69390.607555555369</v>
      </c>
      <c r="Y128" s="71">
        <f>IF($B129&lt;Y$10,0,IF($B129=Y$10,Y$13,SUM(Y126:Y127)))</f>
        <v>250735.5199999992</v>
      </c>
      <c r="Z128" s="71">
        <f>Z13</f>
        <v>746139.72</v>
      </c>
      <c r="AA128" s="71">
        <f>IF($B129&lt;AA$10,0,IF($B129=AA$10,AA$13,SUM(AA126:AA127)))</f>
        <v>630449.35138888902</v>
      </c>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f t="shared" si="120"/>
        <v>2825115.7822777783</v>
      </c>
      <c r="BC128" s="71">
        <f t="shared" si="108"/>
        <v>169506.95</v>
      </c>
      <c r="BD128" s="71">
        <f t="shared" si="105"/>
        <v>929463.09</v>
      </c>
    </row>
    <row r="129" spans="1:56" hidden="1" outlineLevel="1" x14ac:dyDescent="0.3">
      <c r="A129" s="55">
        <v>9999</v>
      </c>
      <c r="B129" s="125">
        <f>+B128+31</f>
        <v>41002</v>
      </c>
      <c r="C129" s="98" t="s">
        <v>15</v>
      </c>
      <c r="D129" s="69">
        <f t="shared" ref="D129:V129" si="136">IF(OR($B129&lt;D$10,$B129&gt;D$11),0,IF($B129=D$11,-D128,-D$15))</f>
        <v>0</v>
      </c>
      <c r="E129" s="69">
        <f t="shared" si="136"/>
        <v>0</v>
      </c>
      <c r="F129" s="69">
        <f t="shared" si="136"/>
        <v>0</v>
      </c>
      <c r="G129" s="69">
        <f t="shared" si="136"/>
        <v>0</v>
      </c>
      <c r="H129" s="69">
        <f t="shared" si="136"/>
        <v>0</v>
      </c>
      <c r="I129" s="69">
        <f t="shared" si="136"/>
        <v>0</v>
      </c>
      <c r="J129" s="69">
        <f t="shared" si="136"/>
        <v>-1244.4100000000001</v>
      </c>
      <c r="K129" s="69">
        <f t="shared" si="136"/>
        <v>-1281.93</v>
      </c>
      <c r="L129" s="69">
        <f t="shared" si="136"/>
        <v>-2149.9</v>
      </c>
      <c r="M129" s="69">
        <f t="shared" si="136"/>
        <v>-1469.26</v>
      </c>
      <c r="N129" s="69">
        <f t="shared" si="136"/>
        <v>-1800.99</v>
      </c>
      <c r="O129" s="69">
        <f t="shared" si="136"/>
        <v>-416.66</v>
      </c>
      <c r="P129" s="69">
        <f t="shared" si="136"/>
        <v>-276.13</v>
      </c>
      <c r="Q129" s="69"/>
      <c r="R129" s="69">
        <f t="shared" si="136"/>
        <v>-382.23</v>
      </c>
      <c r="S129" s="69">
        <f t="shared" si="136"/>
        <v>-148.44</v>
      </c>
      <c r="T129" s="69">
        <f t="shared" si="136"/>
        <v>-189.97</v>
      </c>
      <c r="U129" s="69">
        <f t="shared" si="136"/>
        <v>-3019.97</v>
      </c>
      <c r="V129" s="69">
        <f t="shared" si="136"/>
        <v>-5260.36</v>
      </c>
      <c r="W129" s="69">
        <f>IF(OR($B129&lt;W$10,$B129&gt;W$11),0,IF($B129=W$11,-W128,-W$15))</f>
        <v>-809.76</v>
      </c>
      <c r="X129" s="69">
        <f>IF(OR($B129&lt;X$10,$B129&gt;X$11),0,IF($B129=X$11,-X128,-X$15))</f>
        <v>-619.56255555555549</v>
      </c>
      <c r="Y129" s="69">
        <f>IF(OR($B129&lt;Y$10,$B129&gt;Y$11),0,IF($B129=Y$11,-Y128,-Y$15))</f>
        <v>-2238.71</v>
      </c>
      <c r="Z129" s="69">
        <f>IF(OR($B129&lt;Z$10,$B129&gt;Z$11),0,IF($B129=Z$11,-Z128,-Z$15))</f>
        <v>-4145.22</v>
      </c>
      <c r="AA129" s="69">
        <f>IF(OR($B129&lt;AA$10,$B129&gt;AA$11),0,IF($B129=AA$11,-AA128,-AA$15))</f>
        <v>-3602.5677222222221</v>
      </c>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1">
        <f t="shared" si="120"/>
        <v>-29056.070277777773</v>
      </c>
      <c r="BC129" s="71">
        <f t="shared" si="108"/>
        <v>-1743.36</v>
      </c>
      <c r="BD129" s="71">
        <f t="shared" si="105"/>
        <v>-9559.4500000000007</v>
      </c>
    </row>
    <row r="130" spans="1:56" hidden="1" outlineLevel="1" x14ac:dyDescent="0.3">
      <c r="A130" s="55">
        <v>9999</v>
      </c>
      <c r="B130" s="123">
        <f>B129</f>
        <v>41002</v>
      </c>
      <c r="C130" s="99" t="s">
        <v>16</v>
      </c>
      <c r="D130" s="71">
        <f t="shared" ref="D130:V130" si="137">IF($B131&lt;D$10,0,IF($B131=D$10,D$13,SUM(D128:D129)))</f>
        <v>0</v>
      </c>
      <c r="E130" s="71">
        <f t="shared" si="137"/>
        <v>0</v>
      </c>
      <c r="F130" s="71">
        <f t="shared" si="137"/>
        <v>0</v>
      </c>
      <c r="G130" s="71">
        <f t="shared" si="137"/>
        <v>0</v>
      </c>
      <c r="H130" s="71">
        <f t="shared" si="137"/>
        <v>0</v>
      </c>
      <c r="I130" s="71">
        <f t="shared" si="137"/>
        <v>0</v>
      </c>
      <c r="J130" s="71">
        <f t="shared" si="137"/>
        <v>-13688.510000000026</v>
      </c>
      <c r="K130" s="71">
        <f t="shared" si="137"/>
        <v>-12819.300000000008</v>
      </c>
      <c r="L130" s="71">
        <f t="shared" si="137"/>
        <v>-2149.8999999999501</v>
      </c>
      <c r="M130" s="71">
        <f t="shared" si="137"/>
        <v>39670.02000000012</v>
      </c>
      <c r="N130" s="71">
        <f t="shared" si="137"/>
        <v>48626.72999999985</v>
      </c>
      <c r="O130" s="71">
        <f t="shared" si="137"/>
        <v>11249.820000000007</v>
      </c>
      <c r="P130" s="71">
        <f t="shared" si="137"/>
        <v>7438.7700000000068</v>
      </c>
      <c r="Q130" s="71"/>
      <c r="R130" s="71">
        <f t="shared" si="137"/>
        <v>29431.709999999879</v>
      </c>
      <c r="S130" s="71">
        <f t="shared" si="137"/>
        <v>11429.880000000001</v>
      </c>
      <c r="T130" s="71">
        <f t="shared" si="137"/>
        <v>14627.689999999962</v>
      </c>
      <c r="U130" s="71">
        <f t="shared" si="137"/>
        <v>494301.05000000098</v>
      </c>
      <c r="V130" s="71">
        <f t="shared" si="137"/>
        <v>419481.09333333385</v>
      </c>
      <c r="W130" s="71">
        <f>IF($B131&lt;W$10,0,IF($B131=W$10,W$13,SUM(W128:W129)))</f>
        <v>62351.520000000222</v>
      </c>
      <c r="X130" s="71">
        <f>IF($B131&lt;X$10,0,IF($B131=X$10,X$13,SUM(X128:X129)))</f>
        <v>68771.044999999809</v>
      </c>
      <c r="Y130" s="71">
        <f>IF($B131&lt;Y$10,0,IF($B131=Y$10,Y$13,SUM(Y128:Y129)))</f>
        <v>248496.80999999921</v>
      </c>
      <c r="Z130" s="71">
        <f>IF($B131&lt;Z$10,0,IF($B131=Z$10,Z$13,SUM(Z128:Z129)))</f>
        <v>741994.5</v>
      </c>
      <c r="AA130" s="71">
        <f>IF($B131&lt;AA$10,0,IF($B131=AA$10,AA$13,SUM(AA128:AA129)))</f>
        <v>626846.78366666683</v>
      </c>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f t="shared" si="120"/>
        <v>2796059.7120000003</v>
      </c>
      <c r="BC130" s="71">
        <f t="shared" si="108"/>
        <v>167763.57999999999</v>
      </c>
      <c r="BD130" s="71">
        <f t="shared" si="105"/>
        <v>919903.65</v>
      </c>
    </row>
    <row r="131" spans="1:56" hidden="1" outlineLevel="1" x14ac:dyDescent="0.3">
      <c r="A131" s="55">
        <v>9999</v>
      </c>
      <c r="B131" s="125">
        <f>+B130+31</f>
        <v>41033</v>
      </c>
      <c r="C131" s="98" t="s">
        <v>15</v>
      </c>
      <c r="D131" s="69">
        <f t="shared" ref="D131:V131" si="138">IF(OR($B131&lt;D$10,$B131&gt;D$11),0,IF($B131=D$11,-D130,-D$15))</f>
        <v>0</v>
      </c>
      <c r="E131" s="69">
        <f t="shared" si="138"/>
        <v>0</v>
      </c>
      <c r="F131" s="69">
        <f t="shared" si="138"/>
        <v>0</v>
      </c>
      <c r="G131" s="69">
        <f t="shared" si="138"/>
        <v>0</v>
      </c>
      <c r="H131" s="69">
        <f t="shared" si="138"/>
        <v>0</v>
      </c>
      <c r="I131" s="69">
        <f t="shared" si="138"/>
        <v>0</v>
      </c>
      <c r="J131" s="69">
        <f t="shared" si="138"/>
        <v>-1244.4100000000001</v>
      </c>
      <c r="K131" s="69">
        <f t="shared" si="138"/>
        <v>-1281.93</v>
      </c>
      <c r="L131" s="69">
        <f t="shared" si="138"/>
        <v>-2149.9</v>
      </c>
      <c r="M131" s="69">
        <f t="shared" si="138"/>
        <v>-1469.26</v>
      </c>
      <c r="N131" s="69">
        <f t="shared" si="138"/>
        <v>-1800.99</v>
      </c>
      <c r="O131" s="69">
        <f t="shared" si="138"/>
        <v>-416.66</v>
      </c>
      <c r="P131" s="69">
        <f t="shared" si="138"/>
        <v>-276.13</v>
      </c>
      <c r="Q131" s="69"/>
      <c r="R131" s="69">
        <f t="shared" si="138"/>
        <v>-382.23</v>
      </c>
      <c r="S131" s="69">
        <f t="shared" si="138"/>
        <v>-148.44</v>
      </c>
      <c r="T131" s="69">
        <f t="shared" si="138"/>
        <v>-189.97</v>
      </c>
      <c r="U131" s="69">
        <f t="shared" si="138"/>
        <v>-3019.97</v>
      </c>
      <c r="V131" s="69">
        <f t="shared" si="138"/>
        <v>-5260.36</v>
      </c>
      <c r="W131" s="69">
        <f>IF(OR($B131&lt;W$10,$B131&gt;W$11),0,IF($B131=W$11,-W130,-W$15))</f>
        <v>-809.76</v>
      </c>
      <c r="X131" s="69">
        <f>IF(OR($B131&lt;X$10,$B131&gt;X$11),0,IF($B131=X$11,-X130,-X$15))</f>
        <v>-619.56255555555549</v>
      </c>
      <c r="Y131" s="69">
        <f>IF(OR($B131&lt;Y$10,$B131&gt;Y$11),0,IF($B131=Y$11,-Y130,-Y$15))</f>
        <v>-2238.71</v>
      </c>
      <c r="Z131" s="69">
        <f>IF(OR($B131&lt;Z$10,$B131&gt;Z$11),0,IF($B131=Z$11,-Z130,-Z$15))</f>
        <v>-4145.22</v>
      </c>
      <c r="AA131" s="69">
        <f>IF(OR($B131&lt;AA$10,$B131&gt;AA$11),0,IF($B131=AA$11,-AA130,-AA$15))</f>
        <v>-3602.5677222222221</v>
      </c>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1">
        <f t="shared" si="120"/>
        <v>-29056.070277777773</v>
      </c>
      <c r="BC131" s="71">
        <f t="shared" si="108"/>
        <v>-1743.36</v>
      </c>
      <c r="BD131" s="71">
        <f t="shared" si="105"/>
        <v>-9559.4500000000007</v>
      </c>
    </row>
    <row r="132" spans="1:56" hidden="1" outlineLevel="1" x14ac:dyDescent="0.3">
      <c r="A132" s="55">
        <v>9999</v>
      </c>
      <c r="B132" s="123">
        <f>B131</f>
        <v>41033</v>
      </c>
      <c r="C132" s="99" t="s">
        <v>16</v>
      </c>
      <c r="D132" s="71">
        <f t="shared" ref="D132:V132" si="139">IF($B133&lt;D$10,0,IF($B133=D$10,D$13,SUM(D130:D131)))</f>
        <v>0</v>
      </c>
      <c r="E132" s="71">
        <f t="shared" si="139"/>
        <v>0</v>
      </c>
      <c r="F132" s="71">
        <f t="shared" si="139"/>
        <v>0</v>
      </c>
      <c r="G132" s="71">
        <f t="shared" si="139"/>
        <v>0</v>
      </c>
      <c r="H132" s="71">
        <f t="shared" si="139"/>
        <v>0</v>
      </c>
      <c r="I132" s="71">
        <f t="shared" si="139"/>
        <v>0</v>
      </c>
      <c r="J132" s="71">
        <f t="shared" si="139"/>
        <v>-14932.920000000026</v>
      </c>
      <c r="K132" s="71">
        <f t="shared" si="139"/>
        <v>-14101.230000000009</v>
      </c>
      <c r="L132" s="71">
        <f t="shared" si="139"/>
        <v>-4299.7999999999502</v>
      </c>
      <c r="M132" s="71">
        <f t="shared" si="139"/>
        <v>38200.760000000118</v>
      </c>
      <c r="N132" s="71">
        <f t="shared" si="139"/>
        <v>46825.739999999852</v>
      </c>
      <c r="O132" s="71">
        <f t="shared" si="139"/>
        <v>10833.160000000007</v>
      </c>
      <c r="P132" s="71">
        <f t="shared" si="139"/>
        <v>7162.6400000000067</v>
      </c>
      <c r="Q132" s="71"/>
      <c r="R132" s="71">
        <f t="shared" si="139"/>
        <v>29049.47999999988</v>
      </c>
      <c r="S132" s="71">
        <f t="shared" si="139"/>
        <v>11281.44</v>
      </c>
      <c r="T132" s="71">
        <f t="shared" si="139"/>
        <v>14437.719999999963</v>
      </c>
      <c r="U132" s="71">
        <f t="shared" si="139"/>
        <v>491281.08000000101</v>
      </c>
      <c r="V132" s="71">
        <f t="shared" si="139"/>
        <v>414220.73333333386</v>
      </c>
      <c r="W132" s="71">
        <f>IF($B133&lt;W$10,0,IF($B133=W$10,W$13,SUM(W130:W131)))</f>
        <v>61541.76000000022</v>
      </c>
      <c r="X132" s="71">
        <f>IF($B133&lt;X$10,0,IF($B133=X$10,X$13,SUM(X130:X131)))</f>
        <v>68151.482444444249</v>
      </c>
      <c r="Y132" s="71">
        <f>IF($B133&lt;Y$10,0,IF($B133=Y$10,Y$13,SUM(Y130:Y131)))</f>
        <v>246258.09999999922</v>
      </c>
      <c r="Z132" s="71">
        <f>IF($B133&lt;Z$10,0,IF($B133=Z$10,Z$13,SUM(Z130:Z131)))</f>
        <v>737849.28</v>
      </c>
      <c r="AA132" s="71">
        <f>IF($B133&lt;AA$10,0,IF($B133=AA$10,AA$13,SUM(AA130:AA131)))</f>
        <v>623244.21594444464</v>
      </c>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f t="shared" si="120"/>
        <v>2767003.6417222228</v>
      </c>
      <c r="BC132" s="71">
        <f t="shared" si="108"/>
        <v>166020.22</v>
      </c>
      <c r="BD132" s="71">
        <f t="shared" si="105"/>
        <v>910344.2</v>
      </c>
    </row>
    <row r="133" spans="1:56" hidden="1" outlineLevel="1" x14ac:dyDescent="0.3">
      <c r="A133" s="55">
        <v>9999</v>
      </c>
      <c r="B133" s="125">
        <f>+B132+31</f>
        <v>41064</v>
      </c>
      <c r="C133" s="98" t="s">
        <v>15</v>
      </c>
      <c r="D133" s="69">
        <f t="shared" ref="D133:V133" si="140">IF(OR($B133&lt;D$10,$B133&gt;D$11),0,IF($B133=D$11,-D132,-D$15))</f>
        <v>0</v>
      </c>
      <c r="E133" s="69">
        <f t="shared" si="140"/>
        <v>0</v>
      </c>
      <c r="F133" s="69">
        <f t="shared" si="140"/>
        <v>0</v>
      </c>
      <c r="G133" s="69">
        <f t="shared" si="140"/>
        <v>0</v>
      </c>
      <c r="H133" s="69">
        <f t="shared" si="140"/>
        <v>0</v>
      </c>
      <c r="I133" s="69">
        <f t="shared" si="140"/>
        <v>0</v>
      </c>
      <c r="J133" s="69">
        <f t="shared" si="140"/>
        <v>-1244.4100000000001</v>
      </c>
      <c r="K133" s="69">
        <f t="shared" si="140"/>
        <v>-1281.93</v>
      </c>
      <c r="L133" s="69">
        <f t="shared" si="140"/>
        <v>-2149.9</v>
      </c>
      <c r="M133" s="69">
        <f t="shared" si="140"/>
        <v>-1469.26</v>
      </c>
      <c r="N133" s="69">
        <f t="shared" si="140"/>
        <v>-1800.99</v>
      </c>
      <c r="O133" s="69">
        <f t="shared" si="140"/>
        <v>-416.66</v>
      </c>
      <c r="P133" s="69">
        <f t="shared" si="140"/>
        <v>-276.13</v>
      </c>
      <c r="Q133" s="69"/>
      <c r="R133" s="69">
        <f t="shared" si="140"/>
        <v>-382.23</v>
      </c>
      <c r="S133" s="69">
        <f t="shared" si="140"/>
        <v>-148.44</v>
      </c>
      <c r="T133" s="69">
        <f t="shared" si="140"/>
        <v>-189.97</v>
      </c>
      <c r="U133" s="69">
        <f t="shared" si="140"/>
        <v>-3019.97</v>
      </c>
      <c r="V133" s="69">
        <f t="shared" si="140"/>
        <v>-5260.36</v>
      </c>
      <c r="W133" s="69">
        <f>IF(OR($B133&lt;W$10,$B133&gt;W$11),0,IF($B133=W$11,-W132,-W$15))</f>
        <v>-809.76</v>
      </c>
      <c r="X133" s="69">
        <f>IF(OR($B133&lt;X$10,$B133&gt;X$11),0,IF($B133=X$11,-X132,-X$15))</f>
        <v>-619.56255555555549</v>
      </c>
      <c r="Y133" s="69">
        <f>IF(OR($B133&lt;Y$10,$B133&gt;Y$11),0,IF($B133=Y$11,-Y132,-Y$15))</f>
        <v>-2238.71</v>
      </c>
      <c r="Z133" s="69">
        <f>IF(OR($B133&lt;Z$10,$B133&gt;Z$11),0,IF($B133=Z$11,-Z132,-Z$15))</f>
        <v>-4145.22</v>
      </c>
      <c r="AA133" s="69">
        <f>IF(OR($B133&lt;AA$10,$B133&gt;AA$11),0,IF($B133=AA$11,-AA132,-AA$15))</f>
        <v>-3602.5677222222221</v>
      </c>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1">
        <f t="shared" si="120"/>
        <v>-29056.070277777773</v>
      </c>
      <c r="BC133" s="71">
        <f t="shared" si="108"/>
        <v>-1743.36</v>
      </c>
      <c r="BD133" s="71">
        <f t="shared" si="105"/>
        <v>-9559.4500000000007</v>
      </c>
    </row>
    <row r="134" spans="1:56" hidden="1" outlineLevel="1" x14ac:dyDescent="0.3">
      <c r="A134" s="55">
        <v>9999</v>
      </c>
      <c r="B134" s="123">
        <f>B133</f>
        <v>41064</v>
      </c>
      <c r="C134" s="99" t="s">
        <v>16</v>
      </c>
      <c r="D134" s="71">
        <f t="shared" ref="D134:V134" si="141">IF($B135&lt;D$10,0,IF($B135=D$10,D$13,SUM(D132:D133)))</f>
        <v>0</v>
      </c>
      <c r="E134" s="71">
        <f t="shared" si="141"/>
        <v>0</v>
      </c>
      <c r="F134" s="71">
        <f t="shared" si="141"/>
        <v>0</v>
      </c>
      <c r="G134" s="71">
        <f t="shared" si="141"/>
        <v>0</v>
      </c>
      <c r="H134" s="71">
        <f t="shared" si="141"/>
        <v>0</v>
      </c>
      <c r="I134" s="71">
        <f t="shared" si="141"/>
        <v>0</v>
      </c>
      <c r="J134" s="71">
        <f t="shared" si="141"/>
        <v>-16177.330000000025</v>
      </c>
      <c r="K134" s="71">
        <f t="shared" si="141"/>
        <v>-15383.160000000009</v>
      </c>
      <c r="L134" s="71">
        <f t="shared" si="141"/>
        <v>-6449.6999999999498</v>
      </c>
      <c r="M134" s="71">
        <f t="shared" si="141"/>
        <v>36731.500000000116</v>
      </c>
      <c r="N134" s="71">
        <f t="shared" si="141"/>
        <v>45024.749999999854</v>
      </c>
      <c r="O134" s="71">
        <f t="shared" si="141"/>
        <v>10416.500000000007</v>
      </c>
      <c r="P134" s="71">
        <f t="shared" si="141"/>
        <v>6886.5100000000066</v>
      </c>
      <c r="Q134" s="71"/>
      <c r="R134" s="71">
        <f t="shared" si="141"/>
        <v>28667.24999999988</v>
      </c>
      <c r="S134" s="71">
        <f t="shared" si="141"/>
        <v>11133</v>
      </c>
      <c r="T134" s="71">
        <f t="shared" si="141"/>
        <v>14247.749999999964</v>
      </c>
      <c r="U134" s="71">
        <f t="shared" si="141"/>
        <v>488261.11000000103</v>
      </c>
      <c r="V134" s="71">
        <f t="shared" si="141"/>
        <v>408960.37333333388</v>
      </c>
      <c r="W134" s="71">
        <f>IF($B135&lt;W$10,0,IF($B135=W$10,W$13,SUM(W132:W133)))</f>
        <v>60732.000000000218</v>
      </c>
      <c r="X134" s="71">
        <f>IF($B135&lt;X$10,0,IF($B135=X$10,X$13,SUM(X132:X133)))</f>
        <v>67531.919888888689</v>
      </c>
      <c r="Y134" s="71">
        <f>IF($B135&lt;Y$10,0,IF($B135=Y$10,Y$13,SUM(Y132:Y133)))</f>
        <v>244019.38999999923</v>
      </c>
      <c r="Z134" s="71">
        <f>IF($B135&lt;Z$10,0,IF($B135=Z$10,Z$13,SUM(Z132:Z133)))</f>
        <v>733704.06</v>
      </c>
      <c r="AA134" s="71">
        <f>IF($B135&lt;AA$10,0,IF($B135=AA$10,AA$13,SUM(AA132:AA133)))</f>
        <v>619641.64822222246</v>
      </c>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f t="shared" si="120"/>
        <v>2737947.5714444453</v>
      </c>
      <c r="BC134" s="71">
        <f t="shared" si="108"/>
        <v>164276.85</v>
      </c>
      <c r="BD134" s="71">
        <f t="shared" si="105"/>
        <v>900784.75</v>
      </c>
    </row>
    <row r="135" spans="1:56" hidden="1" outlineLevel="1" x14ac:dyDescent="0.3">
      <c r="A135" s="55">
        <v>9999</v>
      </c>
      <c r="B135" s="125">
        <f>+B134+31</f>
        <v>41095</v>
      </c>
      <c r="C135" s="98" t="s">
        <v>15</v>
      </c>
      <c r="D135" s="69">
        <f t="shared" ref="D135:V135" si="142">IF(OR($B135&lt;D$10,$B135&gt;D$11),0,IF($B135=D$11,-D134,-D$15))</f>
        <v>0</v>
      </c>
      <c r="E135" s="69">
        <f t="shared" si="142"/>
        <v>0</v>
      </c>
      <c r="F135" s="69">
        <f t="shared" si="142"/>
        <v>0</v>
      </c>
      <c r="G135" s="69">
        <f t="shared" si="142"/>
        <v>0</v>
      </c>
      <c r="H135" s="69">
        <f t="shared" si="142"/>
        <v>0</v>
      </c>
      <c r="I135" s="69">
        <f t="shared" si="142"/>
        <v>0</v>
      </c>
      <c r="J135" s="69">
        <f t="shared" si="142"/>
        <v>-1244.4100000000001</v>
      </c>
      <c r="K135" s="69">
        <f t="shared" si="142"/>
        <v>-1281.93</v>
      </c>
      <c r="L135" s="69">
        <f t="shared" si="142"/>
        <v>-2149.9</v>
      </c>
      <c r="M135" s="69">
        <f t="shared" si="142"/>
        <v>-1469.26</v>
      </c>
      <c r="N135" s="69">
        <f t="shared" si="142"/>
        <v>-1800.99</v>
      </c>
      <c r="O135" s="69">
        <f t="shared" si="142"/>
        <v>-416.66</v>
      </c>
      <c r="P135" s="69">
        <f t="shared" si="142"/>
        <v>-276.13</v>
      </c>
      <c r="Q135" s="69"/>
      <c r="R135" s="69">
        <f t="shared" si="142"/>
        <v>-382.23</v>
      </c>
      <c r="S135" s="69">
        <f t="shared" si="142"/>
        <v>-148.44</v>
      </c>
      <c r="T135" s="69">
        <f t="shared" si="142"/>
        <v>-189.97</v>
      </c>
      <c r="U135" s="69">
        <f t="shared" si="142"/>
        <v>-3019.97</v>
      </c>
      <c r="V135" s="69">
        <f t="shared" si="142"/>
        <v>-5260.36</v>
      </c>
      <c r="W135" s="69">
        <f>IF(OR($B135&lt;W$10,$B135&gt;W$11),0,IF($B135=W$11,-W134,-W$15))</f>
        <v>-809.76</v>
      </c>
      <c r="X135" s="69">
        <f>IF(OR($B135&lt;X$10,$B135&gt;X$11),0,IF($B135=X$11,-X134,-X$15))</f>
        <v>-619.56255555555549</v>
      </c>
      <c r="Y135" s="69">
        <f>IF(OR($B135&lt;Y$10,$B135&gt;Y$11),0,IF($B135=Y$11,-Y134,-Y$15))</f>
        <v>-2238.71</v>
      </c>
      <c r="Z135" s="69">
        <f>IF(OR($B135&lt;Z$10,$B135&gt;Z$11),0,IF($B135=Z$11,-Z134,-Z$15))</f>
        <v>-4145.22</v>
      </c>
      <c r="AA135" s="69">
        <f>IF(OR($B135&lt;AA$10,$B135&gt;AA$11),0,IF($B135=AA$11,-AA134,-AA$15))</f>
        <v>-3602.5677222222221</v>
      </c>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1">
        <f t="shared" si="120"/>
        <v>-29056.070277777773</v>
      </c>
      <c r="BC135" s="71">
        <f t="shared" si="108"/>
        <v>-1743.36</v>
      </c>
      <c r="BD135" s="71">
        <f t="shared" si="105"/>
        <v>-9559.4500000000007</v>
      </c>
    </row>
    <row r="136" spans="1:56" hidden="1" outlineLevel="1" x14ac:dyDescent="0.3">
      <c r="A136" s="55">
        <v>9999</v>
      </c>
      <c r="B136" s="123">
        <f>B135</f>
        <v>41095</v>
      </c>
      <c r="C136" s="99" t="s">
        <v>16</v>
      </c>
      <c r="D136" s="71">
        <f t="shared" ref="D136:I136" si="143">IF($B137&lt;D$10,0,IF($B137=D$10,D$13,SUM(D134:D135)))</f>
        <v>0</v>
      </c>
      <c r="E136" s="71">
        <f t="shared" si="143"/>
        <v>0</v>
      </c>
      <c r="F136" s="71">
        <f t="shared" si="143"/>
        <v>0</v>
      </c>
      <c r="G136" s="71">
        <f t="shared" si="143"/>
        <v>0</v>
      </c>
      <c r="H136" s="71">
        <f t="shared" si="143"/>
        <v>0</v>
      </c>
      <c r="I136" s="71">
        <f t="shared" si="143"/>
        <v>0</v>
      </c>
      <c r="J136" s="71">
        <v>2488.8200000000002</v>
      </c>
      <c r="K136" s="71">
        <v>3845.79</v>
      </c>
      <c r="L136" s="71">
        <v>25798.799999999999</v>
      </c>
      <c r="M136" s="71">
        <v>58770.400000000001</v>
      </c>
      <c r="N136" s="71">
        <v>72039.600000000006</v>
      </c>
      <c r="O136" s="71">
        <v>16666.400000000001</v>
      </c>
      <c r="P136" s="71">
        <v>11045.2</v>
      </c>
      <c r="Q136" s="71">
        <v>157804.01999999999</v>
      </c>
      <c r="R136" s="71">
        <v>34400.699999999997</v>
      </c>
      <c r="S136" s="71">
        <v>13359.6</v>
      </c>
      <c r="T136" s="71">
        <v>17097.3</v>
      </c>
      <c r="U136" s="71">
        <v>477155.26</v>
      </c>
      <c r="V136" s="71">
        <v>831136.88</v>
      </c>
      <c r="W136" s="71">
        <v>72878.399999999994</v>
      </c>
      <c r="X136" s="71">
        <v>76825.440000000002</v>
      </c>
      <c r="Y136" s="71">
        <v>277600.03999999998</v>
      </c>
      <c r="Z136" s="71">
        <f>IF($B137&lt;Z$10,0,IF($B137=Z$10,Z$13,SUM(Z134:Z135)))</f>
        <v>729558.84000000008</v>
      </c>
      <c r="AA136" s="71">
        <f>IF($B137&lt;AA$10,0,IF($B137=AA$10,AA$13,SUM(AA134:AA135)))</f>
        <v>616039.08050000027</v>
      </c>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f t="shared" si="120"/>
        <v>3494510.5705000004</v>
      </c>
      <c r="BC136" s="71">
        <f t="shared" si="108"/>
        <v>209670.63</v>
      </c>
      <c r="BD136" s="71">
        <f t="shared" si="105"/>
        <v>1149693.98</v>
      </c>
    </row>
    <row r="137" spans="1:56" hidden="1" outlineLevel="1" x14ac:dyDescent="0.3">
      <c r="A137" s="55">
        <v>9999</v>
      </c>
      <c r="B137" s="125">
        <f>+B136+31</f>
        <v>41126</v>
      </c>
      <c r="C137" s="98" t="s">
        <v>15</v>
      </c>
      <c r="D137" s="69">
        <f t="shared" ref="D137:V137" si="144">IF(OR($B137&lt;D$10,$B137&gt;D$11),0,IF($B137=D$11,-D136,-D$15))</f>
        <v>0</v>
      </c>
      <c r="E137" s="69">
        <f t="shared" si="144"/>
        <v>0</v>
      </c>
      <c r="F137" s="69">
        <f t="shared" si="144"/>
        <v>0</v>
      </c>
      <c r="G137" s="69">
        <f t="shared" si="144"/>
        <v>0</v>
      </c>
      <c r="H137" s="69">
        <f t="shared" si="144"/>
        <v>0</v>
      </c>
      <c r="I137" s="69">
        <f t="shared" si="144"/>
        <v>0</v>
      </c>
      <c r="J137" s="69">
        <f t="shared" si="144"/>
        <v>-1244.4100000000001</v>
      </c>
      <c r="K137" s="69">
        <f t="shared" si="144"/>
        <v>-1281.93</v>
      </c>
      <c r="L137" s="69">
        <f t="shared" si="144"/>
        <v>-2149.9</v>
      </c>
      <c r="M137" s="69">
        <f t="shared" si="144"/>
        <v>-1469.26</v>
      </c>
      <c r="N137" s="69">
        <f t="shared" si="144"/>
        <v>-1800.99</v>
      </c>
      <c r="O137" s="69">
        <f t="shared" si="144"/>
        <v>-416.66</v>
      </c>
      <c r="P137" s="69">
        <f t="shared" si="144"/>
        <v>-276.13</v>
      </c>
      <c r="Q137" s="69">
        <f>IF(OR($B137&lt;Q$10,$B137&gt;Q$11),0,IF($B137=Q$11,-Q136,-Q$15))</f>
        <v>-7172.91</v>
      </c>
      <c r="R137" s="69">
        <f t="shared" si="144"/>
        <v>-382.23</v>
      </c>
      <c r="S137" s="69">
        <f t="shared" si="144"/>
        <v>-148.44</v>
      </c>
      <c r="T137" s="69">
        <f t="shared" si="144"/>
        <v>-189.97</v>
      </c>
      <c r="U137" s="69">
        <f t="shared" si="144"/>
        <v>-3019.97</v>
      </c>
      <c r="V137" s="69">
        <f t="shared" si="144"/>
        <v>-5260.36</v>
      </c>
      <c r="W137" s="69">
        <f>IF(OR($B137&lt;W$10,$B137&gt;W$11),0,IF($B137=W$11,-W136,-W$15))</f>
        <v>-809.76</v>
      </c>
      <c r="X137" s="69">
        <f>IF(OR($B137&lt;X$10,$B137&gt;X$11),0,IF($B137=X$11,-X136,-X$15))</f>
        <v>-619.56255555555549</v>
      </c>
      <c r="Y137" s="69">
        <f>IF(OR($B137&lt;Y$10,$B137&gt;Y$11),0,IF($B137=Y$11,-Y136,-Y$15))</f>
        <v>-2238.71</v>
      </c>
      <c r="Z137" s="69">
        <f>IF(OR($B137&lt;Z$10,$B137&gt;Z$11),0,IF($B137=Z$11,-Z136,-Z$15))</f>
        <v>-4145.22</v>
      </c>
      <c r="AA137" s="69">
        <f>IF(OR($B137&lt;AA$10,$B137&gt;AA$11),0,IF($B137=AA$11,-AA136,-AA$15))</f>
        <v>-3602.5677222222221</v>
      </c>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1">
        <f t="shared" si="120"/>
        <v>-36228.98027777778</v>
      </c>
      <c r="BC137" s="71">
        <f t="shared" si="108"/>
        <v>-2173.7399999999998</v>
      </c>
      <c r="BD137" s="71">
        <f t="shared" si="105"/>
        <v>-11919.33</v>
      </c>
    </row>
    <row r="138" spans="1:56" hidden="1" outlineLevel="1" x14ac:dyDescent="0.3">
      <c r="A138" s="55">
        <v>9999</v>
      </c>
      <c r="B138" s="123">
        <f>B137</f>
        <v>41126</v>
      </c>
      <c r="C138" s="99" t="s">
        <v>16</v>
      </c>
      <c r="D138" s="71">
        <f t="shared" ref="D138:V138" si="145">IF($B139&lt;D$10,0,IF($B139=D$10,D$13,SUM(D136:D137)))</f>
        <v>0</v>
      </c>
      <c r="E138" s="71">
        <f t="shared" si="145"/>
        <v>0</v>
      </c>
      <c r="F138" s="71">
        <f t="shared" si="145"/>
        <v>0</v>
      </c>
      <c r="G138" s="71">
        <f t="shared" si="145"/>
        <v>0</v>
      </c>
      <c r="H138" s="71">
        <f t="shared" si="145"/>
        <v>0</v>
      </c>
      <c r="I138" s="71">
        <f t="shared" si="145"/>
        <v>0</v>
      </c>
      <c r="J138" s="71">
        <f t="shared" si="145"/>
        <v>1244.4100000000001</v>
      </c>
      <c r="K138" s="71">
        <f t="shared" si="145"/>
        <v>2563.8599999999997</v>
      </c>
      <c r="L138" s="71">
        <f t="shared" si="145"/>
        <v>23648.899999999998</v>
      </c>
      <c r="M138" s="71">
        <f t="shared" si="145"/>
        <v>57301.14</v>
      </c>
      <c r="N138" s="71">
        <f t="shared" si="145"/>
        <v>70238.61</v>
      </c>
      <c r="O138" s="71">
        <f t="shared" si="145"/>
        <v>16249.740000000002</v>
      </c>
      <c r="P138" s="71">
        <f t="shared" si="145"/>
        <v>10769.070000000002</v>
      </c>
      <c r="Q138" s="71">
        <f>IF($B139&lt;Q$10,0,IF($B139=Q$10,Q$13,SUM(Q136:Q137)))</f>
        <v>150631.10999999999</v>
      </c>
      <c r="R138" s="71">
        <f t="shared" si="145"/>
        <v>34018.469999999994</v>
      </c>
      <c r="S138" s="71">
        <f t="shared" si="145"/>
        <v>13211.16</v>
      </c>
      <c r="T138" s="71">
        <f t="shared" si="145"/>
        <v>16907.329999999998</v>
      </c>
      <c r="U138" s="71">
        <f t="shared" si="145"/>
        <v>474135.29000000004</v>
      </c>
      <c r="V138" s="71">
        <f t="shared" si="145"/>
        <v>825876.52</v>
      </c>
      <c r="W138" s="71">
        <f>IF($B139&lt;W$10,0,IF($B139=W$10,W$13,SUM(W136:W137)))</f>
        <v>72068.639999999999</v>
      </c>
      <c r="X138" s="71">
        <f>IF($B139&lt;X$10,0,IF($B139=X$10,X$13,SUM(X136:X137)))</f>
        <v>76205.877444444443</v>
      </c>
      <c r="Y138" s="71">
        <f>IF($B139&lt;Y$10,0,IF($B139=Y$10,Y$13,SUM(Y136:Y137)))</f>
        <v>275361.32999999996</v>
      </c>
      <c r="Z138" s="71">
        <f>IF($B139&lt;Z$10,0,IF($B139=Z$10,Z$13,SUM(Z136:Z137)))</f>
        <v>725413.62000000011</v>
      </c>
      <c r="AA138" s="71">
        <f>IF($B139&lt;AA$10,0,IF($B139=AA$10,AA$13,SUM(AA136:AA137)))</f>
        <v>612436.51277777809</v>
      </c>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f t="shared" si="120"/>
        <v>3458281.5902222227</v>
      </c>
      <c r="BC138" s="71">
        <f t="shared" si="108"/>
        <v>207496.9</v>
      </c>
      <c r="BD138" s="71">
        <f t="shared" si="105"/>
        <v>1137774.6399999999</v>
      </c>
    </row>
    <row r="139" spans="1:56" hidden="1" outlineLevel="1" x14ac:dyDescent="0.3">
      <c r="A139" s="55">
        <v>9999</v>
      </c>
      <c r="B139" s="126">
        <v>41153</v>
      </c>
      <c r="C139" s="98" t="s">
        <v>15</v>
      </c>
      <c r="D139" s="69">
        <f t="shared" ref="D139:V139" si="146">IF(OR($B139&lt;D$10,$B139&gt;D$11),0,IF($B139=D$11,-D138,-D$15))</f>
        <v>0</v>
      </c>
      <c r="E139" s="69">
        <f t="shared" si="146"/>
        <v>0</v>
      </c>
      <c r="F139" s="69">
        <f t="shared" si="146"/>
        <v>0</v>
      </c>
      <c r="G139" s="69">
        <f t="shared" si="146"/>
        <v>0</v>
      </c>
      <c r="H139" s="69">
        <f t="shared" si="146"/>
        <v>0</v>
      </c>
      <c r="I139" s="69">
        <f t="shared" si="146"/>
        <v>0</v>
      </c>
      <c r="J139" s="69">
        <f t="shared" si="146"/>
        <v>-1244.4100000000001</v>
      </c>
      <c r="K139" s="69">
        <f t="shared" si="146"/>
        <v>-1281.93</v>
      </c>
      <c r="L139" s="69">
        <f t="shared" si="146"/>
        <v>-2149.9</v>
      </c>
      <c r="M139" s="69">
        <f t="shared" si="146"/>
        <v>-1469.26</v>
      </c>
      <c r="N139" s="69">
        <f t="shared" si="146"/>
        <v>-1800.99</v>
      </c>
      <c r="O139" s="69">
        <f t="shared" si="146"/>
        <v>-416.66</v>
      </c>
      <c r="P139" s="69">
        <f t="shared" si="146"/>
        <v>-276.13</v>
      </c>
      <c r="Q139" s="69">
        <f>IF(OR($B139&lt;Q$10,$B139&gt;Q$11),0,IF($B139=Q$11,-Q138,-Q$15))</f>
        <v>-7172.91</v>
      </c>
      <c r="R139" s="69">
        <f t="shared" si="146"/>
        <v>-382.23</v>
      </c>
      <c r="S139" s="69">
        <f t="shared" si="146"/>
        <v>-148.44</v>
      </c>
      <c r="T139" s="69">
        <f t="shared" si="146"/>
        <v>-189.97</v>
      </c>
      <c r="U139" s="69">
        <f t="shared" si="146"/>
        <v>-3019.97</v>
      </c>
      <c r="V139" s="69">
        <f t="shared" si="146"/>
        <v>-5260.36</v>
      </c>
      <c r="W139" s="69">
        <f>IF(OR($B139&lt;W$10,$B139&gt;W$11),0,IF($B139=W$11,-W138,-W$15))</f>
        <v>-809.76</v>
      </c>
      <c r="X139" s="69">
        <f>IF(OR($B139&lt;X$10,$B139&gt;X$11),0,IF($B139=X$11,-X138,-X$15))</f>
        <v>-619.56255555555549</v>
      </c>
      <c r="Y139" s="69">
        <f>IF(OR($B139&lt;Y$10,$B139&gt;Y$11),0,IF($B139=Y$11,-Y138,-Y$15))</f>
        <v>-2238.71</v>
      </c>
      <c r="Z139" s="69">
        <f>IF(OR($B139&lt;Z$10,$B139&gt;Z$11),0,IF($B139=Z$11,-Z138,-Z$15))</f>
        <v>-4145.22</v>
      </c>
      <c r="AA139" s="69">
        <f>IF(OR($B139&lt;AA$10,$B139&gt;AA$11),0,IF($B139=AA$11,-AA138,-AA$15))</f>
        <v>-3602.5677222222221</v>
      </c>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1">
        <f t="shared" si="120"/>
        <v>-36228.98027777778</v>
      </c>
      <c r="BC139" s="71">
        <f t="shared" si="108"/>
        <v>-2173.7399999999998</v>
      </c>
      <c r="BD139" s="71">
        <f t="shared" si="105"/>
        <v>-11919.33</v>
      </c>
    </row>
    <row r="140" spans="1:56" hidden="1" outlineLevel="1" x14ac:dyDescent="0.3">
      <c r="A140" s="55">
        <v>9999</v>
      </c>
      <c r="B140" s="123">
        <f>B139</f>
        <v>41153</v>
      </c>
      <c r="C140" s="99" t="s">
        <v>16</v>
      </c>
      <c r="D140" s="71">
        <f t="shared" ref="D140:V140" si="147">IF($B141&lt;D$10,0,IF($B141=D$10,D$13,SUM(D138:D139)))</f>
        <v>0</v>
      </c>
      <c r="E140" s="71">
        <f t="shared" si="147"/>
        <v>0</v>
      </c>
      <c r="F140" s="71">
        <f t="shared" si="147"/>
        <v>0</v>
      </c>
      <c r="G140" s="71">
        <f t="shared" si="147"/>
        <v>0</v>
      </c>
      <c r="H140" s="71">
        <f t="shared" si="147"/>
        <v>0</v>
      </c>
      <c r="I140" s="71">
        <f t="shared" si="147"/>
        <v>0</v>
      </c>
      <c r="J140" s="71">
        <f t="shared" si="147"/>
        <v>0</v>
      </c>
      <c r="K140" s="71">
        <f t="shared" si="147"/>
        <v>1281.9299999999996</v>
      </c>
      <c r="L140" s="71">
        <f t="shared" si="147"/>
        <v>21498.999999999996</v>
      </c>
      <c r="M140" s="71">
        <f t="shared" si="147"/>
        <v>55831.88</v>
      </c>
      <c r="N140" s="71">
        <f t="shared" si="147"/>
        <v>68437.62</v>
      </c>
      <c r="O140" s="71">
        <f t="shared" si="147"/>
        <v>15833.080000000002</v>
      </c>
      <c r="P140" s="71">
        <f t="shared" si="147"/>
        <v>10492.940000000002</v>
      </c>
      <c r="Q140" s="71">
        <f>IF($B141&lt;Q$10,0,IF($B141=Q$10,Q$13,SUM(Q138:Q139)))</f>
        <v>143458.19999999998</v>
      </c>
      <c r="R140" s="71">
        <f t="shared" si="147"/>
        <v>33636.239999999991</v>
      </c>
      <c r="S140" s="71">
        <f t="shared" si="147"/>
        <v>13062.72</v>
      </c>
      <c r="T140" s="71">
        <f t="shared" si="147"/>
        <v>16717.359999999997</v>
      </c>
      <c r="U140" s="71">
        <f t="shared" si="147"/>
        <v>471115.32000000007</v>
      </c>
      <c r="V140" s="71">
        <f t="shared" si="147"/>
        <v>820616.16</v>
      </c>
      <c r="W140" s="71">
        <f>IF($B141&lt;W$10,0,IF($B141=W$10,W$13,SUM(W138:W139)))</f>
        <v>71258.880000000005</v>
      </c>
      <c r="X140" s="71">
        <f>IF($B141&lt;X$10,0,IF($B141=X$10,X$13,SUM(X138:X139)))</f>
        <v>75586.314888888883</v>
      </c>
      <c r="Y140" s="71">
        <f>IF($B141&lt;Y$10,0,IF($B141=Y$10,Y$13,SUM(Y138:Y139)))</f>
        <v>273122.61999999994</v>
      </c>
      <c r="Z140" s="71">
        <f>IF($B141&lt;Z$10,0,IF($B141=Z$10,Z$13,SUM(Z138:Z139)))</f>
        <v>721268.40000000014</v>
      </c>
      <c r="AA140" s="71">
        <f>IF($B141&lt;AA$10,0,IF($B141=AA$10,AA$13,SUM(AA138:AA139)))</f>
        <v>608833.9450555559</v>
      </c>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f t="shared" si="120"/>
        <v>3422052.6099444451</v>
      </c>
      <c r="BC140" s="71">
        <f t="shared" si="108"/>
        <v>205323.16</v>
      </c>
      <c r="BD140" s="71">
        <f t="shared" si="105"/>
        <v>1125855.31</v>
      </c>
    </row>
    <row r="141" spans="1:56" hidden="1" outlineLevel="1" x14ac:dyDescent="0.3">
      <c r="A141" s="55">
        <v>9999</v>
      </c>
      <c r="B141" s="126">
        <v>41183</v>
      </c>
      <c r="C141" s="98" t="s">
        <v>15</v>
      </c>
      <c r="D141" s="69">
        <f t="shared" ref="D141:V141" si="148">IF(OR($B141&lt;D$10,$B141&gt;D$11),0,IF($B141=D$11,-D140,-D$15))</f>
        <v>0</v>
      </c>
      <c r="E141" s="69">
        <f t="shared" si="148"/>
        <v>0</v>
      </c>
      <c r="F141" s="69">
        <f t="shared" si="148"/>
        <v>0</v>
      </c>
      <c r="G141" s="69">
        <f t="shared" si="148"/>
        <v>0</v>
      </c>
      <c r="H141" s="69">
        <f t="shared" si="148"/>
        <v>0</v>
      </c>
      <c r="I141" s="69">
        <f t="shared" si="148"/>
        <v>0</v>
      </c>
      <c r="J141" s="69">
        <f t="shared" si="148"/>
        <v>0</v>
      </c>
      <c r="K141" s="69">
        <f t="shared" si="148"/>
        <v>-1281.9299999999996</v>
      </c>
      <c r="L141" s="69">
        <f t="shared" si="148"/>
        <v>-2149.9</v>
      </c>
      <c r="M141" s="69">
        <f t="shared" si="148"/>
        <v>-1469.26</v>
      </c>
      <c r="N141" s="69">
        <f t="shared" si="148"/>
        <v>-1800.99</v>
      </c>
      <c r="O141" s="69">
        <f t="shared" si="148"/>
        <v>-416.66</v>
      </c>
      <c r="P141" s="69">
        <f t="shared" si="148"/>
        <v>-276.13</v>
      </c>
      <c r="Q141" s="69">
        <f>IF(OR($B141&lt;Q$10,$B141&gt;Q$11),0,IF($B141=Q$11,-Q140,-Q$15))</f>
        <v>-7172.91</v>
      </c>
      <c r="R141" s="69">
        <f t="shared" si="148"/>
        <v>-382.23</v>
      </c>
      <c r="S141" s="69">
        <f t="shared" si="148"/>
        <v>-148.44</v>
      </c>
      <c r="T141" s="69">
        <f t="shared" si="148"/>
        <v>-189.97</v>
      </c>
      <c r="U141" s="69">
        <f t="shared" si="148"/>
        <v>-3019.97</v>
      </c>
      <c r="V141" s="69">
        <f t="shared" si="148"/>
        <v>-5260.36</v>
      </c>
      <c r="W141" s="69">
        <f>IF(OR($B141&lt;W$10,$B141&gt;W$11),0,IF($B141=W$11,-W140,-W$15))</f>
        <v>-809.76</v>
      </c>
      <c r="X141" s="69">
        <f>IF(OR($B141&lt;X$10,$B141&gt;X$11),0,IF($B141=X$11,-X140,-X$15))</f>
        <v>-619.56255555555549</v>
      </c>
      <c r="Y141" s="69">
        <f>IF(OR($B141&lt;Y$10,$B141&gt;Y$11),0,IF($B141=Y$11,-Y140,-Y$15))</f>
        <v>-2238.71</v>
      </c>
      <c r="Z141" s="69">
        <f>IF(OR($B141&lt;Z$10,$B141&gt;Z$11),0,IF($B141=Z$11,-Z140,-Z$15))</f>
        <v>-4145.22</v>
      </c>
      <c r="AA141" s="69">
        <f>IF(OR($B141&lt;AA$10,$B141&gt;AA$11),0,IF($B141=AA$11,-AA140,-AA$15))</f>
        <v>-3602.5677222222221</v>
      </c>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1">
        <f t="shared" si="120"/>
        <v>-34984.570277777777</v>
      </c>
      <c r="BC141" s="71">
        <f t="shared" si="108"/>
        <v>-2099.0700000000002</v>
      </c>
      <c r="BD141" s="71">
        <f t="shared" si="105"/>
        <v>-11509.93</v>
      </c>
    </row>
    <row r="142" spans="1:56" hidden="1" outlineLevel="1" x14ac:dyDescent="0.3">
      <c r="A142" s="55">
        <v>9999</v>
      </c>
      <c r="B142" s="123">
        <f>B141</f>
        <v>41183</v>
      </c>
      <c r="C142" s="99" t="s">
        <v>16</v>
      </c>
      <c r="D142" s="71">
        <f t="shared" ref="D142:V142" si="149">IF($B143&lt;D$10,0,IF($B143=D$10,D$13,SUM(D140:D141)))</f>
        <v>0</v>
      </c>
      <c r="E142" s="71">
        <f t="shared" si="149"/>
        <v>0</v>
      </c>
      <c r="F142" s="71">
        <f t="shared" si="149"/>
        <v>0</v>
      </c>
      <c r="G142" s="71">
        <f t="shared" si="149"/>
        <v>0</v>
      </c>
      <c r="H142" s="71">
        <f t="shared" si="149"/>
        <v>0</v>
      </c>
      <c r="I142" s="71">
        <f t="shared" si="149"/>
        <v>0</v>
      </c>
      <c r="J142" s="71">
        <f t="shared" si="149"/>
        <v>0</v>
      </c>
      <c r="K142" s="71">
        <f t="shared" si="149"/>
        <v>0</v>
      </c>
      <c r="L142" s="71">
        <f t="shared" si="149"/>
        <v>19349.099999999995</v>
      </c>
      <c r="M142" s="71">
        <f t="shared" si="149"/>
        <v>54362.619999999995</v>
      </c>
      <c r="N142" s="71">
        <f t="shared" si="149"/>
        <v>66636.62999999999</v>
      </c>
      <c r="O142" s="71">
        <f t="shared" si="149"/>
        <v>15416.420000000002</v>
      </c>
      <c r="P142" s="71">
        <f t="shared" si="149"/>
        <v>10216.810000000003</v>
      </c>
      <c r="Q142" s="71">
        <f>IF($B143&lt;Q$10,0,IF($B143=Q$10,Q$13,SUM(Q140:Q141)))</f>
        <v>136285.28999999998</v>
      </c>
      <c r="R142" s="71">
        <f t="shared" si="149"/>
        <v>33254.009999999987</v>
      </c>
      <c r="S142" s="71">
        <f t="shared" si="149"/>
        <v>12914.279999999999</v>
      </c>
      <c r="T142" s="71">
        <f t="shared" si="149"/>
        <v>16527.389999999996</v>
      </c>
      <c r="U142" s="71">
        <f t="shared" si="149"/>
        <v>468095.35000000009</v>
      </c>
      <c r="V142" s="71">
        <f t="shared" si="149"/>
        <v>815355.8</v>
      </c>
      <c r="W142" s="71">
        <f t="shared" ref="W142:Z142" si="150">IF($B143&lt;W$10,0,IF($B143=W$10,W$13,SUM(W140:W141)))</f>
        <v>70449.12000000001</v>
      </c>
      <c r="X142" s="71">
        <f t="shared" si="150"/>
        <v>74966.752333333323</v>
      </c>
      <c r="Y142" s="71">
        <f t="shared" si="150"/>
        <v>270883.90999999992</v>
      </c>
      <c r="Z142" s="71">
        <f t="shared" si="150"/>
        <v>717123.18000000017</v>
      </c>
      <c r="AA142" s="71">
        <f t="shared" ref="AA142" si="151">IF($B143&lt;AA$10,0,IF($B143=AA$10,AA$13,SUM(AA140:AA141)))</f>
        <v>605231.37733333372</v>
      </c>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f t="shared" si="120"/>
        <v>3387068.0396666676</v>
      </c>
      <c r="BC142" s="71">
        <f t="shared" si="108"/>
        <v>203224.08</v>
      </c>
      <c r="BD142" s="71">
        <f t="shared" si="105"/>
        <v>1114345.3899999999</v>
      </c>
    </row>
    <row r="143" spans="1:56" hidden="1" outlineLevel="1" x14ac:dyDescent="0.3">
      <c r="A143" s="55">
        <v>9999</v>
      </c>
      <c r="B143" s="125">
        <f>+B142+31</f>
        <v>41214</v>
      </c>
      <c r="C143" s="98" t="s">
        <v>15</v>
      </c>
      <c r="D143" s="69">
        <f t="shared" ref="D143:V143" si="152">IF(OR($B143&lt;D$10,$B143&gt;D$11),0,IF($B143=D$11,-D142,-D$15))</f>
        <v>0</v>
      </c>
      <c r="E143" s="69">
        <f t="shared" si="152"/>
        <v>0</v>
      </c>
      <c r="F143" s="69">
        <f t="shared" si="152"/>
        <v>0</v>
      </c>
      <c r="G143" s="69">
        <f t="shared" si="152"/>
        <v>0</v>
      </c>
      <c r="H143" s="69">
        <f t="shared" si="152"/>
        <v>0</v>
      </c>
      <c r="I143" s="69">
        <f t="shared" si="152"/>
        <v>0</v>
      </c>
      <c r="J143" s="69">
        <f t="shared" si="152"/>
        <v>0</v>
      </c>
      <c r="K143" s="69">
        <f t="shared" si="152"/>
        <v>0</v>
      </c>
      <c r="L143" s="69">
        <f t="shared" si="152"/>
        <v>-2149.9</v>
      </c>
      <c r="M143" s="69">
        <f t="shared" si="152"/>
        <v>-1469.26</v>
      </c>
      <c r="N143" s="69">
        <f t="shared" si="152"/>
        <v>-1800.99</v>
      </c>
      <c r="O143" s="69">
        <f t="shared" si="152"/>
        <v>-416.66</v>
      </c>
      <c r="P143" s="69">
        <f t="shared" si="152"/>
        <v>-276.13</v>
      </c>
      <c r="Q143" s="69">
        <f>IF(OR($B143&lt;Q$10,$B143&gt;Q$11),0,IF($B143=Q$11,-Q142,-Q$15))</f>
        <v>-7172.91</v>
      </c>
      <c r="R143" s="69">
        <f t="shared" si="152"/>
        <v>-382.23</v>
      </c>
      <c r="S143" s="69">
        <f t="shared" si="152"/>
        <v>-148.44</v>
      </c>
      <c r="T143" s="69">
        <f t="shared" si="152"/>
        <v>-189.97</v>
      </c>
      <c r="U143" s="69">
        <f t="shared" si="152"/>
        <v>-3019.97</v>
      </c>
      <c r="V143" s="69">
        <f t="shared" si="152"/>
        <v>-5260.36</v>
      </c>
      <c r="W143" s="69">
        <f t="shared" ref="W143:Z143" si="153">IF(OR($B143&lt;W$10,$B143&gt;W$11),0,IF($B143=W$11,-W142,-W$15))</f>
        <v>-809.76</v>
      </c>
      <c r="X143" s="69">
        <f t="shared" si="153"/>
        <v>-619.56255555555549</v>
      </c>
      <c r="Y143" s="69">
        <f t="shared" si="153"/>
        <v>-2238.71</v>
      </c>
      <c r="Z143" s="69">
        <f t="shared" si="153"/>
        <v>-4145.22</v>
      </c>
      <c r="AA143" s="69">
        <f t="shared" ref="AA143" si="154">IF(OR($B143&lt;AA$10,$B143&gt;AA$11),0,IF($B143=AA$11,-AA142,-AA$15))</f>
        <v>-3602.5677222222221</v>
      </c>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1">
        <f t="shared" si="120"/>
        <v>-33702.640277777777</v>
      </c>
      <c r="BC143" s="71">
        <f t="shared" si="108"/>
        <v>-2022.16</v>
      </c>
      <c r="BD143" s="71">
        <f t="shared" si="105"/>
        <v>-11088.17</v>
      </c>
    </row>
    <row r="144" spans="1:56" hidden="1" outlineLevel="1" x14ac:dyDescent="0.3">
      <c r="A144" s="55">
        <v>9999</v>
      </c>
      <c r="B144" s="123">
        <f>B143</f>
        <v>41214</v>
      </c>
      <c r="C144" s="99" t="s">
        <v>16</v>
      </c>
      <c r="D144" s="71">
        <f t="shared" ref="D144:V144" si="155">IF($B145&lt;D$10,0,IF($B145=D$10,D$13,SUM(D142:D143)))</f>
        <v>0</v>
      </c>
      <c r="E144" s="71">
        <f t="shared" si="155"/>
        <v>0</v>
      </c>
      <c r="F144" s="71">
        <f t="shared" si="155"/>
        <v>0</v>
      </c>
      <c r="G144" s="71">
        <f t="shared" si="155"/>
        <v>0</v>
      </c>
      <c r="H144" s="71">
        <f t="shared" si="155"/>
        <v>0</v>
      </c>
      <c r="I144" s="71">
        <f t="shared" si="155"/>
        <v>0</v>
      </c>
      <c r="J144" s="71">
        <f t="shared" si="155"/>
        <v>0</v>
      </c>
      <c r="K144" s="71">
        <f t="shared" si="155"/>
        <v>0</v>
      </c>
      <c r="L144" s="71">
        <f t="shared" si="155"/>
        <v>17199.199999999993</v>
      </c>
      <c r="M144" s="71">
        <f t="shared" si="155"/>
        <v>52893.359999999993</v>
      </c>
      <c r="N144" s="71">
        <f t="shared" si="155"/>
        <v>64835.639999999992</v>
      </c>
      <c r="O144" s="71">
        <f t="shared" si="155"/>
        <v>14999.760000000002</v>
      </c>
      <c r="P144" s="71">
        <f t="shared" si="155"/>
        <v>9940.6800000000039</v>
      </c>
      <c r="Q144" s="71">
        <f>IF($B145&lt;Q$10,0,IF($B145=Q$10,Q$13,SUM(Q142:Q143)))</f>
        <v>129112.37999999998</v>
      </c>
      <c r="R144" s="71">
        <f t="shared" si="155"/>
        <v>32871.779999999984</v>
      </c>
      <c r="S144" s="71">
        <f t="shared" si="155"/>
        <v>12765.839999999998</v>
      </c>
      <c r="T144" s="71">
        <f t="shared" si="155"/>
        <v>16337.419999999996</v>
      </c>
      <c r="U144" s="71">
        <f t="shared" si="155"/>
        <v>465075.38000000012</v>
      </c>
      <c r="V144" s="71">
        <f t="shared" si="155"/>
        <v>810095.44000000006</v>
      </c>
      <c r="W144" s="71">
        <f t="shared" ref="W144:Z144" si="156">IF($B145&lt;W$10,0,IF($B145=W$10,W$13,SUM(W142:W143)))</f>
        <v>69639.360000000015</v>
      </c>
      <c r="X144" s="71">
        <f t="shared" si="156"/>
        <v>74347.189777777763</v>
      </c>
      <c r="Y144" s="71">
        <f t="shared" si="156"/>
        <v>268645.1999999999</v>
      </c>
      <c r="Z144" s="71">
        <f t="shared" si="156"/>
        <v>712977.9600000002</v>
      </c>
      <c r="AA144" s="71">
        <f t="shared" ref="AA144" si="157">IF($B145&lt;AA$10,0,IF($B145=AA$10,AA$13,SUM(AA142:AA143)))</f>
        <v>601628.80961111153</v>
      </c>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f t="shared" si="120"/>
        <v>3353365.3993888893</v>
      </c>
      <c r="BC144" s="71">
        <f t="shared" si="108"/>
        <v>201201.92000000001</v>
      </c>
      <c r="BD144" s="71">
        <f t="shared" si="105"/>
        <v>1103257.22</v>
      </c>
    </row>
    <row r="145" spans="1:56" hidden="1" outlineLevel="1" x14ac:dyDescent="0.3">
      <c r="A145" s="55">
        <v>9999</v>
      </c>
      <c r="B145" s="125">
        <f>+B144+30</f>
        <v>41244</v>
      </c>
      <c r="C145" s="98" t="s">
        <v>15</v>
      </c>
      <c r="D145" s="69">
        <f t="shared" ref="D145:V145" si="158">IF(OR($B145&lt;D$10,$B145&gt;D$11),0,IF($B145=D$11,-D144,-D$15))</f>
        <v>0</v>
      </c>
      <c r="E145" s="69">
        <f t="shared" si="158"/>
        <v>0</v>
      </c>
      <c r="F145" s="69">
        <f t="shared" si="158"/>
        <v>0</v>
      </c>
      <c r="G145" s="69">
        <f t="shared" si="158"/>
        <v>0</v>
      </c>
      <c r="H145" s="69">
        <f t="shared" si="158"/>
        <v>0</v>
      </c>
      <c r="I145" s="69">
        <f t="shared" si="158"/>
        <v>0</v>
      </c>
      <c r="J145" s="69">
        <f t="shared" si="158"/>
        <v>0</v>
      </c>
      <c r="K145" s="69">
        <f t="shared" si="158"/>
        <v>0</v>
      </c>
      <c r="L145" s="69">
        <f t="shared" si="158"/>
        <v>-2149.9</v>
      </c>
      <c r="M145" s="69">
        <f t="shared" si="158"/>
        <v>-1469.26</v>
      </c>
      <c r="N145" s="69">
        <f t="shared" si="158"/>
        <v>-1800.99</v>
      </c>
      <c r="O145" s="69">
        <f t="shared" si="158"/>
        <v>-416.66</v>
      </c>
      <c r="P145" s="69">
        <f t="shared" si="158"/>
        <v>-276.13</v>
      </c>
      <c r="Q145" s="69">
        <f>IF(OR($B145&lt;Q$10,$B145&gt;Q$11),0,IF($B145=Q$11,-Q144,-Q$15))</f>
        <v>-7172.91</v>
      </c>
      <c r="R145" s="69">
        <f t="shared" si="158"/>
        <v>-382.23</v>
      </c>
      <c r="S145" s="69">
        <f t="shared" si="158"/>
        <v>-148.44</v>
      </c>
      <c r="T145" s="69">
        <f t="shared" si="158"/>
        <v>-189.97</v>
      </c>
      <c r="U145" s="69">
        <f t="shared" si="158"/>
        <v>-3019.97</v>
      </c>
      <c r="V145" s="69">
        <f t="shared" si="158"/>
        <v>-5260.36</v>
      </c>
      <c r="W145" s="69">
        <f t="shared" ref="W145:Z145" si="159">IF(OR($B145&lt;W$10,$B145&gt;W$11),0,IF($B145=W$11,-W144,-W$15))</f>
        <v>-809.76</v>
      </c>
      <c r="X145" s="69">
        <f t="shared" si="159"/>
        <v>-619.56255555555549</v>
      </c>
      <c r="Y145" s="69">
        <f t="shared" si="159"/>
        <v>-2238.71</v>
      </c>
      <c r="Z145" s="69">
        <f t="shared" si="159"/>
        <v>-4145.22</v>
      </c>
      <c r="AA145" s="69">
        <f t="shared" ref="AA145" si="160">IF(OR($B145&lt;AA$10,$B145&gt;AA$11),0,IF($B145=AA$11,-AA144,-AA$15))</f>
        <v>-3602.5677222222221</v>
      </c>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1">
        <f t="shared" ref="BB145:BB176" si="161">SUM(D145:AW145)</f>
        <v>-33702.640277777777</v>
      </c>
      <c r="BC145" s="71">
        <f t="shared" si="108"/>
        <v>-2022.16</v>
      </c>
      <c r="BD145" s="71">
        <f t="shared" si="105"/>
        <v>-11088.17</v>
      </c>
    </row>
    <row r="146" spans="1:56" hidden="1" outlineLevel="1" x14ac:dyDescent="0.3">
      <c r="A146" s="55">
        <v>9999</v>
      </c>
      <c r="B146" s="123">
        <f>B145</f>
        <v>41244</v>
      </c>
      <c r="C146" s="99" t="s">
        <v>16</v>
      </c>
      <c r="D146" s="71">
        <f t="shared" ref="D146:V146" si="162">IF($B147&lt;D$10,0,IF($B147=D$10,D$13,SUM(D144:D145)))</f>
        <v>0</v>
      </c>
      <c r="E146" s="71">
        <f t="shared" si="162"/>
        <v>0</v>
      </c>
      <c r="F146" s="71">
        <f t="shared" si="162"/>
        <v>0</v>
      </c>
      <c r="G146" s="71">
        <f t="shared" si="162"/>
        <v>0</v>
      </c>
      <c r="H146" s="71">
        <f t="shared" si="162"/>
        <v>0</v>
      </c>
      <c r="I146" s="71">
        <f t="shared" si="162"/>
        <v>0</v>
      </c>
      <c r="J146" s="71">
        <f t="shared" si="162"/>
        <v>0</v>
      </c>
      <c r="K146" s="71">
        <f t="shared" si="162"/>
        <v>0</v>
      </c>
      <c r="L146" s="71">
        <f t="shared" si="162"/>
        <v>15049.299999999994</v>
      </c>
      <c r="M146" s="71">
        <f t="shared" si="162"/>
        <v>51424.099999999991</v>
      </c>
      <c r="N146" s="71">
        <f t="shared" si="162"/>
        <v>63034.649999999994</v>
      </c>
      <c r="O146" s="71">
        <f t="shared" si="162"/>
        <v>14583.100000000002</v>
      </c>
      <c r="P146" s="71">
        <f t="shared" si="162"/>
        <v>9664.5500000000047</v>
      </c>
      <c r="Q146" s="71">
        <f>IF($B147&lt;Q$10,0,IF($B147=Q$10,Q$13,SUM(Q144:Q145)))</f>
        <v>121939.46999999997</v>
      </c>
      <c r="R146" s="71">
        <f t="shared" si="162"/>
        <v>32489.549999999985</v>
      </c>
      <c r="S146" s="71">
        <f t="shared" si="162"/>
        <v>12617.399999999998</v>
      </c>
      <c r="T146" s="71">
        <f t="shared" si="162"/>
        <v>16147.449999999997</v>
      </c>
      <c r="U146" s="71">
        <f t="shared" si="162"/>
        <v>462055.41000000015</v>
      </c>
      <c r="V146" s="71">
        <f t="shared" si="162"/>
        <v>804835.08000000007</v>
      </c>
      <c r="W146" s="71">
        <f t="shared" ref="W146:Z146" si="163">IF($B147&lt;W$10,0,IF($B147=W$10,W$13,SUM(W144:W145)))</f>
        <v>68829.60000000002</v>
      </c>
      <c r="X146" s="71">
        <f t="shared" si="163"/>
        <v>73727.627222222203</v>
      </c>
      <c r="Y146" s="71">
        <f t="shared" si="163"/>
        <v>266406.48999999987</v>
      </c>
      <c r="Z146" s="71">
        <f t="shared" si="163"/>
        <v>708832.74000000022</v>
      </c>
      <c r="AA146" s="71">
        <f t="shared" ref="AA146" si="164">IF($B147&lt;AA$10,0,IF($B147=AA$10,AA$13,SUM(AA144:AA145)))</f>
        <v>598026.24188888934</v>
      </c>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f t="shared" si="161"/>
        <v>3319662.759111112</v>
      </c>
      <c r="BC146" s="71">
        <f t="shared" si="108"/>
        <v>199179.77</v>
      </c>
      <c r="BD146" s="71">
        <f t="shared" si="105"/>
        <v>1092169.05</v>
      </c>
    </row>
    <row r="147" spans="1:56" hidden="1" outlineLevel="1" x14ac:dyDescent="0.3">
      <c r="A147" s="55">
        <v>9999</v>
      </c>
      <c r="B147" s="125">
        <f>+B146+31</f>
        <v>41275</v>
      </c>
      <c r="C147" s="98" t="s">
        <v>15</v>
      </c>
      <c r="D147" s="69">
        <f t="shared" ref="D147:V147" si="165">IF(OR($B147&lt;D$10,$B147&gt;D$11),0,IF($B147=D$11,-D146,-D$15))</f>
        <v>0</v>
      </c>
      <c r="E147" s="69">
        <f t="shared" si="165"/>
        <v>0</v>
      </c>
      <c r="F147" s="69">
        <f t="shared" si="165"/>
        <v>0</v>
      </c>
      <c r="G147" s="69">
        <f t="shared" si="165"/>
        <v>0</v>
      </c>
      <c r="H147" s="69">
        <f t="shared" si="165"/>
        <v>0</v>
      </c>
      <c r="I147" s="69">
        <f t="shared" si="165"/>
        <v>0</v>
      </c>
      <c r="J147" s="69">
        <f t="shared" si="165"/>
        <v>0</v>
      </c>
      <c r="K147" s="69">
        <f t="shared" si="165"/>
        <v>0</v>
      </c>
      <c r="L147" s="69">
        <f t="shared" si="165"/>
        <v>-2149.9</v>
      </c>
      <c r="M147" s="69">
        <f t="shared" si="165"/>
        <v>-1469.26</v>
      </c>
      <c r="N147" s="69">
        <f t="shared" si="165"/>
        <v>-1800.99</v>
      </c>
      <c r="O147" s="69">
        <f t="shared" si="165"/>
        <v>-416.66</v>
      </c>
      <c r="P147" s="69">
        <f t="shared" si="165"/>
        <v>-276.13</v>
      </c>
      <c r="Q147" s="69">
        <f>IF(OR($B147&lt;Q$10,$B147&gt;Q$11),0,IF($B147=Q$11,-Q146,-Q$15))</f>
        <v>-7172.91</v>
      </c>
      <c r="R147" s="69">
        <f t="shared" si="165"/>
        <v>-382.23</v>
      </c>
      <c r="S147" s="69">
        <f t="shared" si="165"/>
        <v>-148.44</v>
      </c>
      <c r="T147" s="69">
        <f t="shared" si="165"/>
        <v>-189.97</v>
      </c>
      <c r="U147" s="69">
        <f t="shared" si="165"/>
        <v>-3019.97</v>
      </c>
      <c r="V147" s="69">
        <f t="shared" si="165"/>
        <v>-5260.36</v>
      </c>
      <c r="W147" s="69">
        <f t="shared" ref="W147:Z147" si="166">IF(OR($B147&lt;W$10,$B147&gt;W$11),0,IF($B147=W$11,-W146,-W$15))</f>
        <v>-809.76</v>
      </c>
      <c r="X147" s="69">
        <f t="shared" si="166"/>
        <v>-619.56255555555549</v>
      </c>
      <c r="Y147" s="69">
        <f t="shared" si="166"/>
        <v>-2238.71</v>
      </c>
      <c r="Z147" s="69">
        <f t="shared" si="166"/>
        <v>-4145.22</v>
      </c>
      <c r="AA147" s="69">
        <f t="shared" ref="AA147" si="167">IF(OR($B147&lt;AA$10,$B147&gt;AA$11),0,IF($B147=AA$11,-AA146,-AA$15))</f>
        <v>-3602.5677222222221</v>
      </c>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1">
        <f t="shared" si="161"/>
        <v>-33702.640277777777</v>
      </c>
      <c r="BC147" s="71">
        <f t="shared" si="108"/>
        <v>-2022.16</v>
      </c>
      <c r="BD147" s="71">
        <f t="shared" si="105"/>
        <v>-11088.17</v>
      </c>
    </row>
    <row r="148" spans="1:56" hidden="1" outlineLevel="1" x14ac:dyDescent="0.3">
      <c r="A148" s="55">
        <v>9999</v>
      </c>
      <c r="B148" s="123">
        <f>B147</f>
        <v>41275</v>
      </c>
      <c r="C148" s="99" t="s">
        <v>16</v>
      </c>
      <c r="D148" s="71">
        <f t="shared" ref="D148:V148" si="168">IF($B149&lt;D$10,0,IF($B149=D$10,D$13,SUM(D146:D147)))</f>
        <v>0</v>
      </c>
      <c r="E148" s="71">
        <f t="shared" si="168"/>
        <v>0</v>
      </c>
      <c r="F148" s="71">
        <f t="shared" si="168"/>
        <v>0</v>
      </c>
      <c r="G148" s="71">
        <f t="shared" si="168"/>
        <v>0</v>
      </c>
      <c r="H148" s="71">
        <f t="shared" si="168"/>
        <v>0</v>
      </c>
      <c r="I148" s="71">
        <f t="shared" si="168"/>
        <v>0</v>
      </c>
      <c r="J148" s="71">
        <f t="shared" si="168"/>
        <v>0</v>
      </c>
      <c r="K148" s="71">
        <f t="shared" si="168"/>
        <v>0</v>
      </c>
      <c r="L148" s="71">
        <f t="shared" si="168"/>
        <v>12899.399999999994</v>
      </c>
      <c r="M148" s="71">
        <f t="shared" si="168"/>
        <v>49954.839999999989</v>
      </c>
      <c r="N148" s="71">
        <f t="shared" si="168"/>
        <v>61233.659999999996</v>
      </c>
      <c r="O148" s="71">
        <f t="shared" si="168"/>
        <v>14166.440000000002</v>
      </c>
      <c r="P148" s="71">
        <f t="shared" si="168"/>
        <v>9388.4200000000055</v>
      </c>
      <c r="Q148" s="71">
        <f>IF($B149&lt;Q$10,0,IF($B149=Q$10,Q$13,SUM(Q146:Q147)))</f>
        <v>114766.55999999997</v>
      </c>
      <c r="R148" s="71">
        <f t="shared" si="168"/>
        <v>32107.319999999985</v>
      </c>
      <c r="S148" s="71">
        <f t="shared" si="168"/>
        <v>12468.959999999997</v>
      </c>
      <c r="T148" s="71">
        <f t="shared" si="168"/>
        <v>15957.479999999998</v>
      </c>
      <c r="U148" s="71">
        <f t="shared" si="168"/>
        <v>459035.44000000018</v>
      </c>
      <c r="V148" s="71">
        <f t="shared" si="168"/>
        <v>799574.72000000009</v>
      </c>
      <c r="W148" s="71">
        <f t="shared" ref="W148:Z148" si="169">IF($B149&lt;W$10,0,IF($B149=W$10,W$13,SUM(W146:W147)))</f>
        <v>68019.840000000026</v>
      </c>
      <c r="X148" s="71">
        <f t="shared" si="169"/>
        <v>73108.064666666643</v>
      </c>
      <c r="Y148" s="71">
        <f t="shared" si="169"/>
        <v>264167.77999999985</v>
      </c>
      <c r="Z148" s="71">
        <f t="shared" si="169"/>
        <v>704687.52000000025</v>
      </c>
      <c r="AA148" s="71">
        <f t="shared" ref="AA148" si="170">IF($B149&lt;AA$10,0,IF($B149=AA$10,AA$13,SUM(AA146:AA147)))</f>
        <v>594423.67416666716</v>
      </c>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f t="shared" si="161"/>
        <v>3285960.1188333342</v>
      </c>
      <c r="BC148" s="71">
        <f t="shared" si="108"/>
        <v>197157.61</v>
      </c>
      <c r="BD148" s="71">
        <f t="shared" si="105"/>
        <v>1081080.8799999999</v>
      </c>
    </row>
    <row r="149" spans="1:56" hidden="1" outlineLevel="1" x14ac:dyDescent="0.3">
      <c r="A149" s="55">
        <v>9999</v>
      </c>
      <c r="B149" s="125">
        <f>+B148+31</f>
        <v>41306</v>
      </c>
      <c r="C149" s="98" t="s">
        <v>15</v>
      </c>
      <c r="D149" s="69">
        <f t="shared" ref="D149:V149" si="171">IF(OR($B149&lt;D$10,$B149&gt;D$11),0,IF($B149=D$11,-D148,-D$15))</f>
        <v>0</v>
      </c>
      <c r="E149" s="69">
        <f t="shared" si="171"/>
        <v>0</v>
      </c>
      <c r="F149" s="69">
        <f t="shared" si="171"/>
        <v>0</v>
      </c>
      <c r="G149" s="69">
        <f t="shared" si="171"/>
        <v>0</v>
      </c>
      <c r="H149" s="69">
        <f t="shared" si="171"/>
        <v>0</v>
      </c>
      <c r="I149" s="69">
        <f t="shared" si="171"/>
        <v>0</v>
      </c>
      <c r="J149" s="69">
        <f t="shared" si="171"/>
        <v>0</v>
      </c>
      <c r="K149" s="69">
        <f t="shared" si="171"/>
        <v>0</v>
      </c>
      <c r="L149" s="69">
        <f t="shared" si="171"/>
        <v>-2149.9</v>
      </c>
      <c r="M149" s="69">
        <f t="shared" si="171"/>
        <v>-1469.26</v>
      </c>
      <c r="N149" s="69">
        <f t="shared" si="171"/>
        <v>-1800.99</v>
      </c>
      <c r="O149" s="69">
        <f t="shared" si="171"/>
        <v>-416.66</v>
      </c>
      <c r="P149" s="69">
        <f t="shared" si="171"/>
        <v>-276.13</v>
      </c>
      <c r="Q149" s="69">
        <f>IF(OR($B149&lt;Q$10,$B149&gt;Q$11),0,IF($B149=Q$11,-Q148,-Q$15))</f>
        <v>-7172.91</v>
      </c>
      <c r="R149" s="69">
        <f t="shared" si="171"/>
        <v>-382.23</v>
      </c>
      <c r="S149" s="69">
        <f t="shared" si="171"/>
        <v>-148.44</v>
      </c>
      <c r="T149" s="69">
        <f t="shared" si="171"/>
        <v>-189.97</v>
      </c>
      <c r="U149" s="69">
        <f t="shared" si="171"/>
        <v>-3019.97</v>
      </c>
      <c r="V149" s="69">
        <f t="shared" si="171"/>
        <v>-5260.36</v>
      </c>
      <c r="W149" s="69">
        <f>IF(OR($B149&lt;W$10,$B149&gt;W$11),0,IF($B149=W$11,-W148,-W$15))</f>
        <v>-809.76</v>
      </c>
      <c r="X149" s="69">
        <f>IF(OR($B149&lt;X$10,$B149&gt;X$11),0,IF($B149=X$11,-X148,-X$15))</f>
        <v>-619.56255555555549</v>
      </c>
      <c r="Y149" s="69">
        <f>IF(OR($B149&lt;Y$10,$B149&gt;Y$11),0,IF($B149=Y$11,-Y148,-Y$15))</f>
        <v>-2238.71</v>
      </c>
      <c r="Z149" s="69">
        <f>IF(OR($B149&lt;Z$10,$B149&gt;Z$11),0,IF($B149=Z$11,-Z148,-Z$15))</f>
        <v>-4145.22</v>
      </c>
      <c r="AA149" s="69">
        <f>IF(OR($B149&lt;AA$10,$B149&gt;AA$11),0,IF($B149=AA$11,-AA148,-AA$15))</f>
        <v>-3602.5677222222221</v>
      </c>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1">
        <f t="shared" si="161"/>
        <v>-33702.640277777777</v>
      </c>
      <c r="BC149" s="71">
        <f t="shared" si="108"/>
        <v>-2022.16</v>
      </c>
      <c r="BD149" s="71">
        <f t="shared" si="105"/>
        <v>-11088.17</v>
      </c>
    </row>
    <row r="150" spans="1:56" hidden="1" outlineLevel="1" x14ac:dyDescent="0.3">
      <c r="A150" s="55">
        <v>9999</v>
      </c>
      <c r="B150" s="123">
        <f>B149</f>
        <v>41306</v>
      </c>
      <c r="C150" s="99" t="s">
        <v>16</v>
      </c>
      <c r="D150" s="71">
        <f t="shared" ref="D150:V150" si="172">IF($B151&lt;D$10,0,IF($B151=D$10,D$13,SUM(D148:D149)))</f>
        <v>0</v>
      </c>
      <c r="E150" s="71">
        <f t="shared" si="172"/>
        <v>0</v>
      </c>
      <c r="F150" s="71">
        <f t="shared" si="172"/>
        <v>0</v>
      </c>
      <c r="G150" s="71">
        <f t="shared" si="172"/>
        <v>0</v>
      </c>
      <c r="H150" s="71">
        <f t="shared" si="172"/>
        <v>0</v>
      </c>
      <c r="I150" s="71">
        <f t="shared" si="172"/>
        <v>0</v>
      </c>
      <c r="J150" s="71">
        <f t="shared" si="172"/>
        <v>0</v>
      </c>
      <c r="K150" s="71">
        <f t="shared" si="172"/>
        <v>0</v>
      </c>
      <c r="L150" s="71">
        <f t="shared" si="172"/>
        <v>10749.499999999995</v>
      </c>
      <c r="M150" s="71">
        <f t="shared" si="172"/>
        <v>48485.579999999987</v>
      </c>
      <c r="N150" s="71">
        <f t="shared" si="172"/>
        <v>59432.67</v>
      </c>
      <c r="O150" s="71">
        <f t="shared" si="172"/>
        <v>13749.780000000002</v>
      </c>
      <c r="P150" s="71">
        <f t="shared" si="172"/>
        <v>9112.2900000000063</v>
      </c>
      <c r="Q150" s="71">
        <f>IF($B151&lt;Q$10,0,IF($B151=Q$10,Q$13,SUM(Q148:Q149)))</f>
        <v>107593.64999999997</v>
      </c>
      <c r="R150" s="71">
        <f t="shared" si="172"/>
        <v>31725.089999999986</v>
      </c>
      <c r="S150" s="71">
        <f t="shared" si="172"/>
        <v>12320.519999999997</v>
      </c>
      <c r="T150" s="71">
        <f t="shared" si="172"/>
        <v>15767.509999999998</v>
      </c>
      <c r="U150" s="71">
        <f t="shared" si="172"/>
        <v>456015.4700000002</v>
      </c>
      <c r="V150" s="71">
        <f t="shared" si="172"/>
        <v>794314.3600000001</v>
      </c>
      <c r="W150" s="71">
        <f t="shared" ref="W150:Z150" si="173">IF($B151&lt;W$10,0,IF($B151=W$10,W$13,SUM(W148:W149)))</f>
        <v>67210.080000000031</v>
      </c>
      <c r="X150" s="71">
        <f t="shared" si="173"/>
        <v>72488.502111111084</v>
      </c>
      <c r="Y150" s="71">
        <f t="shared" si="173"/>
        <v>261929.06999999986</v>
      </c>
      <c r="Z150" s="71">
        <f t="shared" si="173"/>
        <v>700542.30000000028</v>
      </c>
      <c r="AA150" s="71">
        <f t="shared" ref="AA150" si="174">IF($B151&lt;AA$10,0,IF($B151=AA$10,AA$13,SUM(AA148:AA149)))</f>
        <v>590821.10644444497</v>
      </c>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f t="shared" si="161"/>
        <v>3252257.4785555569</v>
      </c>
      <c r="BC150" s="71">
        <f>ROUND(BB150*6%,2)</f>
        <v>195135.45</v>
      </c>
      <c r="BD150" s="71">
        <f t="shared" si="105"/>
        <v>1069992.71</v>
      </c>
    </row>
    <row r="151" spans="1:56" hidden="1" outlineLevel="1" x14ac:dyDescent="0.3">
      <c r="A151" s="55">
        <v>9999</v>
      </c>
      <c r="B151" s="125">
        <f>+B150+31</f>
        <v>41337</v>
      </c>
      <c r="C151" s="98" t="s">
        <v>15</v>
      </c>
      <c r="D151" s="69">
        <f t="shared" ref="D151:V151" si="175">IF(OR($B151&lt;D$10,$B151&gt;D$11),0,IF($B151=D$11,-D150,-D$15))</f>
        <v>0</v>
      </c>
      <c r="E151" s="69">
        <f t="shared" si="175"/>
        <v>0</v>
      </c>
      <c r="F151" s="69">
        <f t="shared" si="175"/>
        <v>0</v>
      </c>
      <c r="G151" s="69">
        <f t="shared" si="175"/>
        <v>0</v>
      </c>
      <c r="H151" s="69">
        <f t="shared" si="175"/>
        <v>0</v>
      </c>
      <c r="I151" s="69">
        <f t="shared" si="175"/>
        <v>0</v>
      </c>
      <c r="J151" s="69">
        <f t="shared" si="175"/>
        <v>0</v>
      </c>
      <c r="K151" s="69">
        <f t="shared" si="175"/>
        <v>0</v>
      </c>
      <c r="L151" s="69">
        <f t="shared" si="175"/>
        <v>-2149.9</v>
      </c>
      <c r="M151" s="69">
        <f t="shared" si="175"/>
        <v>-1469.26</v>
      </c>
      <c r="N151" s="69">
        <f t="shared" si="175"/>
        <v>-1800.99</v>
      </c>
      <c r="O151" s="69">
        <f t="shared" si="175"/>
        <v>-416.66</v>
      </c>
      <c r="P151" s="69">
        <f t="shared" si="175"/>
        <v>-276.13</v>
      </c>
      <c r="Q151" s="69">
        <f>IF(OR($B151&lt;Q$10,$B151&gt;Q$11),0,IF($B151=Q$11,-Q150,-Q$15))</f>
        <v>-7172.91</v>
      </c>
      <c r="R151" s="69">
        <f t="shared" si="175"/>
        <v>-382.23</v>
      </c>
      <c r="S151" s="69">
        <f t="shared" si="175"/>
        <v>-148.44</v>
      </c>
      <c r="T151" s="69">
        <f t="shared" si="175"/>
        <v>-189.97</v>
      </c>
      <c r="U151" s="69">
        <f t="shared" si="175"/>
        <v>-3019.97</v>
      </c>
      <c r="V151" s="69">
        <f t="shared" si="175"/>
        <v>-5260.36</v>
      </c>
      <c r="W151" s="69">
        <f t="shared" ref="W151:Z151" si="176">IF(OR($B151&lt;W$10,$B151&gt;W$11),0,IF($B151=W$11,-W150,-W$15))</f>
        <v>-809.76</v>
      </c>
      <c r="X151" s="69">
        <f t="shared" si="176"/>
        <v>-619.56255555555549</v>
      </c>
      <c r="Y151" s="69">
        <f t="shared" si="176"/>
        <v>-2238.71</v>
      </c>
      <c r="Z151" s="69">
        <f t="shared" si="176"/>
        <v>-4145.22</v>
      </c>
      <c r="AA151" s="69">
        <f t="shared" ref="AA151" si="177">IF(OR($B151&lt;AA$10,$B151&gt;AA$11),0,IF($B151=AA$11,-AA150,-AA$15))</f>
        <v>-3602.5677222222221</v>
      </c>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1">
        <f t="shared" si="161"/>
        <v>-33702.640277777777</v>
      </c>
      <c r="BC151" s="71">
        <f t="shared" si="108"/>
        <v>-2022.16</v>
      </c>
      <c r="BD151" s="71">
        <f t="shared" si="105"/>
        <v>-11088.17</v>
      </c>
    </row>
    <row r="152" spans="1:56" hidden="1" outlineLevel="1" x14ac:dyDescent="0.3">
      <c r="A152" s="55">
        <v>9999</v>
      </c>
      <c r="B152" s="123">
        <f>B151</f>
        <v>41337</v>
      </c>
      <c r="C152" s="99" t="s">
        <v>16</v>
      </c>
      <c r="D152" s="71">
        <f t="shared" ref="D152:V152" si="178">IF($B153&lt;D$10,0,IF($B153=D$10,D$13,SUM(D150:D151)))</f>
        <v>0</v>
      </c>
      <c r="E152" s="71">
        <f t="shared" si="178"/>
        <v>0</v>
      </c>
      <c r="F152" s="71">
        <f t="shared" si="178"/>
        <v>0</v>
      </c>
      <c r="G152" s="71">
        <f t="shared" si="178"/>
        <v>0</v>
      </c>
      <c r="H152" s="71">
        <f t="shared" si="178"/>
        <v>0</v>
      </c>
      <c r="I152" s="71">
        <f t="shared" si="178"/>
        <v>0</v>
      </c>
      <c r="J152" s="71">
        <f t="shared" si="178"/>
        <v>0</v>
      </c>
      <c r="K152" s="71">
        <f t="shared" si="178"/>
        <v>0</v>
      </c>
      <c r="L152" s="71">
        <f t="shared" si="178"/>
        <v>8599.5999999999949</v>
      </c>
      <c r="M152" s="71">
        <f t="shared" si="178"/>
        <v>47016.319999999985</v>
      </c>
      <c r="N152" s="71">
        <f t="shared" si="178"/>
        <v>57631.68</v>
      </c>
      <c r="O152" s="71">
        <f t="shared" si="178"/>
        <v>13333.120000000003</v>
      </c>
      <c r="P152" s="71">
        <f t="shared" si="178"/>
        <v>8836.1600000000071</v>
      </c>
      <c r="Q152" s="71">
        <f>IF($B153&lt;Q$10,0,IF($B153=Q$10,Q$13,SUM(Q150:Q151)))</f>
        <v>100420.73999999996</v>
      </c>
      <c r="R152" s="71">
        <f t="shared" si="178"/>
        <v>31342.859999999986</v>
      </c>
      <c r="S152" s="71">
        <f t="shared" si="178"/>
        <v>12172.079999999996</v>
      </c>
      <c r="T152" s="71">
        <f t="shared" si="178"/>
        <v>15577.539999999999</v>
      </c>
      <c r="U152" s="71">
        <f t="shared" si="178"/>
        <v>452995.50000000023</v>
      </c>
      <c r="V152" s="71">
        <f t="shared" si="178"/>
        <v>789054.00000000012</v>
      </c>
      <c r="W152" s="71">
        <f t="shared" ref="W152:Z152" si="179">IF($B153&lt;W$10,0,IF($B153=W$10,W$13,SUM(W150:W151)))</f>
        <v>66400.320000000036</v>
      </c>
      <c r="X152" s="71">
        <f t="shared" si="179"/>
        <v>71868.939555555524</v>
      </c>
      <c r="Y152" s="71">
        <f t="shared" si="179"/>
        <v>259690.35999999987</v>
      </c>
      <c r="Z152" s="71">
        <f t="shared" si="179"/>
        <v>696397.08000000031</v>
      </c>
      <c r="AA152" s="71">
        <f t="shared" ref="AA152" si="180">IF($B153&lt;AA$10,0,IF($B153=AA$10,AA$13,SUM(AA150:AA151)))</f>
        <v>587218.53872222279</v>
      </c>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f t="shared" si="161"/>
        <v>3218554.8382777786</v>
      </c>
      <c r="BC152" s="71">
        <f t="shared" si="108"/>
        <v>193113.29</v>
      </c>
      <c r="BD152" s="71">
        <f t="shared" si="105"/>
        <v>1058904.54</v>
      </c>
    </row>
    <row r="153" spans="1:56" hidden="1" outlineLevel="1" x14ac:dyDescent="0.3">
      <c r="A153" s="55">
        <v>9999</v>
      </c>
      <c r="B153" s="125">
        <f>+B152+31</f>
        <v>41368</v>
      </c>
      <c r="C153" s="98" t="s">
        <v>15</v>
      </c>
      <c r="D153" s="69">
        <f t="shared" ref="D153:V153" si="181">IF(OR($B153&lt;D$10,$B153&gt;D$11),0,IF($B153=D$11,-D152,-D$15))</f>
        <v>0</v>
      </c>
      <c r="E153" s="69">
        <f t="shared" si="181"/>
        <v>0</v>
      </c>
      <c r="F153" s="69">
        <f t="shared" si="181"/>
        <v>0</v>
      </c>
      <c r="G153" s="69">
        <f t="shared" si="181"/>
        <v>0</v>
      </c>
      <c r="H153" s="69">
        <f t="shared" si="181"/>
        <v>0</v>
      </c>
      <c r="I153" s="69">
        <f t="shared" si="181"/>
        <v>0</v>
      </c>
      <c r="J153" s="69">
        <f t="shared" si="181"/>
        <v>0</v>
      </c>
      <c r="K153" s="69">
        <f t="shared" si="181"/>
        <v>0</v>
      </c>
      <c r="L153" s="69">
        <f t="shared" si="181"/>
        <v>-2149.9</v>
      </c>
      <c r="M153" s="69">
        <f t="shared" si="181"/>
        <v>-1469.26</v>
      </c>
      <c r="N153" s="69">
        <f t="shared" si="181"/>
        <v>-1800.99</v>
      </c>
      <c r="O153" s="69">
        <f t="shared" si="181"/>
        <v>-416.66</v>
      </c>
      <c r="P153" s="69">
        <f t="shared" si="181"/>
        <v>-276.13</v>
      </c>
      <c r="Q153" s="69">
        <f>IF(OR($B153&lt;Q$10,$B153&gt;Q$11),0,IF($B153=Q$11,-Q152,-Q$15))</f>
        <v>-7172.91</v>
      </c>
      <c r="R153" s="69">
        <f t="shared" si="181"/>
        <v>-382.23</v>
      </c>
      <c r="S153" s="69">
        <f t="shared" si="181"/>
        <v>-148.44</v>
      </c>
      <c r="T153" s="69">
        <f t="shared" si="181"/>
        <v>-189.97</v>
      </c>
      <c r="U153" s="69">
        <f t="shared" si="181"/>
        <v>-3019.97</v>
      </c>
      <c r="V153" s="69">
        <f t="shared" si="181"/>
        <v>-5260.36</v>
      </c>
      <c r="W153" s="69">
        <f t="shared" ref="W153:Z153" si="182">IF(OR($B153&lt;W$10,$B153&gt;W$11),0,IF($B153=W$11,-W152,-W$15))</f>
        <v>-809.76</v>
      </c>
      <c r="X153" s="69">
        <f t="shared" si="182"/>
        <v>-619.56255555555549</v>
      </c>
      <c r="Y153" s="69">
        <f t="shared" si="182"/>
        <v>-2238.71</v>
      </c>
      <c r="Z153" s="69">
        <f t="shared" si="182"/>
        <v>-4145.22</v>
      </c>
      <c r="AA153" s="69">
        <f t="shared" ref="AA153" si="183">IF(OR($B153&lt;AA$10,$B153&gt;AA$11),0,IF($B153=AA$11,-AA152,-AA$15))</f>
        <v>-3602.5677222222221</v>
      </c>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1">
        <f t="shared" si="161"/>
        <v>-33702.640277777777</v>
      </c>
      <c r="BC153" s="71">
        <f t="shared" si="108"/>
        <v>-2022.16</v>
      </c>
      <c r="BD153" s="71">
        <f t="shared" si="105"/>
        <v>-11088.17</v>
      </c>
    </row>
    <row r="154" spans="1:56" hidden="1" outlineLevel="1" x14ac:dyDescent="0.3">
      <c r="A154" s="55">
        <v>9999</v>
      </c>
      <c r="B154" s="123">
        <f>B153</f>
        <v>41368</v>
      </c>
      <c r="C154" s="99" t="s">
        <v>16</v>
      </c>
      <c r="D154" s="71">
        <f t="shared" ref="D154:V154" si="184">IF($B155&lt;D$10,0,IF($B155=D$10,D$13,SUM(D152:D153)))</f>
        <v>0</v>
      </c>
      <c r="E154" s="71">
        <f t="shared" si="184"/>
        <v>0</v>
      </c>
      <c r="F154" s="71">
        <f t="shared" si="184"/>
        <v>0</v>
      </c>
      <c r="G154" s="71">
        <f t="shared" si="184"/>
        <v>0</v>
      </c>
      <c r="H154" s="71">
        <f t="shared" si="184"/>
        <v>0</v>
      </c>
      <c r="I154" s="71">
        <f t="shared" si="184"/>
        <v>0</v>
      </c>
      <c r="J154" s="71">
        <f t="shared" si="184"/>
        <v>0</v>
      </c>
      <c r="K154" s="71">
        <f t="shared" si="184"/>
        <v>0</v>
      </c>
      <c r="L154" s="71">
        <f t="shared" si="184"/>
        <v>6449.6999999999953</v>
      </c>
      <c r="M154" s="71">
        <f t="shared" si="184"/>
        <v>45547.059999999983</v>
      </c>
      <c r="N154" s="71">
        <f t="shared" si="184"/>
        <v>55830.69</v>
      </c>
      <c r="O154" s="71">
        <f t="shared" si="184"/>
        <v>12916.460000000003</v>
      </c>
      <c r="P154" s="71">
        <f t="shared" si="184"/>
        <v>8560.0300000000079</v>
      </c>
      <c r="Q154" s="71">
        <f>IF($B155&lt;Q$10,0,IF($B155=Q$10,Q$13,SUM(Q152:Q153)))</f>
        <v>93247.829999999958</v>
      </c>
      <c r="R154" s="71">
        <f t="shared" si="184"/>
        <v>30960.629999999986</v>
      </c>
      <c r="S154" s="71">
        <f t="shared" si="184"/>
        <v>12023.639999999996</v>
      </c>
      <c r="T154" s="71">
        <f t="shared" si="184"/>
        <v>15387.57</v>
      </c>
      <c r="U154" s="71">
        <f t="shared" si="184"/>
        <v>449975.53000000026</v>
      </c>
      <c r="V154" s="71">
        <f t="shared" si="184"/>
        <v>783793.64000000013</v>
      </c>
      <c r="W154" s="71">
        <f t="shared" ref="W154:Z154" si="185">IF($B155&lt;W$10,0,IF($B155=W$10,W$13,SUM(W152:W153)))</f>
        <v>65590.560000000041</v>
      </c>
      <c r="X154" s="71">
        <f t="shared" si="185"/>
        <v>71249.376999999964</v>
      </c>
      <c r="Y154" s="71">
        <f t="shared" si="185"/>
        <v>257451.64999999988</v>
      </c>
      <c r="Z154" s="71">
        <f t="shared" si="185"/>
        <v>692251.86000000034</v>
      </c>
      <c r="AA154" s="71">
        <f t="shared" ref="AA154" si="186">IF($B155&lt;AA$10,0,IF($B155=AA$10,AA$13,SUM(AA152:AA153)))</f>
        <v>583615.9710000006</v>
      </c>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f t="shared" si="161"/>
        <v>3184852.1980000008</v>
      </c>
      <c r="BC154" s="71">
        <f t="shared" si="108"/>
        <v>191091.13</v>
      </c>
      <c r="BD154" s="71">
        <f t="shared" si="105"/>
        <v>1047816.37</v>
      </c>
    </row>
    <row r="155" spans="1:56" hidden="1" outlineLevel="1" x14ac:dyDescent="0.3">
      <c r="A155" s="55">
        <v>9999</v>
      </c>
      <c r="B155" s="125">
        <f>+B154+30</f>
        <v>41398</v>
      </c>
      <c r="C155" s="98" t="s">
        <v>15</v>
      </c>
      <c r="D155" s="69">
        <f t="shared" ref="D155:V155" si="187">IF(OR($B155&lt;D$10,$B155&gt;D$11),0,IF($B155=D$11,-D154,-D$15))</f>
        <v>0</v>
      </c>
      <c r="E155" s="69">
        <f t="shared" si="187"/>
        <v>0</v>
      </c>
      <c r="F155" s="69">
        <f t="shared" si="187"/>
        <v>0</v>
      </c>
      <c r="G155" s="69">
        <f t="shared" si="187"/>
        <v>0</v>
      </c>
      <c r="H155" s="69">
        <f t="shared" si="187"/>
        <v>0</v>
      </c>
      <c r="I155" s="69">
        <f t="shared" si="187"/>
        <v>0</v>
      </c>
      <c r="J155" s="69">
        <f t="shared" si="187"/>
        <v>0</v>
      </c>
      <c r="K155" s="69">
        <f t="shared" si="187"/>
        <v>0</v>
      </c>
      <c r="L155" s="69">
        <f t="shared" si="187"/>
        <v>-2149.9</v>
      </c>
      <c r="M155" s="69">
        <f t="shared" si="187"/>
        <v>-1469.26</v>
      </c>
      <c r="N155" s="69">
        <f t="shared" si="187"/>
        <v>-1800.99</v>
      </c>
      <c r="O155" s="69">
        <f t="shared" si="187"/>
        <v>-416.66</v>
      </c>
      <c r="P155" s="69">
        <f t="shared" si="187"/>
        <v>-276.13</v>
      </c>
      <c r="Q155" s="69">
        <f>IF(OR($B155&lt;Q$10,$B155&gt;Q$11),0,IF($B155=Q$11,-Q154,-Q$15))</f>
        <v>-7172.91</v>
      </c>
      <c r="R155" s="69">
        <f t="shared" si="187"/>
        <v>-382.23</v>
      </c>
      <c r="S155" s="69">
        <f t="shared" si="187"/>
        <v>-148.44</v>
      </c>
      <c r="T155" s="69">
        <f t="shared" si="187"/>
        <v>-189.97</v>
      </c>
      <c r="U155" s="69">
        <f t="shared" si="187"/>
        <v>-3019.97</v>
      </c>
      <c r="V155" s="69">
        <f t="shared" si="187"/>
        <v>-5260.36</v>
      </c>
      <c r="W155" s="69">
        <f t="shared" ref="W155:Z155" si="188">IF(OR($B155&lt;W$10,$B155&gt;W$11),0,IF($B155=W$11,-W154,-W$15))</f>
        <v>-809.76</v>
      </c>
      <c r="X155" s="69">
        <f t="shared" si="188"/>
        <v>-619.56255555555549</v>
      </c>
      <c r="Y155" s="69">
        <f t="shared" si="188"/>
        <v>-2238.71</v>
      </c>
      <c r="Z155" s="69">
        <f t="shared" si="188"/>
        <v>-4145.22</v>
      </c>
      <c r="AA155" s="69">
        <f t="shared" ref="AA155" si="189">IF(OR($B155&lt;AA$10,$B155&gt;AA$11),0,IF($B155=AA$11,-AA154,-AA$15))</f>
        <v>-3602.5677222222221</v>
      </c>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1">
        <f t="shared" si="161"/>
        <v>-33702.640277777777</v>
      </c>
      <c r="BC155" s="71">
        <f t="shared" si="108"/>
        <v>-2022.16</v>
      </c>
      <c r="BD155" s="71">
        <f t="shared" si="105"/>
        <v>-11088.17</v>
      </c>
    </row>
    <row r="156" spans="1:56" hidden="1" outlineLevel="1" x14ac:dyDescent="0.3">
      <c r="A156" s="55">
        <v>9999</v>
      </c>
      <c r="B156" s="123">
        <f>B155</f>
        <v>41398</v>
      </c>
      <c r="C156" s="99" t="s">
        <v>16</v>
      </c>
      <c r="D156" s="71">
        <f t="shared" ref="D156:V156" si="190">IF($B157&lt;D$10,0,IF($B157=D$10,D$13,SUM(D154:D155)))</f>
        <v>0</v>
      </c>
      <c r="E156" s="71">
        <f t="shared" si="190"/>
        <v>0</v>
      </c>
      <c r="F156" s="71">
        <f t="shared" si="190"/>
        <v>0</v>
      </c>
      <c r="G156" s="71">
        <f t="shared" si="190"/>
        <v>0</v>
      </c>
      <c r="H156" s="71">
        <f t="shared" si="190"/>
        <v>0</v>
      </c>
      <c r="I156" s="71">
        <f t="shared" si="190"/>
        <v>0</v>
      </c>
      <c r="J156" s="71">
        <f t="shared" si="190"/>
        <v>0</v>
      </c>
      <c r="K156" s="71">
        <f t="shared" si="190"/>
        <v>0</v>
      </c>
      <c r="L156" s="71">
        <f t="shared" si="190"/>
        <v>4299.7999999999956</v>
      </c>
      <c r="M156" s="71">
        <f t="shared" si="190"/>
        <v>44077.799999999981</v>
      </c>
      <c r="N156" s="71">
        <f t="shared" si="190"/>
        <v>54029.700000000004</v>
      </c>
      <c r="O156" s="71">
        <f t="shared" si="190"/>
        <v>12499.800000000003</v>
      </c>
      <c r="P156" s="71">
        <f t="shared" si="190"/>
        <v>8283.9000000000087</v>
      </c>
      <c r="Q156" s="71">
        <f>IF($B157&lt;Q$10,0,IF($B157=Q$10,Q$13,SUM(Q154:Q155)))</f>
        <v>86074.919999999955</v>
      </c>
      <c r="R156" s="71">
        <f t="shared" si="190"/>
        <v>30578.399999999987</v>
      </c>
      <c r="S156" s="71">
        <f t="shared" si="190"/>
        <v>11875.199999999995</v>
      </c>
      <c r="T156" s="71">
        <f t="shared" si="190"/>
        <v>15197.6</v>
      </c>
      <c r="U156" s="71">
        <f t="shared" si="190"/>
        <v>446955.56000000029</v>
      </c>
      <c r="V156" s="71">
        <f t="shared" si="190"/>
        <v>778533.28000000014</v>
      </c>
      <c r="W156" s="71">
        <f t="shared" ref="W156:Z156" si="191">IF($B157&lt;W$10,0,IF($B157=W$10,W$13,SUM(W154:W155)))</f>
        <v>64780.800000000039</v>
      </c>
      <c r="X156" s="71">
        <f t="shared" si="191"/>
        <v>70629.814444444404</v>
      </c>
      <c r="Y156" s="71">
        <f t="shared" si="191"/>
        <v>255212.93999999989</v>
      </c>
      <c r="Z156" s="71">
        <f t="shared" si="191"/>
        <v>688106.64000000036</v>
      </c>
      <c r="AA156" s="71">
        <f t="shared" ref="AA156" si="192">IF($B157&lt;AA$10,0,IF($B157=AA$10,AA$13,SUM(AA154:AA155)))</f>
        <v>580013.40327777842</v>
      </c>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f t="shared" si="161"/>
        <v>3151149.5577222235</v>
      </c>
      <c r="BC156" s="71">
        <f t="shared" si="108"/>
        <v>189068.97</v>
      </c>
      <c r="BD156" s="71">
        <f t="shared" si="105"/>
        <v>1036728.21</v>
      </c>
    </row>
    <row r="157" spans="1:56" hidden="1" outlineLevel="1" x14ac:dyDescent="0.3">
      <c r="A157" s="55">
        <v>9999</v>
      </c>
      <c r="B157" s="125">
        <f>+B156+31</f>
        <v>41429</v>
      </c>
      <c r="C157" s="98" t="s">
        <v>15</v>
      </c>
      <c r="D157" s="69">
        <f t="shared" ref="D157:V157" si="193">IF(OR($B157&lt;D$10,$B157&gt;D$11),0,IF($B157=D$11,-D156,-D$15))</f>
        <v>0</v>
      </c>
      <c r="E157" s="69">
        <f t="shared" si="193"/>
        <v>0</v>
      </c>
      <c r="F157" s="69">
        <f t="shared" si="193"/>
        <v>0</v>
      </c>
      <c r="G157" s="69">
        <f t="shared" si="193"/>
        <v>0</v>
      </c>
      <c r="H157" s="69">
        <f t="shared" si="193"/>
        <v>0</v>
      </c>
      <c r="I157" s="69">
        <f t="shared" si="193"/>
        <v>0</v>
      </c>
      <c r="J157" s="69">
        <f t="shared" si="193"/>
        <v>0</v>
      </c>
      <c r="K157" s="69">
        <f t="shared" si="193"/>
        <v>0</v>
      </c>
      <c r="L157" s="69">
        <f t="shared" si="193"/>
        <v>-2149.9</v>
      </c>
      <c r="M157" s="69">
        <f t="shared" si="193"/>
        <v>-1469.26</v>
      </c>
      <c r="N157" s="69">
        <f t="shared" si="193"/>
        <v>-1800.99</v>
      </c>
      <c r="O157" s="69">
        <f t="shared" si="193"/>
        <v>-416.66</v>
      </c>
      <c r="P157" s="69">
        <f t="shared" si="193"/>
        <v>-276.13</v>
      </c>
      <c r="Q157" s="69">
        <f>IF(OR($B157&lt;Q$10,$B157&gt;Q$11),0,IF($B157=Q$11,-Q156,-Q$15))</f>
        <v>-7172.91</v>
      </c>
      <c r="R157" s="69">
        <f t="shared" si="193"/>
        <v>-382.23</v>
      </c>
      <c r="S157" s="69">
        <f t="shared" si="193"/>
        <v>-148.44</v>
      </c>
      <c r="T157" s="69">
        <f t="shared" si="193"/>
        <v>-189.97</v>
      </c>
      <c r="U157" s="69">
        <f t="shared" si="193"/>
        <v>-3019.97</v>
      </c>
      <c r="V157" s="69">
        <f t="shared" si="193"/>
        <v>-5260.36</v>
      </c>
      <c r="W157" s="69">
        <f t="shared" ref="W157:Z157" si="194">IF(OR($B157&lt;W$10,$B157&gt;W$11),0,IF($B157=W$11,-W156,-W$15))</f>
        <v>-809.76</v>
      </c>
      <c r="X157" s="69">
        <f t="shared" si="194"/>
        <v>-619.56255555555549</v>
      </c>
      <c r="Y157" s="69">
        <f t="shared" si="194"/>
        <v>-2238.71</v>
      </c>
      <c r="Z157" s="69">
        <f t="shared" si="194"/>
        <v>-4145.22</v>
      </c>
      <c r="AA157" s="69">
        <f t="shared" ref="AA157" si="195">IF(OR($B157&lt;AA$10,$B157&gt;AA$11),0,IF($B157=AA$11,-AA156,-AA$15))</f>
        <v>-3602.5677222222221</v>
      </c>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1">
        <f t="shared" si="161"/>
        <v>-33702.640277777777</v>
      </c>
      <c r="BC157" s="71">
        <f t="shared" si="108"/>
        <v>-2022.16</v>
      </c>
      <c r="BD157" s="71">
        <f t="shared" si="105"/>
        <v>-11088.17</v>
      </c>
    </row>
    <row r="158" spans="1:56" hidden="1" outlineLevel="1" x14ac:dyDescent="0.3">
      <c r="A158" s="55">
        <v>9999</v>
      </c>
      <c r="B158" s="123">
        <f>B157</f>
        <v>41429</v>
      </c>
      <c r="C158" s="99" t="s">
        <v>16</v>
      </c>
      <c r="D158" s="71">
        <f t="shared" ref="D158:V158" si="196">IF($B159&lt;D$10,0,IF($B159=D$10,D$13,SUM(D156:D157)))</f>
        <v>0</v>
      </c>
      <c r="E158" s="71">
        <f t="shared" si="196"/>
        <v>0</v>
      </c>
      <c r="F158" s="71">
        <f t="shared" si="196"/>
        <v>0</v>
      </c>
      <c r="G158" s="71">
        <f t="shared" si="196"/>
        <v>0</v>
      </c>
      <c r="H158" s="71">
        <f t="shared" si="196"/>
        <v>0</v>
      </c>
      <c r="I158" s="71">
        <f t="shared" si="196"/>
        <v>0</v>
      </c>
      <c r="J158" s="71">
        <f t="shared" si="196"/>
        <v>0</v>
      </c>
      <c r="K158" s="71">
        <f t="shared" si="196"/>
        <v>0</v>
      </c>
      <c r="L158" s="71">
        <f t="shared" si="196"/>
        <v>2149.8999999999955</v>
      </c>
      <c r="M158" s="71">
        <f t="shared" si="196"/>
        <v>42608.539999999979</v>
      </c>
      <c r="N158" s="71">
        <f t="shared" si="196"/>
        <v>52228.710000000006</v>
      </c>
      <c r="O158" s="71">
        <f t="shared" si="196"/>
        <v>12083.140000000003</v>
      </c>
      <c r="P158" s="71">
        <f t="shared" si="196"/>
        <v>8007.7700000000086</v>
      </c>
      <c r="Q158" s="71">
        <f>IF($B159&lt;Q$10,0,IF($B159=Q$10,Q$13,SUM(Q156:Q157)))</f>
        <v>78902.009999999951</v>
      </c>
      <c r="R158" s="71">
        <f t="shared" si="196"/>
        <v>30196.169999999987</v>
      </c>
      <c r="S158" s="71">
        <f t="shared" si="196"/>
        <v>11726.759999999995</v>
      </c>
      <c r="T158" s="71">
        <f t="shared" si="196"/>
        <v>15007.630000000001</v>
      </c>
      <c r="U158" s="71">
        <f t="shared" si="196"/>
        <v>443935.59000000032</v>
      </c>
      <c r="V158" s="71">
        <f t="shared" si="196"/>
        <v>773272.92000000016</v>
      </c>
      <c r="W158" s="71">
        <f t="shared" ref="W158:Z158" si="197">IF($B159&lt;W$10,0,IF($B159=W$10,W$13,SUM(W156:W157)))</f>
        <v>63971.040000000037</v>
      </c>
      <c r="X158" s="71">
        <f t="shared" si="197"/>
        <v>70010.251888888844</v>
      </c>
      <c r="Y158" s="71">
        <f t="shared" si="197"/>
        <v>252974.22999999989</v>
      </c>
      <c r="Z158" s="71">
        <f t="shared" si="197"/>
        <v>683961.42000000039</v>
      </c>
      <c r="AA158" s="71">
        <f t="shared" ref="AA158" si="198">IF($B159&lt;AA$10,0,IF($B159=AA$10,AA$13,SUM(AA156:AA157)))</f>
        <v>576410.83555555623</v>
      </c>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f t="shared" si="161"/>
        <v>3117446.9174444461</v>
      </c>
      <c r="BC158" s="71">
        <f t="shared" si="108"/>
        <v>187046.82</v>
      </c>
      <c r="BD158" s="71">
        <f t="shared" si="105"/>
        <v>1025640.03</v>
      </c>
    </row>
    <row r="159" spans="1:56" hidden="1" outlineLevel="1" x14ac:dyDescent="0.3">
      <c r="A159" s="55">
        <v>9999</v>
      </c>
      <c r="B159" s="126">
        <v>41456</v>
      </c>
      <c r="C159" s="98" t="s">
        <v>15</v>
      </c>
      <c r="D159" s="69">
        <f t="shared" ref="D159:V159" si="199">IF(OR($B159&lt;D$10,$B159&gt;D$11),0,IF($B159=D$11,-D158,-D$15))</f>
        <v>0</v>
      </c>
      <c r="E159" s="69">
        <f t="shared" si="199"/>
        <v>0</v>
      </c>
      <c r="F159" s="69">
        <f t="shared" si="199"/>
        <v>0</v>
      </c>
      <c r="G159" s="69">
        <f t="shared" si="199"/>
        <v>0</v>
      </c>
      <c r="H159" s="69">
        <f t="shared" si="199"/>
        <v>0</v>
      </c>
      <c r="I159" s="69">
        <f t="shared" si="199"/>
        <v>0</v>
      </c>
      <c r="J159" s="69">
        <f t="shared" si="199"/>
        <v>0</v>
      </c>
      <c r="K159" s="69">
        <f t="shared" si="199"/>
        <v>0</v>
      </c>
      <c r="L159" s="69">
        <f t="shared" si="199"/>
        <v>-2149.8999999999955</v>
      </c>
      <c r="M159" s="69">
        <f t="shared" si="199"/>
        <v>-1469.26</v>
      </c>
      <c r="N159" s="69">
        <f t="shared" si="199"/>
        <v>-1800.99</v>
      </c>
      <c r="O159" s="69">
        <f t="shared" si="199"/>
        <v>-416.66</v>
      </c>
      <c r="P159" s="69">
        <f t="shared" si="199"/>
        <v>-276.13</v>
      </c>
      <c r="Q159" s="69">
        <f>IF(OR($B159&lt;Q$10,$B159&gt;Q$11),0,IF($B159=Q$11,-Q158,-Q$15))</f>
        <v>-7172.91</v>
      </c>
      <c r="R159" s="69">
        <f t="shared" si="199"/>
        <v>-382.23</v>
      </c>
      <c r="S159" s="69">
        <f t="shared" si="199"/>
        <v>-148.44</v>
      </c>
      <c r="T159" s="69">
        <f t="shared" si="199"/>
        <v>-189.97</v>
      </c>
      <c r="U159" s="69">
        <f t="shared" si="199"/>
        <v>-3019.97</v>
      </c>
      <c r="V159" s="69">
        <f t="shared" si="199"/>
        <v>-5260.36</v>
      </c>
      <c r="W159" s="69">
        <f t="shared" ref="W159:Z159" si="200">IF(OR($B159&lt;W$10,$B159&gt;W$11),0,IF($B159=W$11,-W158,-W$15))</f>
        <v>-809.76</v>
      </c>
      <c r="X159" s="69">
        <f t="shared" si="200"/>
        <v>-619.56255555555549</v>
      </c>
      <c r="Y159" s="69">
        <f t="shared" si="200"/>
        <v>-2238.71</v>
      </c>
      <c r="Z159" s="69">
        <f t="shared" si="200"/>
        <v>-4145.22</v>
      </c>
      <c r="AA159" s="69">
        <f t="shared" ref="AA159" si="201">IF(OR($B159&lt;AA$10,$B159&gt;AA$11),0,IF($B159=AA$11,-AA158,-AA$15))</f>
        <v>-3602.5677222222221</v>
      </c>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1">
        <f t="shared" si="161"/>
        <v>-33702.640277777769</v>
      </c>
      <c r="BC159" s="71">
        <f t="shared" si="108"/>
        <v>-2022.16</v>
      </c>
      <c r="BD159" s="71">
        <f t="shared" si="105"/>
        <v>-11088.17</v>
      </c>
    </row>
    <row r="160" spans="1:56" hidden="1" outlineLevel="1" x14ac:dyDescent="0.3">
      <c r="A160" s="55">
        <v>9999</v>
      </c>
      <c r="B160" s="123">
        <f>B159</f>
        <v>41456</v>
      </c>
      <c r="C160" s="99" t="s">
        <v>16</v>
      </c>
      <c r="D160" s="71">
        <f t="shared" ref="D160:V160" si="202">IF($B161&lt;D$10,0,IF($B161=D$10,D$13,SUM(D158:D159)))</f>
        <v>0</v>
      </c>
      <c r="E160" s="71">
        <f t="shared" si="202"/>
        <v>0</v>
      </c>
      <c r="F160" s="71">
        <f t="shared" si="202"/>
        <v>0</v>
      </c>
      <c r="G160" s="71">
        <f t="shared" si="202"/>
        <v>0</v>
      </c>
      <c r="H160" s="71">
        <f t="shared" si="202"/>
        <v>0</v>
      </c>
      <c r="I160" s="71">
        <f t="shared" si="202"/>
        <v>0</v>
      </c>
      <c r="J160" s="71">
        <f t="shared" si="202"/>
        <v>0</v>
      </c>
      <c r="K160" s="71">
        <f t="shared" si="202"/>
        <v>0</v>
      </c>
      <c r="L160" s="71">
        <f t="shared" si="202"/>
        <v>0</v>
      </c>
      <c r="M160" s="71">
        <f t="shared" si="202"/>
        <v>41139.279999999977</v>
      </c>
      <c r="N160" s="71">
        <f t="shared" si="202"/>
        <v>50427.720000000008</v>
      </c>
      <c r="O160" s="71">
        <f t="shared" si="202"/>
        <v>11666.480000000003</v>
      </c>
      <c r="P160" s="71">
        <f t="shared" si="202"/>
        <v>7731.6400000000085</v>
      </c>
      <c r="Q160" s="71">
        <f>IF($B161&lt;Q$10,0,IF($B161=Q$10,Q$13,SUM(Q158:Q159)))</f>
        <v>71729.099999999948</v>
      </c>
      <c r="R160" s="71">
        <f t="shared" si="202"/>
        <v>29813.939999999988</v>
      </c>
      <c r="S160" s="71">
        <f t="shared" si="202"/>
        <v>11578.319999999994</v>
      </c>
      <c r="T160" s="71">
        <f t="shared" si="202"/>
        <v>14817.660000000002</v>
      </c>
      <c r="U160" s="71">
        <f t="shared" si="202"/>
        <v>440915.62000000034</v>
      </c>
      <c r="V160" s="71">
        <f t="shared" si="202"/>
        <v>768012.56000000017</v>
      </c>
      <c r="W160" s="71">
        <f t="shared" ref="W160:Z160" si="203">IF($B161&lt;W$10,0,IF($B161=W$10,W$13,SUM(W158:W159)))</f>
        <v>63161.280000000035</v>
      </c>
      <c r="X160" s="71">
        <f t="shared" si="203"/>
        <v>69390.689333333285</v>
      </c>
      <c r="Y160" s="71">
        <f t="shared" si="203"/>
        <v>250735.5199999999</v>
      </c>
      <c r="Z160" s="71">
        <f t="shared" si="203"/>
        <v>679816.20000000042</v>
      </c>
      <c r="AA160" s="71">
        <f t="shared" ref="AA160" si="204">IF($B161&lt;AA$10,0,IF($B161=AA$10,AA$13,SUM(AA158:AA159)))</f>
        <v>572808.26783333404</v>
      </c>
      <c r="AB160" s="71">
        <f>AB13</f>
        <v>418157.59999999986</v>
      </c>
      <c r="AC160" s="71">
        <f>AC13</f>
        <v>910358.2</v>
      </c>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f t="shared" si="161"/>
        <v>4412260.0771666681</v>
      </c>
      <c r="BC160" s="71">
        <f t="shared" si="108"/>
        <v>264735.59999999998</v>
      </c>
      <c r="BD160" s="71">
        <f t="shared" si="105"/>
        <v>1451633.57</v>
      </c>
    </row>
    <row r="161" spans="1:56" hidden="1" outlineLevel="1" x14ac:dyDescent="0.3">
      <c r="A161" s="55">
        <v>9999</v>
      </c>
      <c r="B161" s="125">
        <f>+B160+31</f>
        <v>41487</v>
      </c>
      <c r="C161" s="98" t="s">
        <v>15</v>
      </c>
      <c r="D161" s="69">
        <f t="shared" ref="D161:V161" si="205">IF(OR($B161&lt;D$10,$B161&gt;D$11),0,IF($B161=D$11,-D160,-D$15))</f>
        <v>0</v>
      </c>
      <c r="E161" s="69">
        <f t="shared" si="205"/>
        <v>0</v>
      </c>
      <c r="F161" s="69">
        <f t="shared" si="205"/>
        <v>0</v>
      </c>
      <c r="G161" s="69">
        <f t="shared" si="205"/>
        <v>0</v>
      </c>
      <c r="H161" s="69">
        <f t="shared" si="205"/>
        <v>0</v>
      </c>
      <c r="I161" s="69">
        <f t="shared" si="205"/>
        <v>0</v>
      </c>
      <c r="J161" s="69">
        <f t="shared" si="205"/>
        <v>0</v>
      </c>
      <c r="K161" s="69">
        <f t="shared" si="205"/>
        <v>0</v>
      </c>
      <c r="L161" s="69">
        <f t="shared" si="205"/>
        <v>0</v>
      </c>
      <c r="M161" s="69">
        <f t="shared" si="205"/>
        <v>-1469.26</v>
      </c>
      <c r="N161" s="69">
        <f t="shared" si="205"/>
        <v>-1800.99</v>
      </c>
      <c r="O161" s="69">
        <f t="shared" si="205"/>
        <v>-416.66</v>
      </c>
      <c r="P161" s="69">
        <f t="shared" si="205"/>
        <v>-276.13</v>
      </c>
      <c r="Q161" s="69">
        <f>IF(OR($B161&lt;Q$10,$B161&gt;Q$11),0,IF($B161=Q$11,-Q160,-Q$15))</f>
        <v>-7172.91</v>
      </c>
      <c r="R161" s="69">
        <f t="shared" si="205"/>
        <v>-382.23</v>
      </c>
      <c r="S161" s="69">
        <f t="shared" si="205"/>
        <v>-148.44</v>
      </c>
      <c r="T161" s="69">
        <f t="shared" si="205"/>
        <v>-189.97</v>
      </c>
      <c r="U161" s="69">
        <f t="shared" si="205"/>
        <v>-3019.97</v>
      </c>
      <c r="V161" s="69">
        <f t="shared" si="205"/>
        <v>-5260.36</v>
      </c>
      <c r="W161" s="69">
        <f t="shared" ref="W161:AB161" si="206">IF(OR($B161&lt;W$10,$B161&gt;W$11),0,IF($B161=W$11,-W160,-W$15))</f>
        <v>-809.76</v>
      </c>
      <c r="X161" s="69">
        <f t="shared" si="206"/>
        <v>-619.56255555555549</v>
      </c>
      <c r="Y161" s="69">
        <f t="shared" si="206"/>
        <v>-2238.71</v>
      </c>
      <c r="Z161" s="69">
        <f t="shared" si="206"/>
        <v>-4145.22</v>
      </c>
      <c r="AA161" s="69">
        <f t="shared" ref="AA161" si="207">IF(OR($B161&lt;AA$10,$B161&gt;AA$11),0,IF($B161=AA$11,-AA160,-AA$15))</f>
        <v>-3602.5677222222221</v>
      </c>
      <c r="AB161" s="69">
        <f t="shared" si="206"/>
        <v>-2323.0977777777771</v>
      </c>
      <c r="AC161" s="69">
        <f>IF(OR($B161&lt;AC$10,$B161&gt;AC$11),0,IF($B161=AC$11,-AC160,-AC$15))</f>
        <v>-5057.5455555555554</v>
      </c>
      <c r="AD161" s="70"/>
      <c r="AE161" s="70"/>
      <c r="AF161" s="70"/>
      <c r="AG161" s="70"/>
      <c r="AH161" s="70"/>
      <c r="AI161" s="70"/>
      <c r="AJ161" s="70"/>
      <c r="AK161" s="70"/>
      <c r="AL161" s="70"/>
      <c r="AM161" s="70"/>
      <c r="AN161" s="70"/>
      <c r="AO161" s="70"/>
      <c r="AP161" s="70"/>
      <c r="AQ161" s="69"/>
      <c r="AR161" s="70"/>
      <c r="AS161" s="70"/>
      <c r="AT161" s="70"/>
      <c r="AU161" s="70"/>
      <c r="AV161" s="70"/>
      <c r="AW161" s="70"/>
      <c r="AX161" s="70"/>
      <c r="AY161" s="70"/>
      <c r="AZ161" s="70"/>
      <c r="BA161" s="70"/>
      <c r="BB161" s="71">
        <f t="shared" si="161"/>
        <v>-38933.383611111101</v>
      </c>
      <c r="BC161" s="71">
        <f t="shared" si="108"/>
        <v>-2336</v>
      </c>
      <c r="BD161" s="71">
        <f t="shared" si="105"/>
        <v>-12809.08</v>
      </c>
    </row>
    <row r="162" spans="1:56" hidden="1" outlineLevel="1" x14ac:dyDescent="0.3">
      <c r="A162" s="55">
        <v>9999</v>
      </c>
      <c r="B162" s="123">
        <f>B161</f>
        <v>41487</v>
      </c>
      <c r="C162" s="99" t="s">
        <v>16</v>
      </c>
      <c r="D162" s="71">
        <f t="shared" ref="D162:V162" si="208">IF($B163&lt;D$10,0,IF($B163=D$10,D$13,SUM(D160:D161)))</f>
        <v>0</v>
      </c>
      <c r="E162" s="71">
        <f t="shared" si="208"/>
        <v>0</v>
      </c>
      <c r="F162" s="71">
        <f t="shared" si="208"/>
        <v>0</v>
      </c>
      <c r="G162" s="71">
        <f t="shared" si="208"/>
        <v>0</v>
      </c>
      <c r="H162" s="71">
        <f t="shared" si="208"/>
        <v>0</v>
      </c>
      <c r="I162" s="71">
        <f t="shared" si="208"/>
        <v>0</v>
      </c>
      <c r="J162" s="71">
        <f t="shared" si="208"/>
        <v>0</v>
      </c>
      <c r="K162" s="71">
        <f t="shared" si="208"/>
        <v>0</v>
      </c>
      <c r="L162" s="71">
        <f t="shared" si="208"/>
        <v>0</v>
      </c>
      <c r="M162" s="71">
        <f t="shared" si="208"/>
        <v>39670.019999999975</v>
      </c>
      <c r="N162" s="71">
        <f t="shared" si="208"/>
        <v>48626.73000000001</v>
      </c>
      <c r="O162" s="71">
        <f t="shared" si="208"/>
        <v>11249.820000000003</v>
      </c>
      <c r="P162" s="71">
        <f t="shared" si="208"/>
        <v>7455.5100000000084</v>
      </c>
      <c r="Q162" s="71">
        <f>IF($B163&lt;Q$10,0,IF($B163=Q$10,Q$13,SUM(Q160:Q161)))</f>
        <v>64556.189999999944</v>
      </c>
      <c r="R162" s="71">
        <f t="shared" si="208"/>
        <v>29431.709999999988</v>
      </c>
      <c r="S162" s="71">
        <f t="shared" si="208"/>
        <v>11429.879999999994</v>
      </c>
      <c r="T162" s="71">
        <f t="shared" si="208"/>
        <v>14627.690000000002</v>
      </c>
      <c r="U162" s="71">
        <f t="shared" si="208"/>
        <v>437895.65000000037</v>
      </c>
      <c r="V162" s="71">
        <f t="shared" si="208"/>
        <v>762752.20000000019</v>
      </c>
      <c r="W162" s="71">
        <f t="shared" ref="W162:AB162" si="209">IF($B163&lt;W$10,0,IF($B163=W$10,W$13,SUM(W160:W161)))</f>
        <v>62351.520000000033</v>
      </c>
      <c r="X162" s="71">
        <f t="shared" si="209"/>
        <v>68771.126777777725</v>
      </c>
      <c r="Y162" s="71">
        <f t="shared" si="209"/>
        <v>248496.80999999991</v>
      </c>
      <c r="Z162" s="71">
        <f t="shared" si="209"/>
        <v>675670.98000000045</v>
      </c>
      <c r="AA162" s="71">
        <f t="shared" ref="AA162" si="210">IF($B163&lt;AA$10,0,IF($B163=AA$10,AA$13,SUM(AA160:AA161)))</f>
        <v>569205.70011111186</v>
      </c>
      <c r="AB162" s="71">
        <f t="shared" si="209"/>
        <v>415834.5022222221</v>
      </c>
      <c r="AC162" s="71">
        <f>IF($B163&lt;AC$10,0,IF($B163=AC$10,AC$13,SUM(AC160:AC161)))</f>
        <v>905300.65444444434</v>
      </c>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f t="shared" si="161"/>
        <v>4373326.6935555562</v>
      </c>
      <c r="BC162" s="71">
        <f t="shared" si="108"/>
        <v>262399.59999999998</v>
      </c>
      <c r="BD162" s="71">
        <f t="shared" si="105"/>
        <v>1438824.48</v>
      </c>
    </row>
    <row r="163" spans="1:56" hidden="1" outlineLevel="1" x14ac:dyDescent="0.3">
      <c r="A163" s="55">
        <v>9999</v>
      </c>
      <c r="B163" s="125">
        <f>+B162+31</f>
        <v>41518</v>
      </c>
      <c r="C163" s="98" t="s">
        <v>15</v>
      </c>
      <c r="D163" s="69">
        <f t="shared" ref="D163:V163" si="211">IF(OR($B163&lt;D$10,$B163&gt;D$11),0,IF($B163=D$11,-D162,-D$15))</f>
        <v>0</v>
      </c>
      <c r="E163" s="69">
        <f t="shared" si="211"/>
        <v>0</v>
      </c>
      <c r="F163" s="69">
        <f t="shared" si="211"/>
        <v>0</v>
      </c>
      <c r="G163" s="69">
        <f t="shared" si="211"/>
        <v>0</v>
      </c>
      <c r="H163" s="69">
        <f t="shared" si="211"/>
        <v>0</v>
      </c>
      <c r="I163" s="69">
        <f t="shared" si="211"/>
        <v>0</v>
      </c>
      <c r="J163" s="69">
        <f t="shared" si="211"/>
        <v>0</v>
      </c>
      <c r="K163" s="69">
        <f t="shared" si="211"/>
        <v>0</v>
      </c>
      <c r="L163" s="69">
        <f t="shared" si="211"/>
        <v>0</v>
      </c>
      <c r="M163" s="69">
        <f t="shared" si="211"/>
        <v>-1469.26</v>
      </c>
      <c r="N163" s="69">
        <f t="shared" si="211"/>
        <v>-1800.99</v>
      </c>
      <c r="O163" s="69">
        <f t="shared" si="211"/>
        <v>-416.66</v>
      </c>
      <c r="P163" s="69">
        <f t="shared" si="211"/>
        <v>-276.13</v>
      </c>
      <c r="Q163" s="69">
        <f>IF(OR($B163&lt;Q$10,$B163&gt;Q$11),0,IF($B163=Q$11,-Q162,-Q$15))</f>
        <v>-7172.91</v>
      </c>
      <c r="R163" s="69">
        <f t="shared" si="211"/>
        <v>-382.23</v>
      </c>
      <c r="S163" s="69">
        <f t="shared" si="211"/>
        <v>-148.44</v>
      </c>
      <c r="T163" s="69">
        <f t="shared" si="211"/>
        <v>-189.97</v>
      </c>
      <c r="U163" s="69">
        <f t="shared" si="211"/>
        <v>-3019.97</v>
      </c>
      <c r="V163" s="69">
        <f t="shared" si="211"/>
        <v>-5260.36</v>
      </c>
      <c r="W163" s="69">
        <f t="shared" ref="W163:AB163" si="212">IF(OR($B163&lt;W$10,$B163&gt;W$11),0,IF($B163=W$11,-W162,-W$15))</f>
        <v>-809.76</v>
      </c>
      <c r="X163" s="69">
        <f t="shared" si="212"/>
        <v>-619.56255555555549</v>
      </c>
      <c r="Y163" s="69">
        <f t="shared" si="212"/>
        <v>-2238.71</v>
      </c>
      <c r="Z163" s="69">
        <f t="shared" si="212"/>
        <v>-4145.22</v>
      </c>
      <c r="AA163" s="69">
        <f t="shared" ref="AA163" si="213">IF(OR($B163&lt;AA$10,$B163&gt;AA$11),0,IF($B163=AA$11,-AA162,-AA$15))</f>
        <v>-3602.5677222222221</v>
      </c>
      <c r="AB163" s="69">
        <f t="shared" si="212"/>
        <v>-2323.0977777777771</v>
      </c>
      <c r="AC163" s="69">
        <f>IF(OR($B163&lt;AC$10,$B163&gt;AC$11),0,IF($B163=AC$11,-AC162,-AC$15))</f>
        <v>-5057.5455555555554</v>
      </c>
      <c r="AD163" s="70"/>
      <c r="AE163" s="70"/>
      <c r="AF163" s="70"/>
      <c r="AG163" s="70"/>
      <c r="AH163" s="70"/>
      <c r="AI163" s="70"/>
      <c r="AJ163" s="70"/>
      <c r="AK163" s="70"/>
      <c r="AL163" s="70"/>
      <c r="AM163" s="70"/>
      <c r="AN163" s="70"/>
      <c r="AO163" s="70"/>
      <c r="AP163" s="70"/>
      <c r="AQ163" s="69"/>
      <c r="AR163" s="70"/>
      <c r="AS163" s="70"/>
      <c r="AT163" s="70"/>
      <c r="AU163" s="70"/>
      <c r="AV163" s="70"/>
      <c r="AW163" s="70"/>
      <c r="AX163" s="70"/>
      <c r="AY163" s="70"/>
      <c r="AZ163" s="70"/>
      <c r="BA163" s="70"/>
      <c r="BB163" s="71">
        <f t="shared" si="161"/>
        <v>-38933.383611111101</v>
      </c>
      <c r="BC163" s="71">
        <f t="shared" si="108"/>
        <v>-2336</v>
      </c>
      <c r="BD163" s="71">
        <f t="shared" si="105"/>
        <v>-12809.08</v>
      </c>
    </row>
    <row r="164" spans="1:56" hidden="1" outlineLevel="1" x14ac:dyDescent="0.3">
      <c r="A164" s="55">
        <v>9999</v>
      </c>
      <c r="B164" s="123">
        <f>B163</f>
        <v>41518</v>
      </c>
      <c r="C164" s="99" t="s">
        <v>16</v>
      </c>
      <c r="D164" s="71">
        <f t="shared" ref="D164:V164" si="214">IF($B165&lt;D$10,0,IF($B165=D$10,D$13,SUM(D162:D163)))</f>
        <v>0</v>
      </c>
      <c r="E164" s="71">
        <f t="shared" si="214"/>
        <v>0</v>
      </c>
      <c r="F164" s="71">
        <f t="shared" si="214"/>
        <v>0</v>
      </c>
      <c r="G164" s="71">
        <f t="shared" si="214"/>
        <v>0</v>
      </c>
      <c r="H164" s="71">
        <f t="shared" si="214"/>
        <v>0</v>
      </c>
      <c r="I164" s="71">
        <f t="shared" si="214"/>
        <v>0</v>
      </c>
      <c r="J164" s="71">
        <f t="shared" si="214"/>
        <v>0</v>
      </c>
      <c r="K164" s="71">
        <f t="shared" si="214"/>
        <v>0</v>
      </c>
      <c r="L164" s="71">
        <f t="shared" si="214"/>
        <v>0</v>
      </c>
      <c r="M164" s="71">
        <f t="shared" si="214"/>
        <v>38200.759999999973</v>
      </c>
      <c r="N164" s="71">
        <f t="shared" si="214"/>
        <v>46825.740000000013</v>
      </c>
      <c r="O164" s="71">
        <f t="shared" si="214"/>
        <v>10833.160000000003</v>
      </c>
      <c r="P164" s="71">
        <f t="shared" si="214"/>
        <v>7179.3800000000083</v>
      </c>
      <c r="Q164" s="71">
        <f>IF($B165&lt;Q$10,0,IF($B165=Q$10,Q$13,SUM(Q162:Q163)))</f>
        <v>57383.279999999941</v>
      </c>
      <c r="R164" s="71">
        <f t="shared" si="214"/>
        <v>29049.479999999989</v>
      </c>
      <c r="S164" s="71">
        <f t="shared" si="214"/>
        <v>11281.439999999993</v>
      </c>
      <c r="T164" s="71">
        <f t="shared" si="214"/>
        <v>14437.720000000003</v>
      </c>
      <c r="U164" s="71">
        <f t="shared" si="214"/>
        <v>434875.6800000004</v>
      </c>
      <c r="V164" s="71">
        <f t="shared" si="214"/>
        <v>757491.8400000002</v>
      </c>
      <c r="W164" s="71">
        <f t="shared" ref="W164:AB164" si="215">IF($B165&lt;W$10,0,IF($B165=W$10,W$13,SUM(W162:W163)))</f>
        <v>61541.760000000031</v>
      </c>
      <c r="X164" s="71">
        <f t="shared" si="215"/>
        <v>68151.564222222165</v>
      </c>
      <c r="Y164" s="71">
        <f t="shared" si="215"/>
        <v>246258.09999999992</v>
      </c>
      <c r="Z164" s="71">
        <f t="shared" si="215"/>
        <v>671525.76000000047</v>
      </c>
      <c r="AA164" s="71">
        <f t="shared" ref="AA164" si="216">IF($B165&lt;AA$10,0,IF($B165=AA$10,AA$13,SUM(AA162:AA163)))</f>
        <v>565603.13238888967</v>
      </c>
      <c r="AB164" s="71">
        <f t="shared" si="215"/>
        <v>413511.40444444434</v>
      </c>
      <c r="AC164" s="71">
        <f>IF($B165&lt;AC$10,0,IF($B165=AC$10,AC$13,SUM(AC162:AC163)))</f>
        <v>900243.10888888873</v>
      </c>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f t="shared" si="161"/>
        <v>4334393.3099444453</v>
      </c>
      <c r="BC164" s="71">
        <f t="shared" si="108"/>
        <v>260063.6</v>
      </c>
      <c r="BD164" s="71">
        <f t="shared" ref="BD164:BD227" si="217">ROUND((BB164-BC164)*35%,2)</f>
        <v>1426015.4</v>
      </c>
    </row>
    <row r="165" spans="1:56" hidden="1" outlineLevel="1" x14ac:dyDescent="0.3">
      <c r="A165" s="55">
        <v>9999</v>
      </c>
      <c r="B165" s="125">
        <f>+B164+30</f>
        <v>41548</v>
      </c>
      <c r="C165" s="98" t="s">
        <v>15</v>
      </c>
      <c r="D165" s="69">
        <f t="shared" ref="D165:V165" si="218">IF(OR($B165&lt;D$10,$B165&gt;D$11),0,IF($B165=D$11,-D164,-D$15))</f>
        <v>0</v>
      </c>
      <c r="E165" s="69">
        <f t="shared" si="218"/>
        <v>0</v>
      </c>
      <c r="F165" s="69">
        <f t="shared" si="218"/>
        <v>0</v>
      </c>
      <c r="G165" s="69">
        <f t="shared" si="218"/>
        <v>0</v>
      </c>
      <c r="H165" s="69">
        <f t="shared" si="218"/>
        <v>0</v>
      </c>
      <c r="I165" s="69">
        <f t="shared" si="218"/>
        <v>0</v>
      </c>
      <c r="J165" s="69">
        <f t="shared" si="218"/>
        <v>0</v>
      </c>
      <c r="K165" s="69">
        <f t="shared" si="218"/>
        <v>0</v>
      </c>
      <c r="L165" s="69">
        <f t="shared" si="218"/>
        <v>0</v>
      </c>
      <c r="M165" s="69">
        <f t="shared" si="218"/>
        <v>-1469.26</v>
      </c>
      <c r="N165" s="69">
        <f t="shared" si="218"/>
        <v>-1800.99</v>
      </c>
      <c r="O165" s="69">
        <f t="shared" si="218"/>
        <v>-416.66</v>
      </c>
      <c r="P165" s="69">
        <f t="shared" si="218"/>
        <v>-276.13</v>
      </c>
      <c r="Q165" s="69">
        <f>IF(OR($B165&lt;Q$10,$B165&gt;Q$11),0,IF($B165=Q$11,-Q164,-Q$15))</f>
        <v>-7172.91</v>
      </c>
      <c r="R165" s="69">
        <f t="shared" si="218"/>
        <v>-382.23</v>
      </c>
      <c r="S165" s="69">
        <f t="shared" si="218"/>
        <v>-148.44</v>
      </c>
      <c r="T165" s="69">
        <f t="shared" si="218"/>
        <v>-189.97</v>
      </c>
      <c r="U165" s="69">
        <f t="shared" si="218"/>
        <v>-3019.97</v>
      </c>
      <c r="V165" s="69">
        <f t="shared" si="218"/>
        <v>-5260.36</v>
      </c>
      <c r="W165" s="69">
        <f t="shared" ref="W165:Z165" si="219">IF(OR($B165&lt;W$10,$B165&gt;W$11),0,IF($B165=W$11,-W164,-W$15))</f>
        <v>-809.76</v>
      </c>
      <c r="X165" s="69">
        <f t="shared" si="219"/>
        <v>-619.56255555555549</v>
      </c>
      <c r="Y165" s="69">
        <f t="shared" si="219"/>
        <v>-2238.71</v>
      </c>
      <c r="Z165" s="69">
        <f t="shared" si="219"/>
        <v>-4145.22</v>
      </c>
      <c r="AA165" s="69">
        <f t="shared" ref="AA165" si="220">IF(OR($B165&lt;AA$10,$B165&gt;AA$11),0,IF($B165=AA$11,-AA164,-AA$15))</f>
        <v>-3602.5677222222221</v>
      </c>
      <c r="AB165" s="69">
        <f>IF(OR($B165&lt;AB$10,$B165&gt;AB$11),0,IF($B165=AB$11,-AB164,-AB$15))</f>
        <v>-2323.0977777777771</v>
      </c>
      <c r="AC165" s="69">
        <f>IF(OR($B165&lt;AC$10,$B165&gt;AC$11),0,IF($B165=AC$11,-AC164,-AC$15))</f>
        <v>-5057.5455555555554</v>
      </c>
      <c r="AD165" s="70"/>
      <c r="AE165" s="70"/>
      <c r="AF165" s="70"/>
      <c r="AG165" s="70"/>
      <c r="AH165" s="70"/>
      <c r="AI165" s="70"/>
      <c r="AJ165" s="70"/>
      <c r="AK165" s="70"/>
      <c r="AL165" s="70"/>
      <c r="AM165" s="70"/>
      <c r="AN165" s="70"/>
      <c r="AO165" s="70"/>
      <c r="AP165" s="70"/>
      <c r="AQ165" s="69"/>
      <c r="AR165" s="70"/>
      <c r="AS165" s="70"/>
      <c r="AT165" s="70"/>
      <c r="AU165" s="70"/>
      <c r="AV165" s="70"/>
      <c r="AW165" s="70"/>
      <c r="AX165" s="70"/>
      <c r="AY165" s="70"/>
      <c r="AZ165" s="70"/>
      <c r="BA165" s="70"/>
      <c r="BB165" s="71">
        <f t="shared" si="161"/>
        <v>-38933.383611111101</v>
      </c>
      <c r="BC165" s="71">
        <f t="shared" si="108"/>
        <v>-2336</v>
      </c>
      <c r="BD165" s="71">
        <f t="shared" si="217"/>
        <v>-12809.08</v>
      </c>
    </row>
    <row r="166" spans="1:56" hidden="1" outlineLevel="1" x14ac:dyDescent="0.3">
      <c r="A166" s="55">
        <v>9999</v>
      </c>
      <c r="B166" s="123">
        <f>B165</f>
        <v>41548</v>
      </c>
      <c r="C166" s="99" t="s">
        <v>16</v>
      </c>
      <c r="D166" s="71">
        <f t="shared" ref="D166:V166" si="221">IF($B167&lt;D$10,0,IF($B167=D$10,D$13,SUM(D164:D165)))</f>
        <v>0</v>
      </c>
      <c r="E166" s="71">
        <f t="shared" si="221"/>
        <v>0</v>
      </c>
      <c r="F166" s="71">
        <f t="shared" si="221"/>
        <v>0</v>
      </c>
      <c r="G166" s="71">
        <f t="shared" si="221"/>
        <v>0</v>
      </c>
      <c r="H166" s="71">
        <f t="shared" si="221"/>
        <v>0</v>
      </c>
      <c r="I166" s="71">
        <f t="shared" si="221"/>
        <v>0</v>
      </c>
      <c r="J166" s="71">
        <f t="shared" si="221"/>
        <v>0</v>
      </c>
      <c r="K166" s="71">
        <f t="shared" si="221"/>
        <v>0</v>
      </c>
      <c r="L166" s="71">
        <f t="shared" si="221"/>
        <v>0</v>
      </c>
      <c r="M166" s="71">
        <f t="shared" si="221"/>
        <v>36731.499999999971</v>
      </c>
      <c r="N166" s="71">
        <f t="shared" si="221"/>
        <v>45024.750000000015</v>
      </c>
      <c r="O166" s="71">
        <f t="shared" si="221"/>
        <v>10416.500000000004</v>
      </c>
      <c r="P166" s="71">
        <f t="shared" si="221"/>
        <v>6903.2500000000082</v>
      </c>
      <c r="Q166" s="71">
        <f>IF($B167&lt;Q$10,0,IF($B167=Q$10,Q$13,SUM(Q164:Q165)))</f>
        <v>50210.369999999937</v>
      </c>
      <c r="R166" s="71">
        <f t="shared" si="221"/>
        <v>28667.249999999989</v>
      </c>
      <c r="S166" s="71">
        <f t="shared" si="221"/>
        <v>11132.999999999993</v>
      </c>
      <c r="T166" s="71">
        <f t="shared" si="221"/>
        <v>14247.750000000004</v>
      </c>
      <c r="U166" s="71">
        <f t="shared" si="221"/>
        <v>431855.71000000043</v>
      </c>
      <c r="V166" s="71">
        <f t="shared" si="221"/>
        <v>752231.48000000021</v>
      </c>
      <c r="W166" s="71">
        <f t="shared" ref="W166:Z166" si="222">IF($B167&lt;W$10,0,IF($B167=W$10,W$13,SUM(W164:W165)))</f>
        <v>60732.000000000029</v>
      </c>
      <c r="X166" s="71">
        <f t="shared" si="222"/>
        <v>67532.001666666605</v>
      </c>
      <c r="Y166" s="71">
        <f t="shared" si="222"/>
        <v>244019.38999999993</v>
      </c>
      <c r="Z166" s="71">
        <f t="shared" si="222"/>
        <v>667380.5400000005</v>
      </c>
      <c r="AA166" s="71">
        <f t="shared" ref="AA166" si="223">IF($B167&lt;AA$10,0,IF($B167=AA$10,AA$13,SUM(AA164:AA165)))</f>
        <v>562000.56466666749</v>
      </c>
      <c r="AB166" s="71">
        <f>IF($B167&lt;AB$10,0,IF($B167=AB$10,AB$13,SUM(AB164:AB165)))</f>
        <v>411188.30666666658</v>
      </c>
      <c r="AC166" s="71">
        <f>IF($B167&lt;AC$10,0,IF($B167=AC$10,AC$13,SUM(AC164:AC165)))</f>
        <v>895185.56333333312</v>
      </c>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f t="shared" si="161"/>
        <v>4295459.9263333352</v>
      </c>
      <c r="BC166" s="71">
        <f t="shared" ref="BC166:BC229" si="224">ROUND(BB166*6%,2)</f>
        <v>257727.6</v>
      </c>
      <c r="BD166" s="71">
        <f t="shared" si="217"/>
        <v>1413206.31</v>
      </c>
    </row>
    <row r="167" spans="1:56" hidden="1" outlineLevel="1" x14ac:dyDescent="0.3">
      <c r="A167" s="55">
        <v>9999</v>
      </c>
      <c r="B167" s="125">
        <f>+B166+31</f>
        <v>41579</v>
      </c>
      <c r="C167" s="98" t="s">
        <v>15</v>
      </c>
      <c r="D167" s="69">
        <f t="shared" ref="D167:V167" si="225">IF(OR($B167&lt;D$10,$B167&gt;D$11),0,IF($B167=D$11,-D166,-D$15))</f>
        <v>0</v>
      </c>
      <c r="E167" s="69">
        <f t="shared" si="225"/>
        <v>0</v>
      </c>
      <c r="F167" s="69">
        <f t="shared" si="225"/>
        <v>0</v>
      </c>
      <c r="G167" s="69">
        <f t="shared" si="225"/>
        <v>0</v>
      </c>
      <c r="H167" s="69">
        <f t="shared" si="225"/>
        <v>0</v>
      </c>
      <c r="I167" s="69">
        <f t="shared" si="225"/>
        <v>0</v>
      </c>
      <c r="J167" s="69">
        <f t="shared" si="225"/>
        <v>0</v>
      </c>
      <c r="K167" s="69">
        <f t="shared" si="225"/>
        <v>0</v>
      </c>
      <c r="L167" s="69">
        <f t="shared" si="225"/>
        <v>0</v>
      </c>
      <c r="M167" s="69">
        <f t="shared" si="225"/>
        <v>-1469.26</v>
      </c>
      <c r="N167" s="69">
        <f t="shared" si="225"/>
        <v>-1800.99</v>
      </c>
      <c r="O167" s="69">
        <f t="shared" si="225"/>
        <v>-416.66</v>
      </c>
      <c r="P167" s="69">
        <f t="shared" si="225"/>
        <v>-276.13</v>
      </c>
      <c r="Q167" s="69">
        <f>IF(OR($B167&lt;Q$10,$B167&gt;Q$11),0,IF($B167=Q$11,-Q166,-Q$15))</f>
        <v>-7172.91</v>
      </c>
      <c r="R167" s="69">
        <f t="shared" si="225"/>
        <v>-382.23</v>
      </c>
      <c r="S167" s="69">
        <f t="shared" si="225"/>
        <v>-148.44</v>
      </c>
      <c r="T167" s="69">
        <f t="shared" si="225"/>
        <v>-189.97</v>
      </c>
      <c r="U167" s="69">
        <f t="shared" si="225"/>
        <v>-3019.97</v>
      </c>
      <c r="V167" s="69">
        <f t="shared" si="225"/>
        <v>-5260.36</v>
      </c>
      <c r="W167" s="69">
        <f t="shared" ref="W167:Z167" si="226">IF(OR($B167&lt;W$10,$B167&gt;W$11),0,IF($B167=W$11,-W166,-W$15))</f>
        <v>-809.76</v>
      </c>
      <c r="X167" s="69">
        <f t="shared" si="226"/>
        <v>-619.56255555555549</v>
      </c>
      <c r="Y167" s="69">
        <f t="shared" si="226"/>
        <v>-2238.71</v>
      </c>
      <c r="Z167" s="69">
        <f t="shared" si="226"/>
        <v>-4145.22</v>
      </c>
      <c r="AA167" s="69">
        <f t="shared" ref="AA167" si="227">IF(OR($B167&lt;AA$10,$B167&gt;AA$11),0,IF($B167=AA$11,-AA166,-AA$15))</f>
        <v>-3602.5677222222221</v>
      </c>
      <c r="AB167" s="69">
        <f>IF(OR($B167&lt;AB$10,$B167&gt;AB$11),0,IF($B167=AB$11,-AB166,-AB$15))</f>
        <v>-2323.0977777777771</v>
      </c>
      <c r="AC167" s="69">
        <f>IF(OR($B167&lt;AC$10,$B167&gt;AC$11),0,IF($B167=AC$11,-AC166,-AC$15))</f>
        <v>-5057.5455555555554</v>
      </c>
      <c r="AD167" s="70"/>
      <c r="AE167" s="70"/>
      <c r="AF167" s="70"/>
      <c r="AG167" s="70"/>
      <c r="AH167" s="70"/>
      <c r="AI167" s="70"/>
      <c r="AJ167" s="70"/>
      <c r="AK167" s="70"/>
      <c r="AL167" s="70"/>
      <c r="AM167" s="70"/>
      <c r="AN167" s="70"/>
      <c r="AO167" s="70"/>
      <c r="AP167" s="70"/>
      <c r="AQ167" s="69"/>
      <c r="AR167" s="70"/>
      <c r="AS167" s="70"/>
      <c r="AT167" s="70"/>
      <c r="AU167" s="70"/>
      <c r="AV167" s="70"/>
      <c r="AW167" s="70"/>
      <c r="AX167" s="70"/>
      <c r="AY167" s="70"/>
      <c r="AZ167" s="70"/>
      <c r="BA167" s="70"/>
      <c r="BB167" s="71">
        <f t="shared" si="161"/>
        <v>-38933.383611111101</v>
      </c>
      <c r="BC167" s="71">
        <f t="shared" si="224"/>
        <v>-2336</v>
      </c>
      <c r="BD167" s="71">
        <f t="shared" si="217"/>
        <v>-12809.08</v>
      </c>
    </row>
    <row r="168" spans="1:56" hidden="1" outlineLevel="1" x14ac:dyDescent="0.3">
      <c r="A168" s="55">
        <v>9999</v>
      </c>
      <c r="B168" s="123">
        <f>B167</f>
        <v>41579</v>
      </c>
      <c r="C168" s="99" t="s">
        <v>16</v>
      </c>
      <c r="D168" s="71">
        <f t="shared" ref="D168:V168" si="228">IF($B169&lt;D$10,0,IF($B169=D$10,D$13,SUM(D166:D167)))</f>
        <v>0</v>
      </c>
      <c r="E168" s="71">
        <f t="shared" si="228"/>
        <v>0</v>
      </c>
      <c r="F168" s="71">
        <f t="shared" si="228"/>
        <v>0</v>
      </c>
      <c r="G168" s="71">
        <f t="shared" si="228"/>
        <v>0</v>
      </c>
      <c r="H168" s="71">
        <f t="shared" si="228"/>
        <v>0</v>
      </c>
      <c r="I168" s="71">
        <f t="shared" si="228"/>
        <v>0</v>
      </c>
      <c r="J168" s="71">
        <f t="shared" si="228"/>
        <v>0</v>
      </c>
      <c r="K168" s="71">
        <f t="shared" si="228"/>
        <v>0</v>
      </c>
      <c r="L168" s="71">
        <f t="shared" si="228"/>
        <v>0</v>
      </c>
      <c r="M168" s="71">
        <f t="shared" si="228"/>
        <v>35262.239999999969</v>
      </c>
      <c r="N168" s="71">
        <f t="shared" si="228"/>
        <v>43223.760000000017</v>
      </c>
      <c r="O168" s="71">
        <f t="shared" si="228"/>
        <v>9999.8400000000038</v>
      </c>
      <c r="P168" s="71">
        <f t="shared" si="228"/>
        <v>6627.1200000000081</v>
      </c>
      <c r="Q168" s="71">
        <f>IF($B169&lt;Q$10,0,IF($B169=Q$10,Q$13,SUM(Q166:Q167)))</f>
        <v>43037.459999999934</v>
      </c>
      <c r="R168" s="71">
        <f t="shared" si="228"/>
        <v>28285.01999999999</v>
      </c>
      <c r="S168" s="71">
        <f t="shared" si="228"/>
        <v>10984.559999999992</v>
      </c>
      <c r="T168" s="71">
        <f t="shared" si="228"/>
        <v>14057.780000000004</v>
      </c>
      <c r="U168" s="71">
        <f t="shared" si="228"/>
        <v>428835.74000000046</v>
      </c>
      <c r="V168" s="71">
        <f t="shared" si="228"/>
        <v>746971.12000000023</v>
      </c>
      <c r="W168" s="71">
        <f t="shared" ref="W168:Z168" si="229">IF($B169&lt;W$10,0,IF($B169=W$10,W$13,SUM(W166:W167)))</f>
        <v>59922.240000000027</v>
      </c>
      <c r="X168" s="71">
        <f t="shared" si="229"/>
        <v>66912.439111111045</v>
      </c>
      <c r="Y168" s="71">
        <f t="shared" si="229"/>
        <v>241780.67999999993</v>
      </c>
      <c r="Z168" s="71">
        <f t="shared" si="229"/>
        <v>663235.32000000053</v>
      </c>
      <c r="AA168" s="71">
        <f t="shared" ref="AA168" si="230">IF($B169&lt;AA$10,0,IF($B169=AA$10,AA$13,SUM(AA166:AA167)))</f>
        <v>558397.9969444453</v>
      </c>
      <c r="AB168" s="71">
        <f>IF($B169&lt;AB$10,0,IF($B169=AB$10,AB$13,SUM(AB166:AB167)))</f>
        <v>408865.20888888882</v>
      </c>
      <c r="AC168" s="71">
        <f>IF($B169&lt;AC$10,0,IF($B169=AC$10,AC$13,SUM(AC166:AC167)))</f>
        <v>890128.01777777751</v>
      </c>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f t="shared" si="161"/>
        <v>4256526.5427222233</v>
      </c>
      <c r="BC168" s="71">
        <f t="shared" si="224"/>
        <v>255391.59</v>
      </c>
      <c r="BD168" s="71">
        <f t="shared" si="217"/>
        <v>1400397.23</v>
      </c>
    </row>
    <row r="169" spans="1:56" hidden="1" outlineLevel="1" x14ac:dyDescent="0.3">
      <c r="A169" s="55">
        <v>9999</v>
      </c>
      <c r="B169" s="125">
        <f>+B168+31</f>
        <v>41610</v>
      </c>
      <c r="C169" s="98" t="s">
        <v>15</v>
      </c>
      <c r="D169" s="69">
        <f t="shared" ref="D169:V169" si="231">IF(OR($B169&lt;D$10,$B169&gt;D$11),0,IF($B169=D$11,-D168,-D$15))</f>
        <v>0</v>
      </c>
      <c r="E169" s="69">
        <f t="shared" si="231"/>
        <v>0</v>
      </c>
      <c r="F169" s="69">
        <f t="shared" si="231"/>
        <v>0</v>
      </c>
      <c r="G169" s="69">
        <f t="shared" si="231"/>
        <v>0</v>
      </c>
      <c r="H169" s="69">
        <f t="shared" si="231"/>
        <v>0</v>
      </c>
      <c r="I169" s="69">
        <f t="shared" si="231"/>
        <v>0</v>
      </c>
      <c r="J169" s="69">
        <f t="shared" si="231"/>
        <v>0</v>
      </c>
      <c r="K169" s="69">
        <f t="shared" si="231"/>
        <v>0</v>
      </c>
      <c r="L169" s="69">
        <f t="shared" si="231"/>
        <v>0</v>
      </c>
      <c r="M169" s="69">
        <f t="shared" si="231"/>
        <v>-1469.26</v>
      </c>
      <c r="N169" s="69">
        <f t="shared" si="231"/>
        <v>-1800.99</v>
      </c>
      <c r="O169" s="69">
        <f t="shared" si="231"/>
        <v>-416.66</v>
      </c>
      <c r="P169" s="69">
        <f t="shared" si="231"/>
        <v>-276.13</v>
      </c>
      <c r="Q169" s="69">
        <f>IF(OR($B169&lt;Q$10,$B169&gt;Q$11),0,IF($B169=Q$11,-Q168,-Q$15))</f>
        <v>-7172.91</v>
      </c>
      <c r="R169" s="69">
        <f t="shared" si="231"/>
        <v>-382.23</v>
      </c>
      <c r="S169" s="69">
        <f t="shared" si="231"/>
        <v>-148.44</v>
      </c>
      <c r="T169" s="69">
        <f t="shared" si="231"/>
        <v>-189.97</v>
      </c>
      <c r="U169" s="69">
        <f t="shared" si="231"/>
        <v>-3019.97</v>
      </c>
      <c r="V169" s="69">
        <f t="shared" si="231"/>
        <v>-5260.36</v>
      </c>
      <c r="W169" s="69">
        <f t="shared" ref="W169:Z169" si="232">IF(OR($B169&lt;W$10,$B169&gt;W$11),0,IF($B169=W$11,-W168,-W$15))</f>
        <v>-809.76</v>
      </c>
      <c r="X169" s="69">
        <f t="shared" si="232"/>
        <v>-619.56255555555549</v>
      </c>
      <c r="Y169" s="69">
        <f t="shared" si="232"/>
        <v>-2238.71</v>
      </c>
      <c r="Z169" s="69">
        <f t="shared" si="232"/>
        <v>-4145.22</v>
      </c>
      <c r="AA169" s="69">
        <f t="shared" ref="AA169" si="233">IF(OR($B169&lt;AA$10,$B169&gt;AA$11),0,IF($B169=AA$11,-AA168,-AA$15))</f>
        <v>-3602.5677222222221</v>
      </c>
      <c r="AB169" s="69">
        <f>IF(OR($B169&lt;AB$10,$B169&gt;AB$11),0,IF($B169=AB$11,-AB168,-AB$15))</f>
        <v>-2323.0977777777771</v>
      </c>
      <c r="AC169" s="69">
        <f>IF(OR($B169&lt;AC$10,$B169&gt;AC$11),0,IF($B169=AC$11,-AC168,-AC$15))</f>
        <v>-5057.5455555555554</v>
      </c>
      <c r="AD169" s="69"/>
      <c r="AE169" s="69"/>
      <c r="AF169" s="69"/>
      <c r="AG169" s="69"/>
      <c r="AH169" s="69"/>
      <c r="AI169" s="69"/>
      <c r="AJ169" s="69"/>
      <c r="AK169" s="69"/>
      <c r="AL169" s="69"/>
      <c r="AM169" s="69"/>
      <c r="AN169" s="69"/>
      <c r="AO169" s="69"/>
      <c r="AP169" s="69"/>
      <c r="AQ169" s="69"/>
      <c r="AR169" s="69"/>
      <c r="AS169" s="70"/>
      <c r="AT169" s="70"/>
      <c r="AU169" s="70"/>
      <c r="AV169" s="70"/>
      <c r="AW169" s="70"/>
      <c r="AX169" s="70"/>
      <c r="AY169" s="70"/>
      <c r="AZ169" s="70"/>
      <c r="BA169" s="70"/>
      <c r="BB169" s="71">
        <f t="shared" si="161"/>
        <v>-38933.383611111101</v>
      </c>
      <c r="BC169" s="71">
        <f t="shared" si="224"/>
        <v>-2336</v>
      </c>
      <c r="BD169" s="71">
        <f t="shared" si="217"/>
        <v>-12809.08</v>
      </c>
    </row>
    <row r="170" spans="1:56" hidden="1" outlineLevel="1" x14ac:dyDescent="0.3">
      <c r="A170" s="55">
        <v>9999</v>
      </c>
      <c r="B170" s="123">
        <f>B169</f>
        <v>41610</v>
      </c>
      <c r="C170" s="99" t="s">
        <v>16</v>
      </c>
      <c r="D170" s="71">
        <f t="shared" ref="D170:V170" si="234">IF($B171&lt;D$10,0,IF($B171=D$10,D$13,SUM(D168:D169)))</f>
        <v>0</v>
      </c>
      <c r="E170" s="71">
        <f t="shared" si="234"/>
        <v>0</v>
      </c>
      <c r="F170" s="71">
        <f t="shared" si="234"/>
        <v>0</v>
      </c>
      <c r="G170" s="71">
        <f t="shared" si="234"/>
        <v>0</v>
      </c>
      <c r="H170" s="71">
        <f t="shared" si="234"/>
        <v>0</v>
      </c>
      <c r="I170" s="71">
        <f t="shared" si="234"/>
        <v>0</v>
      </c>
      <c r="J170" s="71">
        <f t="shared" si="234"/>
        <v>0</v>
      </c>
      <c r="K170" s="71">
        <f t="shared" si="234"/>
        <v>0</v>
      </c>
      <c r="L170" s="71">
        <f t="shared" si="234"/>
        <v>0</v>
      </c>
      <c r="M170" s="71">
        <f t="shared" si="234"/>
        <v>33792.979999999967</v>
      </c>
      <c r="N170" s="71">
        <f t="shared" si="234"/>
        <v>41422.770000000019</v>
      </c>
      <c r="O170" s="71">
        <f t="shared" si="234"/>
        <v>9583.1800000000039</v>
      </c>
      <c r="P170" s="71">
        <f t="shared" si="234"/>
        <v>6350.990000000008</v>
      </c>
      <c r="Q170" s="71">
        <f>IF($B171&lt;Q$10,0,IF($B171=Q$10,Q$13,SUM(Q168:Q169)))</f>
        <v>35864.54999999993</v>
      </c>
      <c r="R170" s="71">
        <f t="shared" si="234"/>
        <v>27902.78999999999</v>
      </c>
      <c r="S170" s="71">
        <f t="shared" si="234"/>
        <v>10836.119999999992</v>
      </c>
      <c r="T170" s="71">
        <f t="shared" si="234"/>
        <v>13867.810000000005</v>
      </c>
      <c r="U170" s="71">
        <f t="shared" si="234"/>
        <v>425815.77000000048</v>
      </c>
      <c r="V170" s="71">
        <f t="shared" si="234"/>
        <v>741710.76000000024</v>
      </c>
      <c r="W170" s="71">
        <f t="shared" ref="W170:Z170" si="235">IF($B171&lt;W$10,0,IF($B171=W$10,W$13,SUM(W168:W169)))</f>
        <v>59112.480000000025</v>
      </c>
      <c r="X170" s="71">
        <f t="shared" si="235"/>
        <v>66292.876555555486</v>
      </c>
      <c r="Y170" s="71">
        <f t="shared" si="235"/>
        <v>239541.96999999994</v>
      </c>
      <c r="Z170" s="71">
        <f t="shared" si="235"/>
        <v>659090.10000000056</v>
      </c>
      <c r="AA170" s="71">
        <f t="shared" ref="AA170" si="236">IF($B171&lt;AA$10,0,IF($B171=AA$10,AA$13,SUM(AA168:AA169)))</f>
        <v>554795.42922222312</v>
      </c>
      <c r="AB170" s="71">
        <f>IF($B171&lt;AB$10,0,IF($B171=AB$10,AB$13,SUM(AB168:AB169)))</f>
        <v>406542.11111111107</v>
      </c>
      <c r="AC170" s="71">
        <f>IF($B171&lt;AC$10,0,IF($B171=AC$10,AC$13,SUM(AC168:AC169)))</f>
        <v>885070.4722222219</v>
      </c>
      <c r="AD170" s="71">
        <f>+AD13</f>
        <v>507112.22</v>
      </c>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f t="shared" si="161"/>
        <v>4724705.379111113</v>
      </c>
      <c r="BC170" s="71">
        <f t="shared" si="224"/>
        <v>283482.32</v>
      </c>
      <c r="BD170" s="71">
        <f t="shared" si="217"/>
        <v>1554428.07</v>
      </c>
    </row>
    <row r="171" spans="1:56" hidden="1" outlineLevel="1" x14ac:dyDescent="0.3">
      <c r="A171" s="55">
        <v>9999</v>
      </c>
      <c r="B171" s="125">
        <f>+B170+31</f>
        <v>41641</v>
      </c>
      <c r="C171" s="98" t="s">
        <v>15</v>
      </c>
      <c r="D171" s="69">
        <f t="shared" ref="D171:V171" si="237">IF(OR($B171&lt;D$10,$B171&gt;D$11),0,IF($B171=D$11,-D170,-D$15))</f>
        <v>0</v>
      </c>
      <c r="E171" s="69">
        <f t="shared" si="237"/>
        <v>0</v>
      </c>
      <c r="F171" s="69">
        <f t="shared" si="237"/>
        <v>0</v>
      </c>
      <c r="G171" s="69">
        <f t="shared" si="237"/>
        <v>0</v>
      </c>
      <c r="H171" s="69">
        <f t="shared" si="237"/>
        <v>0</v>
      </c>
      <c r="I171" s="69">
        <f t="shared" si="237"/>
        <v>0</v>
      </c>
      <c r="J171" s="69">
        <f t="shared" si="237"/>
        <v>0</v>
      </c>
      <c r="K171" s="69">
        <f t="shared" si="237"/>
        <v>0</v>
      </c>
      <c r="L171" s="69">
        <f t="shared" si="237"/>
        <v>0</v>
      </c>
      <c r="M171" s="69">
        <f t="shared" si="237"/>
        <v>-1469.26</v>
      </c>
      <c r="N171" s="69">
        <f t="shared" si="237"/>
        <v>-1800.99</v>
      </c>
      <c r="O171" s="69">
        <f t="shared" si="237"/>
        <v>-416.66</v>
      </c>
      <c r="P171" s="69">
        <f t="shared" si="237"/>
        <v>-276.13</v>
      </c>
      <c r="Q171" s="69">
        <f>IF(OR($B171&lt;Q$10,$B171&gt;Q$11),0,IF($B171=Q$11,-Q170,-Q$15))</f>
        <v>-7172.91</v>
      </c>
      <c r="R171" s="69">
        <f t="shared" si="237"/>
        <v>-382.23</v>
      </c>
      <c r="S171" s="69">
        <f t="shared" si="237"/>
        <v>-148.44</v>
      </c>
      <c r="T171" s="69">
        <f t="shared" si="237"/>
        <v>-189.97</v>
      </c>
      <c r="U171" s="69">
        <f t="shared" si="237"/>
        <v>-3019.97</v>
      </c>
      <c r="V171" s="69">
        <f t="shared" si="237"/>
        <v>-5260.36</v>
      </c>
      <c r="W171" s="69">
        <f t="shared" ref="W171:Z171" si="238">IF(OR($B171&lt;W$10,$B171&gt;W$11),0,IF($B171=W$11,-W170,-W$15))</f>
        <v>-809.76</v>
      </c>
      <c r="X171" s="69">
        <f t="shared" si="238"/>
        <v>-619.56255555555549</v>
      </c>
      <c r="Y171" s="69">
        <f t="shared" si="238"/>
        <v>-2238.71</v>
      </c>
      <c r="Z171" s="69">
        <f t="shared" si="238"/>
        <v>-4145.22</v>
      </c>
      <c r="AA171" s="69">
        <f t="shared" ref="AA171" si="239">IF(OR($B171&lt;AA$10,$B171&gt;AA$11),0,IF($B171=AA$11,-AA170,-AA$15))</f>
        <v>-3602.5677222222221</v>
      </c>
      <c r="AB171" s="69">
        <f>IF(OR($B171&lt;AB$10,$B171&gt;AB$11),0,IF($B171=AB$11,-AB170,-AB$15))</f>
        <v>-2323.0977777777771</v>
      </c>
      <c r="AC171" s="69">
        <f>IF(OR($B171&lt;AC$10,$B171&gt;AC$11),0,IF($B171=AC$11,-AC170,-AC$15))</f>
        <v>-5057.5455555555554</v>
      </c>
      <c r="AD171" s="69">
        <f>IF(OR($B171&lt;AD$10,$B171&gt;AD$11),0,IF($B171=AD$11,-AD170,-AD$15))</f>
        <v>-2817.2901111111109</v>
      </c>
      <c r="AE171" s="69"/>
      <c r="AF171" s="69"/>
      <c r="AG171" s="69"/>
      <c r="AH171" s="69"/>
      <c r="AI171" s="69"/>
      <c r="AJ171" s="69"/>
      <c r="AK171" s="69"/>
      <c r="AL171" s="69"/>
      <c r="AM171" s="69"/>
      <c r="AN171" s="69"/>
      <c r="AO171" s="69"/>
      <c r="AP171" s="69"/>
      <c r="AQ171" s="69"/>
      <c r="AR171" s="69"/>
      <c r="AS171" s="70"/>
      <c r="AT171" s="69"/>
      <c r="AU171" s="70"/>
      <c r="AV171" s="70"/>
      <c r="AW171" s="70"/>
      <c r="AX171" s="70"/>
      <c r="AY171" s="70"/>
      <c r="AZ171" s="70"/>
      <c r="BA171" s="70"/>
      <c r="BB171" s="71">
        <f t="shared" si="161"/>
        <v>-41750.673722222215</v>
      </c>
      <c r="BC171" s="71">
        <f t="shared" si="224"/>
        <v>-2505.04</v>
      </c>
      <c r="BD171" s="71">
        <f t="shared" si="217"/>
        <v>-13735.97</v>
      </c>
    </row>
    <row r="172" spans="1:56" hidden="1" outlineLevel="1" x14ac:dyDescent="0.3">
      <c r="A172" s="55">
        <v>9999</v>
      </c>
      <c r="B172" s="123">
        <f>B171</f>
        <v>41641</v>
      </c>
      <c r="C172" s="99" t="s">
        <v>16</v>
      </c>
      <c r="D172" s="71">
        <f t="shared" ref="D172:V172" si="240">IF($B173&lt;D$10,0,IF($B173=D$10,D$13,SUM(D170:D171)))</f>
        <v>0</v>
      </c>
      <c r="E172" s="71">
        <f t="shared" si="240"/>
        <v>0</v>
      </c>
      <c r="F172" s="71">
        <f t="shared" si="240"/>
        <v>0</v>
      </c>
      <c r="G172" s="71">
        <f t="shared" si="240"/>
        <v>0</v>
      </c>
      <c r="H172" s="71">
        <f t="shared" si="240"/>
        <v>0</v>
      </c>
      <c r="I172" s="71">
        <f t="shared" si="240"/>
        <v>0</v>
      </c>
      <c r="J172" s="71">
        <f t="shared" si="240"/>
        <v>0</v>
      </c>
      <c r="K172" s="71">
        <f t="shared" si="240"/>
        <v>0</v>
      </c>
      <c r="L172" s="71">
        <f t="shared" si="240"/>
        <v>0</v>
      </c>
      <c r="M172" s="71">
        <f t="shared" si="240"/>
        <v>32323.719999999968</v>
      </c>
      <c r="N172" s="71">
        <f t="shared" si="240"/>
        <v>39621.780000000021</v>
      </c>
      <c r="O172" s="71">
        <f t="shared" si="240"/>
        <v>9166.5200000000041</v>
      </c>
      <c r="P172" s="71">
        <f t="shared" si="240"/>
        <v>6074.8600000000079</v>
      </c>
      <c r="Q172" s="71">
        <f>IF($B173&lt;Q$10,0,IF($B173=Q$10,Q$13,SUM(Q170:Q171)))</f>
        <v>28691.63999999993</v>
      </c>
      <c r="R172" s="71">
        <f t="shared" si="240"/>
        <v>27520.55999999999</v>
      </c>
      <c r="S172" s="71">
        <f t="shared" si="240"/>
        <v>10687.679999999991</v>
      </c>
      <c r="T172" s="71">
        <f t="shared" si="240"/>
        <v>13677.840000000006</v>
      </c>
      <c r="U172" s="71">
        <f t="shared" si="240"/>
        <v>422795.80000000051</v>
      </c>
      <c r="V172" s="71">
        <f t="shared" si="240"/>
        <v>736450.40000000026</v>
      </c>
      <c r="W172" s="71">
        <f t="shared" ref="W172:Z172" si="241">IF($B173&lt;W$10,0,IF($B173=W$10,W$13,SUM(W170:W171)))</f>
        <v>58302.720000000023</v>
      </c>
      <c r="X172" s="71">
        <f t="shared" si="241"/>
        <v>65673.313999999926</v>
      </c>
      <c r="Y172" s="71">
        <f t="shared" si="241"/>
        <v>237303.25999999995</v>
      </c>
      <c r="Z172" s="71">
        <f t="shared" si="241"/>
        <v>654944.88000000059</v>
      </c>
      <c r="AA172" s="71">
        <f t="shared" ref="AA172" si="242">IF($B173&lt;AA$10,0,IF($B173=AA$10,AA$13,SUM(AA170:AA171)))</f>
        <v>551192.86150000093</v>
      </c>
      <c r="AB172" s="71">
        <f>IF($B173&lt;AB$10,0,IF($B173=AB$10,AB$13,SUM(AB170:AB171)))</f>
        <v>404219.01333333331</v>
      </c>
      <c r="AC172" s="71">
        <f>IF($B173&lt;AC$10,0,IF($B173=AC$10,AC$13,SUM(AC170:AC171)))</f>
        <v>880012.92666666629</v>
      </c>
      <c r="AD172" s="71">
        <f>IF($B173&lt;AD$10,0,IF($B173=AD$10,AD$13,SUM(AD170:AD171)))</f>
        <v>504294.92988888884</v>
      </c>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f t="shared" si="161"/>
        <v>4682954.7053888906</v>
      </c>
      <c r="BC172" s="71">
        <f t="shared" si="224"/>
        <v>280977.28000000003</v>
      </c>
      <c r="BD172" s="71">
        <f t="shared" si="217"/>
        <v>1540692.1</v>
      </c>
    </row>
    <row r="173" spans="1:56" hidden="1" outlineLevel="1" x14ac:dyDescent="0.3">
      <c r="A173" s="55">
        <v>9999</v>
      </c>
      <c r="B173" s="125">
        <f>+B172+31</f>
        <v>41672</v>
      </c>
      <c r="C173" s="98" t="s">
        <v>15</v>
      </c>
      <c r="D173" s="69">
        <f t="shared" ref="D173:V173" si="243">IF(OR($B173&lt;D$10,$B173&gt;D$11),0,IF($B173=D$11,-D172,-D$15))</f>
        <v>0</v>
      </c>
      <c r="E173" s="69">
        <f t="shared" si="243"/>
        <v>0</v>
      </c>
      <c r="F173" s="69">
        <f t="shared" si="243"/>
        <v>0</v>
      </c>
      <c r="G173" s="69">
        <f t="shared" si="243"/>
        <v>0</v>
      </c>
      <c r="H173" s="69">
        <f t="shared" si="243"/>
        <v>0</v>
      </c>
      <c r="I173" s="69">
        <f t="shared" si="243"/>
        <v>0</v>
      </c>
      <c r="J173" s="69">
        <f t="shared" si="243"/>
        <v>0</v>
      </c>
      <c r="K173" s="69">
        <f t="shared" si="243"/>
        <v>0</v>
      </c>
      <c r="L173" s="69">
        <f t="shared" si="243"/>
        <v>0</v>
      </c>
      <c r="M173" s="69">
        <f t="shared" si="243"/>
        <v>-1469.26</v>
      </c>
      <c r="N173" s="69">
        <f t="shared" si="243"/>
        <v>-1800.99</v>
      </c>
      <c r="O173" s="69">
        <f t="shared" si="243"/>
        <v>-416.66</v>
      </c>
      <c r="P173" s="69">
        <f t="shared" si="243"/>
        <v>-276.13</v>
      </c>
      <c r="Q173" s="69">
        <f>IF(OR($B173&lt;Q$10,$B173&gt;Q$11),0,IF($B173=Q$11,-Q172,-Q$15))</f>
        <v>-7172.91</v>
      </c>
      <c r="R173" s="69">
        <f t="shared" si="243"/>
        <v>-382.23</v>
      </c>
      <c r="S173" s="69">
        <f t="shared" si="243"/>
        <v>-148.44</v>
      </c>
      <c r="T173" s="69">
        <f t="shared" si="243"/>
        <v>-189.97</v>
      </c>
      <c r="U173" s="69">
        <f t="shared" si="243"/>
        <v>-3019.97</v>
      </c>
      <c r="V173" s="69">
        <f t="shared" si="243"/>
        <v>-5260.36</v>
      </c>
      <c r="W173" s="69">
        <f t="shared" ref="W173:Z173" si="244">IF(OR($B173&lt;W$10,$B173&gt;W$11),0,IF($B173=W$11,-W172,-W$15))</f>
        <v>-809.76</v>
      </c>
      <c r="X173" s="69">
        <f t="shared" si="244"/>
        <v>-619.56255555555549</v>
      </c>
      <c r="Y173" s="69">
        <f t="shared" si="244"/>
        <v>-2238.71</v>
      </c>
      <c r="Z173" s="69">
        <f t="shared" si="244"/>
        <v>-4145.22</v>
      </c>
      <c r="AA173" s="69">
        <f t="shared" ref="AA173" si="245">IF(OR($B173&lt;AA$10,$B173&gt;AA$11),0,IF($B173=AA$11,-AA172,-AA$15))</f>
        <v>-3602.5677222222221</v>
      </c>
      <c r="AB173" s="69">
        <f>IF(OR($B173&lt;AB$10,$B173&gt;AB$11),0,IF($B173=AB$11,-AB172,-AB$15))</f>
        <v>-2323.0977777777771</v>
      </c>
      <c r="AC173" s="69">
        <f>IF(OR($B173&lt;AC$10,$B173&gt;AC$11),0,IF($B173=AC$11,-AC172,-AC$15))</f>
        <v>-5057.5455555555554</v>
      </c>
      <c r="AD173" s="69">
        <f>IF(OR($B173&lt;AD$10,$B173&gt;AD$11),0,IF($B173=AD$11,-AD172,-AD$15))</f>
        <v>-2817.2901111111109</v>
      </c>
      <c r="AE173" s="69"/>
      <c r="AF173" s="69"/>
      <c r="AG173" s="69"/>
      <c r="AH173" s="69"/>
      <c r="AI173" s="69"/>
      <c r="AJ173" s="69"/>
      <c r="AK173" s="69"/>
      <c r="AL173" s="69"/>
      <c r="AM173" s="69"/>
      <c r="AN173" s="69"/>
      <c r="AO173" s="69"/>
      <c r="AP173" s="69"/>
      <c r="AQ173" s="69"/>
      <c r="AR173" s="69"/>
      <c r="AS173" s="70"/>
      <c r="AT173" s="69"/>
      <c r="AU173" s="70"/>
      <c r="AV173" s="70"/>
      <c r="AW173" s="70"/>
      <c r="AX173" s="70"/>
      <c r="AY173" s="70"/>
      <c r="AZ173" s="70"/>
      <c r="BA173" s="70"/>
      <c r="BB173" s="71">
        <f t="shared" si="161"/>
        <v>-41750.673722222215</v>
      </c>
      <c r="BC173" s="71">
        <f t="shared" si="224"/>
        <v>-2505.04</v>
      </c>
      <c r="BD173" s="71">
        <f t="shared" si="217"/>
        <v>-13735.97</v>
      </c>
    </row>
    <row r="174" spans="1:56" hidden="1" outlineLevel="1" x14ac:dyDescent="0.3">
      <c r="A174" s="55">
        <v>9999</v>
      </c>
      <c r="B174" s="123">
        <f>B173</f>
        <v>41672</v>
      </c>
      <c r="C174" s="99" t="s">
        <v>16</v>
      </c>
      <c r="D174" s="71">
        <f t="shared" ref="D174:V174" si="246">IF($B175&lt;D$10,0,IF($B175=D$10,D$13,SUM(D172:D173)))</f>
        <v>0</v>
      </c>
      <c r="E174" s="71">
        <f t="shared" si="246"/>
        <v>0</v>
      </c>
      <c r="F174" s="71">
        <f t="shared" si="246"/>
        <v>0</v>
      </c>
      <c r="G174" s="71">
        <f t="shared" si="246"/>
        <v>0</v>
      </c>
      <c r="H174" s="71">
        <f t="shared" si="246"/>
        <v>0</v>
      </c>
      <c r="I174" s="71">
        <f t="shared" si="246"/>
        <v>0</v>
      </c>
      <c r="J174" s="71">
        <f t="shared" si="246"/>
        <v>0</v>
      </c>
      <c r="K174" s="71">
        <f t="shared" si="246"/>
        <v>0</v>
      </c>
      <c r="L174" s="71">
        <f t="shared" si="246"/>
        <v>0</v>
      </c>
      <c r="M174" s="71">
        <f t="shared" si="246"/>
        <v>30854.45999999997</v>
      </c>
      <c r="N174" s="71">
        <f t="shared" si="246"/>
        <v>37820.790000000023</v>
      </c>
      <c r="O174" s="71">
        <f t="shared" si="246"/>
        <v>8749.8600000000042</v>
      </c>
      <c r="P174" s="71">
        <f t="shared" si="246"/>
        <v>5798.7300000000077</v>
      </c>
      <c r="Q174" s="71">
        <f>IF($B175&lt;Q$10,0,IF($B175=Q$10,Q$13,SUM(Q172:Q173)))</f>
        <v>21518.72999999993</v>
      </c>
      <c r="R174" s="71">
        <f t="shared" si="246"/>
        <v>27138.329999999991</v>
      </c>
      <c r="S174" s="71">
        <f t="shared" si="246"/>
        <v>10539.239999999991</v>
      </c>
      <c r="T174" s="71">
        <f t="shared" si="246"/>
        <v>13487.870000000006</v>
      </c>
      <c r="U174" s="71">
        <f t="shared" si="246"/>
        <v>419775.83000000054</v>
      </c>
      <c r="V174" s="71">
        <f t="shared" si="246"/>
        <v>731190.04000000027</v>
      </c>
      <c r="W174" s="71">
        <f t="shared" ref="W174:Z174" si="247">IF($B175&lt;W$10,0,IF($B175=W$10,W$13,SUM(W172:W173)))</f>
        <v>57492.960000000021</v>
      </c>
      <c r="X174" s="71">
        <f t="shared" si="247"/>
        <v>65053.751444444373</v>
      </c>
      <c r="Y174" s="71">
        <f t="shared" si="247"/>
        <v>235064.54999999996</v>
      </c>
      <c r="Z174" s="71">
        <f t="shared" si="247"/>
        <v>650799.66000000061</v>
      </c>
      <c r="AA174" s="71">
        <f t="shared" ref="AA174" si="248">IF($B175&lt;AA$10,0,IF($B175=AA$10,AA$13,SUM(AA172:AA173)))</f>
        <v>547590.29377777874</v>
      </c>
      <c r="AB174" s="71">
        <f>IF($B175&lt;AB$10,0,IF($B175=AB$10,AB$13,SUM(AB172:AB173)))</f>
        <v>401895.91555555555</v>
      </c>
      <c r="AC174" s="71">
        <f>IF($B175&lt;AC$10,0,IF($B175=AC$10,AC$13,SUM(AC172:AC173)))</f>
        <v>874955.38111111068</v>
      </c>
      <c r="AD174" s="71">
        <f>IF($B175&lt;AD$10,0,IF($B175=AD$10,AD$13,SUM(AD172:AD173)))</f>
        <v>501477.63977777772</v>
      </c>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f t="shared" si="161"/>
        <v>4641204.0316666681</v>
      </c>
      <c r="BC174" s="71">
        <f t="shared" si="224"/>
        <v>278472.24</v>
      </c>
      <c r="BD174" s="71">
        <f t="shared" si="217"/>
        <v>1526956.13</v>
      </c>
    </row>
    <row r="175" spans="1:56" hidden="1" outlineLevel="1" x14ac:dyDescent="0.3">
      <c r="A175" s="55">
        <v>9999</v>
      </c>
      <c r="B175" s="125">
        <f>+B174+31</f>
        <v>41703</v>
      </c>
      <c r="C175" s="98" t="s">
        <v>15</v>
      </c>
      <c r="D175" s="69">
        <f t="shared" ref="D175:V175" si="249">IF(OR($B175&lt;D$10,$B175&gt;D$11),0,IF($B175=D$11,-D174,-D$15))</f>
        <v>0</v>
      </c>
      <c r="E175" s="69">
        <f t="shared" si="249"/>
        <v>0</v>
      </c>
      <c r="F175" s="69">
        <f t="shared" si="249"/>
        <v>0</v>
      </c>
      <c r="G175" s="69">
        <f t="shared" si="249"/>
        <v>0</v>
      </c>
      <c r="H175" s="69">
        <f t="shared" si="249"/>
        <v>0</v>
      </c>
      <c r="I175" s="69">
        <f t="shared" si="249"/>
        <v>0</v>
      </c>
      <c r="J175" s="69">
        <f t="shared" si="249"/>
        <v>0</v>
      </c>
      <c r="K175" s="69">
        <f t="shared" si="249"/>
        <v>0</v>
      </c>
      <c r="L175" s="69">
        <f t="shared" si="249"/>
        <v>0</v>
      </c>
      <c r="M175" s="69">
        <f t="shared" si="249"/>
        <v>-1469.26</v>
      </c>
      <c r="N175" s="69">
        <f t="shared" si="249"/>
        <v>-1800.99</v>
      </c>
      <c r="O175" s="69">
        <f t="shared" si="249"/>
        <v>-416.66</v>
      </c>
      <c r="P175" s="69">
        <f t="shared" si="249"/>
        <v>-276.13</v>
      </c>
      <c r="Q175" s="69">
        <f>IF(OR($B175&lt;Q$10,$B175&gt;Q$11),0,IF($B175=Q$11,-Q174,-Q$15))</f>
        <v>-7172.91</v>
      </c>
      <c r="R175" s="69">
        <f t="shared" si="249"/>
        <v>-382.23</v>
      </c>
      <c r="S175" s="69">
        <f t="shared" si="249"/>
        <v>-148.44</v>
      </c>
      <c r="T175" s="69">
        <f t="shared" si="249"/>
        <v>-189.97</v>
      </c>
      <c r="U175" s="69">
        <f t="shared" si="249"/>
        <v>-3019.97</v>
      </c>
      <c r="V175" s="69">
        <f t="shared" si="249"/>
        <v>-5260.36</v>
      </c>
      <c r="W175" s="69">
        <f t="shared" ref="W175:Z175" si="250">IF(OR($B175&lt;W$10,$B175&gt;W$11),0,IF($B175=W$11,-W174,-W$15))</f>
        <v>-809.76</v>
      </c>
      <c r="X175" s="69">
        <f t="shared" si="250"/>
        <v>-619.56255555555549</v>
      </c>
      <c r="Y175" s="69">
        <f t="shared" si="250"/>
        <v>-2238.71</v>
      </c>
      <c r="Z175" s="69">
        <f t="shared" si="250"/>
        <v>-4145.22</v>
      </c>
      <c r="AA175" s="69">
        <f t="shared" ref="AA175" si="251">IF(OR($B175&lt;AA$10,$B175&gt;AA$11),0,IF($B175=AA$11,-AA174,-AA$15))</f>
        <v>-3602.5677222222221</v>
      </c>
      <c r="AB175" s="69">
        <f>IF(OR($B175&lt;AB$10,$B175&gt;AB$11),0,IF($B175=AB$11,-AB174,-AB$15))</f>
        <v>-2323.0977777777771</v>
      </c>
      <c r="AC175" s="69">
        <f>IF(OR($B175&lt;AC$10,$B175&gt;AC$11),0,IF($B175=AC$11,-AC174,-AC$15))</f>
        <v>-5057.5455555555554</v>
      </c>
      <c r="AD175" s="69">
        <f>IF(OR($B175&lt;AD$10,$B175&gt;AD$11),0,IF($B175=AD$11,-AD174,-AD$15))</f>
        <v>-2817.2901111111109</v>
      </c>
      <c r="AE175" s="69"/>
      <c r="AF175" s="69"/>
      <c r="AG175" s="69"/>
      <c r="AH175" s="69"/>
      <c r="AI175" s="69"/>
      <c r="AJ175" s="69"/>
      <c r="AK175" s="69"/>
      <c r="AL175" s="69"/>
      <c r="AM175" s="69"/>
      <c r="AN175" s="69"/>
      <c r="AO175" s="69"/>
      <c r="AP175" s="69"/>
      <c r="AQ175" s="69"/>
      <c r="AR175" s="69"/>
      <c r="AS175" s="70"/>
      <c r="AT175" s="69"/>
      <c r="AU175" s="70"/>
      <c r="AV175" s="70"/>
      <c r="AW175" s="70"/>
      <c r="AX175" s="70"/>
      <c r="AY175" s="70"/>
      <c r="AZ175" s="70"/>
      <c r="BA175" s="70"/>
      <c r="BB175" s="71">
        <f t="shared" si="161"/>
        <v>-41750.673722222215</v>
      </c>
      <c r="BC175" s="71">
        <f t="shared" si="224"/>
        <v>-2505.04</v>
      </c>
      <c r="BD175" s="71">
        <f t="shared" si="217"/>
        <v>-13735.97</v>
      </c>
    </row>
    <row r="176" spans="1:56" hidden="1" outlineLevel="1" x14ac:dyDescent="0.3">
      <c r="A176" s="55">
        <v>9999</v>
      </c>
      <c r="B176" s="123">
        <f>B175</f>
        <v>41703</v>
      </c>
      <c r="C176" s="99" t="s">
        <v>16</v>
      </c>
      <c r="D176" s="71">
        <f t="shared" ref="D176:V176" si="252">IF($B177&lt;D$10,0,IF($B177=D$10,D$13,SUM(D174:D175)))</f>
        <v>0</v>
      </c>
      <c r="E176" s="71">
        <f t="shared" si="252"/>
        <v>0</v>
      </c>
      <c r="F176" s="71">
        <f t="shared" si="252"/>
        <v>0</v>
      </c>
      <c r="G176" s="71">
        <f t="shared" si="252"/>
        <v>0</v>
      </c>
      <c r="H176" s="71">
        <f t="shared" si="252"/>
        <v>0</v>
      </c>
      <c r="I176" s="71">
        <f t="shared" si="252"/>
        <v>0</v>
      </c>
      <c r="J176" s="71">
        <f t="shared" si="252"/>
        <v>0</v>
      </c>
      <c r="K176" s="71">
        <f t="shared" si="252"/>
        <v>0</v>
      </c>
      <c r="L176" s="71">
        <f t="shared" si="252"/>
        <v>0</v>
      </c>
      <c r="M176" s="71">
        <f t="shared" si="252"/>
        <v>29385.199999999972</v>
      </c>
      <c r="N176" s="71">
        <f t="shared" si="252"/>
        <v>36019.800000000025</v>
      </c>
      <c r="O176" s="71">
        <f t="shared" si="252"/>
        <v>8333.2000000000044</v>
      </c>
      <c r="P176" s="71">
        <f t="shared" si="252"/>
        <v>5522.6000000000076</v>
      </c>
      <c r="Q176" s="71">
        <f>IF($B177&lt;Q$10,0,IF($B177=Q$10,Q$13,SUM(Q174:Q175)))</f>
        <v>14345.819999999931</v>
      </c>
      <c r="R176" s="71">
        <f t="shared" si="252"/>
        <v>26756.099999999991</v>
      </c>
      <c r="S176" s="71">
        <f t="shared" si="252"/>
        <v>10390.79999999999</v>
      </c>
      <c r="T176" s="71">
        <f t="shared" si="252"/>
        <v>13297.900000000007</v>
      </c>
      <c r="U176" s="71">
        <f t="shared" si="252"/>
        <v>416755.86000000057</v>
      </c>
      <c r="V176" s="71">
        <f t="shared" si="252"/>
        <v>725929.68000000028</v>
      </c>
      <c r="W176" s="71">
        <f t="shared" ref="W176:Z176" si="253">IF($B177&lt;W$10,0,IF($B177=W$10,W$13,SUM(W174:W175)))</f>
        <v>56683.200000000019</v>
      </c>
      <c r="X176" s="71">
        <f t="shared" si="253"/>
        <v>64434.188888888821</v>
      </c>
      <c r="Y176" s="71">
        <f t="shared" si="253"/>
        <v>232825.83999999997</v>
      </c>
      <c r="Z176" s="71">
        <f t="shared" si="253"/>
        <v>646654.44000000064</v>
      </c>
      <c r="AA176" s="71">
        <f t="shared" ref="AA176" si="254">IF($B177&lt;AA$10,0,IF($B177=AA$10,AA$13,SUM(AA174:AA175)))</f>
        <v>543987.72605555656</v>
      </c>
      <c r="AB176" s="71">
        <f>IF($B177&lt;AB$10,0,IF($B177=AB$10,AB$13,SUM(AB174:AB175)))</f>
        <v>399572.81777777779</v>
      </c>
      <c r="AC176" s="71">
        <f>IF($B177&lt;AC$10,0,IF($B177=AC$10,AC$13,SUM(AC174:AC175)))</f>
        <v>869897.83555555507</v>
      </c>
      <c r="AD176" s="71">
        <f>IF($B177&lt;AD$10,0,IF($B177=AD$10,AD$13,SUM(AD174:AD175)))</f>
        <v>498660.34966666659</v>
      </c>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f t="shared" si="161"/>
        <v>4599453.3579444457</v>
      </c>
      <c r="BC176" s="71">
        <f t="shared" si="224"/>
        <v>275967.2</v>
      </c>
      <c r="BD176" s="71">
        <f t="shared" si="217"/>
        <v>1513220.16</v>
      </c>
    </row>
    <row r="177" spans="1:56" hidden="1" outlineLevel="1" x14ac:dyDescent="0.3">
      <c r="A177" s="55">
        <v>9999</v>
      </c>
      <c r="B177" s="125">
        <f>+B176+31</f>
        <v>41734</v>
      </c>
      <c r="C177" s="98" t="s">
        <v>15</v>
      </c>
      <c r="D177" s="69">
        <f t="shared" ref="D177:V177" si="255">IF(OR($B177&lt;D$10,$B177&gt;D$11),0,IF($B177=D$11,-D176,-D$15))</f>
        <v>0</v>
      </c>
      <c r="E177" s="69">
        <f t="shared" si="255"/>
        <v>0</v>
      </c>
      <c r="F177" s="69">
        <f t="shared" si="255"/>
        <v>0</v>
      </c>
      <c r="G177" s="69">
        <f t="shared" si="255"/>
        <v>0</v>
      </c>
      <c r="H177" s="69">
        <f t="shared" si="255"/>
        <v>0</v>
      </c>
      <c r="I177" s="69">
        <f t="shared" si="255"/>
        <v>0</v>
      </c>
      <c r="J177" s="69">
        <f t="shared" si="255"/>
        <v>0</v>
      </c>
      <c r="K177" s="69">
        <f t="shared" si="255"/>
        <v>0</v>
      </c>
      <c r="L177" s="69">
        <f t="shared" si="255"/>
        <v>0</v>
      </c>
      <c r="M177" s="69">
        <f t="shared" si="255"/>
        <v>-1469.26</v>
      </c>
      <c r="N177" s="69">
        <f t="shared" si="255"/>
        <v>-1800.99</v>
      </c>
      <c r="O177" s="69">
        <f t="shared" si="255"/>
        <v>-416.66</v>
      </c>
      <c r="P177" s="69">
        <f t="shared" si="255"/>
        <v>-276.13</v>
      </c>
      <c r="Q177" s="69">
        <f>IF(OR($B177&lt;Q$10,$B177&gt;Q$11),0,IF($B177=Q$11,-Q176,-Q$15))</f>
        <v>-7172.91</v>
      </c>
      <c r="R177" s="69">
        <f t="shared" si="255"/>
        <v>-382.23</v>
      </c>
      <c r="S177" s="69">
        <f t="shared" si="255"/>
        <v>-148.44</v>
      </c>
      <c r="T177" s="69">
        <f t="shared" si="255"/>
        <v>-189.97</v>
      </c>
      <c r="U177" s="69">
        <f t="shared" si="255"/>
        <v>-3019.97</v>
      </c>
      <c r="V177" s="69">
        <f t="shared" si="255"/>
        <v>-5260.36</v>
      </c>
      <c r="W177" s="69">
        <f t="shared" ref="W177:Z177" si="256">IF(OR($B177&lt;W$10,$B177&gt;W$11),0,IF($B177=W$11,-W176,-W$15))</f>
        <v>-809.76</v>
      </c>
      <c r="X177" s="69">
        <f t="shared" si="256"/>
        <v>-619.56255555555549</v>
      </c>
      <c r="Y177" s="69">
        <f t="shared" si="256"/>
        <v>-2238.71</v>
      </c>
      <c r="Z177" s="69">
        <f t="shared" si="256"/>
        <v>-4145.22</v>
      </c>
      <c r="AA177" s="69">
        <f t="shared" ref="AA177" si="257">IF(OR($B177&lt;AA$10,$B177&gt;AA$11),0,IF($B177=AA$11,-AA176,-AA$15))</f>
        <v>-3602.5677222222221</v>
      </c>
      <c r="AB177" s="69">
        <f>IF(OR($B177&lt;AB$10,$B177&gt;AB$11),0,IF($B177=AB$11,-AB176,-AB$15))</f>
        <v>-2323.0977777777771</v>
      </c>
      <c r="AC177" s="69">
        <f>IF(OR($B177&lt;AC$10,$B177&gt;AC$11),0,IF($B177=AC$11,-AC176,-AC$15))</f>
        <v>-5057.5455555555554</v>
      </c>
      <c r="AD177" s="69">
        <f>IF(OR($B177&lt;AD$10,$B177&gt;AD$11),0,IF($B177=AD$11,-AD176,-AD$15))</f>
        <v>-2817.2901111111109</v>
      </c>
      <c r="AE177" s="69"/>
      <c r="AF177" s="69"/>
      <c r="AG177" s="69"/>
      <c r="AH177" s="69"/>
      <c r="AI177" s="69"/>
      <c r="AJ177" s="69"/>
      <c r="AK177" s="69"/>
      <c r="AL177" s="69"/>
      <c r="AM177" s="69"/>
      <c r="AN177" s="69"/>
      <c r="AO177" s="69"/>
      <c r="AP177" s="69"/>
      <c r="AQ177" s="69"/>
      <c r="AR177" s="69"/>
      <c r="AS177" s="70"/>
      <c r="AT177" s="69"/>
      <c r="AU177" s="70"/>
      <c r="AV177" s="70"/>
      <c r="AW177" s="70"/>
      <c r="AX177" s="70"/>
      <c r="AY177" s="70"/>
      <c r="AZ177" s="70"/>
      <c r="BA177" s="70"/>
      <c r="BB177" s="71">
        <f t="shared" ref="BB177:BB203" si="258">SUM(D177:AW177)</f>
        <v>-41750.673722222215</v>
      </c>
      <c r="BC177" s="71">
        <f t="shared" si="224"/>
        <v>-2505.04</v>
      </c>
      <c r="BD177" s="71">
        <f t="shared" si="217"/>
        <v>-13735.97</v>
      </c>
    </row>
    <row r="178" spans="1:56" hidden="1" outlineLevel="1" x14ac:dyDescent="0.3">
      <c r="A178" s="55">
        <v>9999</v>
      </c>
      <c r="B178" s="123">
        <f>B177</f>
        <v>41734</v>
      </c>
      <c r="C178" s="99" t="s">
        <v>16</v>
      </c>
      <c r="D178" s="71">
        <f t="shared" ref="D178:V178" si="259">IF($B179&lt;D$10,0,IF($B179=D$10,D$13,SUM(D176:D177)))</f>
        <v>0</v>
      </c>
      <c r="E178" s="71">
        <f t="shared" si="259"/>
        <v>0</v>
      </c>
      <c r="F178" s="71">
        <f t="shared" si="259"/>
        <v>0</v>
      </c>
      <c r="G178" s="71">
        <f t="shared" si="259"/>
        <v>0</v>
      </c>
      <c r="H178" s="71">
        <f t="shared" si="259"/>
        <v>0</v>
      </c>
      <c r="I178" s="71">
        <f t="shared" si="259"/>
        <v>0</v>
      </c>
      <c r="J178" s="71">
        <f t="shared" si="259"/>
        <v>0</v>
      </c>
      <c r="K178" s="71">
        <f t="shared" si="259"/>
        <v>0</v>
      </c>
      <c r="L178" s="71">
        <f t="shared" si="259"/>
        <v>0</v>
      </c>
      <c r="M178" s="71">
        <f t="shared" si="259"/>
        <v>27915.939999999973</v>
      </c>
      <c r="N178" s="71">
        <f t="shared" si="259"/>
        <v>34218.810000000027</v>
      </c>
      <c r="O178" s="71">
        <f t="shared" si="259"/>
        <v>7916.5400000000045</v>
      </c>
      <c r="P178" s="71">
        <f t="shared" si="259"/>
        <v>5246.4700000000075</v>
      </c>
      <c r="Q178" s="71">
        <f>IF($B179&lt;Q$10,0,IF($B179=Q$10,Q$13,SUM(Q176:Q177)))</f>
        <v>7172.9099999999307</v>
      </c>
      <c r="R178" s="71">
        <f t="shared" si="259"/>
        <v>26373.869999999992</v>
      </c>
      <c r="S178" s="71">
        <f t="shared" si="259"/>
        <v>10242.35999999999</v>
      </c>
      <c r="T178" s="71">
        <f t="shared" si="259"/>
        <v>13107.930000000008</v>
      </c>
      <c r="U178" s="71">
        <f t="shared" si="259"/>
        <v>413735.8900000006</v>
      </c>
      <c r="V178" s="71">
        <f t="shared" si="259"/>
        <v>720669.3200000003</v>
      </c>
      <c r="W178" s="71">
        <f t="shared" ref="W178:Z178" si="260">IF($B179&lt;W$10,0,IF($B179=W$10,W$13,SUM(W176:W177)))</f>
        <v>55873.440000000017</v>
      </c>
      <c r="X178" s="71">
        <f t="shared" si="260"/>
        <v>63814.626333333268</v>
      </c>
      <c r="Y178" s="71">
        <f t="shared" si="260"/>
        <v>230587.12999999998</v>
      </c>
      <c r="Z178" s="71">
        <f t="shared" si="260"/>
        <v>642509.22000000067</v>
      </c>
      <c r="AA178" s="71">
        <f t="shared" ref="AA178" si="261">IF($B179&lt;AA$10,0,IF($B179=AA$10,AA$13,SUM(AA176:AA177)))</f>
        <v>540385.15833333437</v>
      </c>
      <c r="AB178" s="71">
        <f>IF($B179&lt;AB$10,0,IF($B179=AB$10,AB$13,SUM(AB176:AB177)))</f>
        <v>397249.72000000003</v>
      </c>
      <c r="AC178" s="71">
        <f>IF($B179&lt;AC$10,0,IF($B179=AC$10,AC$13,SUM(AC176:AC177)))</f>
        <v>864840.28999999946</v>
      </c>
      <c r="AD178" s="71">
        <f>IF($B179&lt;AD$10,0,IF($B179=AD$10,AD$13,SUM(AD176:AD177)))</f>
        <v>495843.05955555546</v>
      </c>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f t="shared" si="258"/>
        <v>4557702.6842222242</v>
      </c>
      <c r="BC178" s="71">
        <f t="shared" si="224"/>
        <v>273462.15999999997</v>
      </c>
      <c r="BD178" s="71">
        <f t="shared" si="217"/>
        <v>1499484.18</v>
      </c>
    </row>
    <row r="179" spans="1:56" hidden="1" outlineLevel="1" x14ac:dyDescent="0.3">
      <c r="A179" s="55">
        <v>9999</v>
      </c>
      <c r="B179" s="125">
        <f>+B178+30</f>
        <v>41764</v>
      </c>
      <c r="C179" s="98" t="s">
        <v>15</v>
      </c>
      <c r="D179" s="69">
        <f t="shared" ref="D179:V179" si="262">IF(OR($B179&lt;D$10,$B179&gt;D$11),0,IF($B179=D$11,-D178,-D$15))</f>
        <v>0</v>
      </c>
      <c r="E179" s="69">
        <f t="shared" si="262"/>
        <v>0</v>
      </c>
      <c r="F179" s="69">
        <f t="shared" si="262"/>
        <v>0</v>
      </c>
      <c r="G179" s="69">
        <f t="shared" si="262"/>
        <v>0</v>
      </c>
      <c r="H179" s="69">
        <f t="shared" si="262"/>
        <v>0</v>
      </c>
      <c r="I179" s="69">
        <f t="shared" si="262"/>
        <v>0</v>
      </c>
      <c r="J179" s="69">
        <f t="shared" si="262"/>
        <v>0</v>
      </c>
      <c r="K179" s="69">
        <f t="shared" si="262"/>
        <v>0</v>
      </c>
      <c r="L179" s="69">
        <f t="shared" si="262"/>
        <v>0</v>
      </c>
      <c r="M179" s="69">
        <f t="shared" si="262"/>
        <v>-1469.26</v>
      </c>
      <c r="N179" s="69">
        <f t="shared" si="262"/>
        <v>-1800.99</v>
      </c>
      <c r="O179" s="69">
        <f t="shared" si="262"/>
        <v>-416.66</v>
      </c>
      <c r="P179" s="69">
        <f t="shared" si="262"/>
        <v>-276.13</v>
      </c>
      <c r="Q179" s="69">
        <f>IF(OR($B179&lt;Q$10,$B179&gt;Q$11),0,IF($B179=Q$11,-Q178,-Q$15))</f>
        <v>-7172.91</v>
      </c>
      <c r="R179" s="69">
        <f t="shared" si="262"/>
        <v>-382.23</v>
      </c>
      <c r="S179" s="69">
        <f t="shared" si="262"/>
        <v>-148.44</v>
      </c>
      <c r="T179" s="69">
        <f t="shared" si="262"/>
        <v>-189.97</v>
      </c>
      <c r="U179" s="69">
        <f t="shared" si="262"/>
        <v>-3019.97</v>
      </c>
      <c r="V179" s="69">
        <f t="shared" si="262"/>
        <v>-5260.36</v>
      </c>
      <c r="W179" s="69">
        <f t="shared" ref="W179:Z179" si="263">IF(OR($B179&lt;W$10,$B179&gt;W$11),0,IF($B179=W$11,-W178,-W$15))</f>
        <v>-809.76</v>
      </c>
      <c r="X179" s="69">
        <f t="shared" si="263"/>
        <v>-619.56255555555549</v>
      </c>
      <c r="Y179" s="69">
        <f t="shared" si="263"/>
        <v>-2238.71</v>
      </c>
      <c r="Z179" s="69">
        <f t="shared" si="263"/>
        <v>-4145.22</v>
      </c>
      <c r="AA179" s="69">
        <f t="shared" ref="AA179" si="264">IF(OR($B179&lt;AA$10,$B179&gt;AA$11),0,IF($B179=AA$11,-AA178,-AA$15))</f>
        <v>-3602.5677222222221</v>
      </c>
      <c r="AB179" s="69">
        <f>IF(OR($B179&lt;AB$10,$B179&gt;AB$11),0,IF($B179=AB$11,-AB178,-AB$15))</f>
        <v>-2323.0977777777771</v>
      </c>
      <c r="AC179" s="69">
        <f>IF(OR($B179&lt;AC$10,$B179&gt;AC$11),0,IF($B179=AC$11,-AC178,-AC$15))</f>
        <v>-5057.5455555555554</v>
      </c>
      <c r="AD179" s="69">
        <f>IF(OR($B179&lt;AD$10,$B179&gt;AD$11),0,IF($B179=AD$11,-AD178,-AD$15))</f>
        <v>-2817.2901111111109</v>
      </c>
      <c r="AE179" s="69"/>
      <c r="AF179" s="69"/>
      <c r="AG179" s="69"/>
      <c r="AH179" s="69"/>
      <c r="AI179" s="69"/>
      <c r="AJ179" s="69"/>
      <c r="AK179" s="69"/>
      <c r="AL179" s="69"/>
      <c r="AM179" s="69"/>
      <c r="AN179" s="69"/>
      <c r="AO179" s="69"/>
      <c r="AP179" s="69"/>
      <c r="AQ179" s="69"/>
      <c r="AR179" s="69"/>
      <c r="AS179" s="70"/>
      <c r="AT179" s="69"/>
      <c r="AU179" s="70"/>
      <c r="AV179" s="70"/>
      <c r="AW179" s="70"/>
      <c r="AX179" s="70"/>
      <c r="AY179" s="70"/>
      <c r="AZ179" s="70"/>
      <c r="BA179" s="70"/>
      <c r="BB179" s="71">
        <f t="shared" si="258"/>
        <v>-41750.673722222215</v>
      </c>
      <c r="BC179" s="71">
        <f t="shared" si="224"/>
        <v>-2505.04</v>
      </c>
      <c r="BD179" s="71">
        <f t="shared" si="217"/>
        <v>-13735.97</v>
      </c>
    </row>
    <row r="180" spans="1:56" hidden="1" outlineLevel="1" x14ac:dyDescent="0.3">
      <c r="A180" s="55">
        <v>9999</v>
      </c>
      <c r="B180" s="123">
        <f>B179</f>
        <v>41764</v>
      </c>
      <c r="C180" s="99" t="s">
        <v>16</v>
      </c>
      <c r="D180" s="71">
        <f t="shared" ref="D180:V180" si="265">IF($B181&lt;D$10,0,IF($B181=D$10,D$13,SUM(D178:D179)))</f>
        <v>0</v>
      </c>
      <c r="E180" s="71">
        <f t="shared" si="265"/>
        <v>0</v>
      </c>
      <c r="F180" s="71">
        <f t="shared" si="265"/>
        <v>0</v>
      </c>
      <c r="G180" s="71">
        <f t="shared" si="265"/>
        <v>0</v>
      </c>
      <c r="H180" s="71">
        <f t="shared" si="265"/>
        <v>0</v>
      </c>
      <c r="I180" s="71">
        <f t="shared" si="265"/>
        <v>0</v>
      </c>
      <c r="J180" s="71">
        <f t="shared" si="265"/>
        <v>0</v>
      </c>
      <c r="K180" s="71">
        <f t="shared" si="265"/>
        <v>0</v>
      </c>
      <c r="L180" s="71">
        <f t="shared" si="265"/>
        <v>0</v>
      </c>
      <c r="M180" s="71">
        <f t="shared" si="265"/>
        <v>26446.679999999975</v>
      </c>
      <c r="N180" s="71">
        <f t="shared" si="265"/>
        <v>32417.820000000025</v>
      </c>
      <c r="O180" s="71">
        <f t="shared" si="265"/>
        <v>7499.8800000000047</v>
      </c>
      <c r="P180" s="71">
        <f t="shared" si="265"/>
        <v>4970.3400000000074</v>
      </c>
      <c r="Q180" s="71">
        <f>IF($B181&lt;Q$10,0,IF($B181=Q$10,Q$13,SUM(Q178:Q179)))</f>
        <v>-6.9121597334742546E-11</v>
      </c>
      <c r="R180" s="71">
        <f t="shared" si="265"/>
        <v>25991.639999999992</v>
      </c>
      <c r="S180" s="71">
        <f t="shared" si="265"/>
        <v>10093.919999999989</v>
      </c>
      <c r="T180" s="71">
        <f t="shared" si="265"/>
        <v>12917.960000000008</v>
      </c>
      <c r="U180" s="71">
        <f t="shared" si="265"/>
        <v>410715.92000000062</v>
      </c>
      <c r="V180" s="71">
        <f t="shared" si="265"/>
        <v>715408.96000000031</v>
      </c>
      <c r="W180" s="71">
        <f t="shared" ref="W180:Z180" si="266">IF($B181&lt;W$10,0,IF($B181=W$10,W$13,SUM(W178:W179)))</f>
        <v>55063.680000000015</v>
      </c>
      <c r="X180" s="71">
        <f t="shared" si="266"/>
        <v>63195.063777777716</v>
      </c>
      <c r="Y180" s="71">
        <f t="shared" si="266"/>
        <v>228348.41999999998</v>
      </c>
      <c r="Z180" s="71">
        <f t="shared" si="266"/>
        <v>638364.0000000007</v>
      </c>
      <c r="AA180" s="71">
        <f t="shared" ref="AA180" si="267">IF($B181&lt;AA$10,0,IF($B181=AA$10,AA$13,SUM(AA178:AA179)))</f>
        <v>536782.59061111219</v>
      </c>
      <c r="AB180" s="71">
        <f>IF($B181&lt;AB$10,0,IF($B181=AB$10,AB$13,SUM(AB178:AB179)))</f>
        <v>394926.62222222227</v>
      </c>
      <c r="AC180" s="71">
        <f>IF($B181&lt;AC$10,0,IF($B181=AC$10,AC$13,SUM(AC178:AC179)))</f>
        <v>859782.74444444384</v>
      </c>
      <c r="AD180" s="71">
        <f>IF($B181&lt;AD$10,0,IF($B181=AD$10,AD$13,SUM(AD178:AD179)))</f>
        <v>493025.76944444433</v>
      </c>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f t="shared" si="258"/>
        <v>4515952.0105000017</v>
      </c>
      <c r="BC180" s="71">
        <f t="shared" si="224"/>
        <v>270957.12</v>
      </c>
      <c r="BD180" s="71">
        <f t="shared" si="217"/>
        <v>1485748.21</v>
      </c>
    </row>
    <row r="181" spans="1:56" hidden="1" outlineLevel="1" x14ac:dyDescent="0.3">
      <c r="A181" s="55">
        <v>9999</v>
      </c>
      <c r="B181" s="125">
        <f>+B180+31</f>
        <v>41795</v>
      </c>
      <c r="C181" s="98" t="s">
        <v>15</v>
      </c>
      <c r="D181" s="69">
        <f t="shared" ref="D181:V181" si="268">IF(OR($B181&lt;D$10,$B181&gt;D$11),0,IF($B181=D$11,-D180,-D$15))</f>
        <v>0</v>
      </c>
      <c r="E181" s="69">
        <f t="shared" si="268"/>
        <v>0</v>
      </c>
      <c r="F181" s="69">
        <f t="shared" si="268"/>
        <v>0</v>
      </c>
      <c r="G181" s="69">
        <f t="shared" si="268"/>
        <v>0</v>
      </c>
      <c r="H181" s="69">
        <f t="shared" si="268"/>
        <v>0</v>
      </c>
      <c r="I181" s="69">
        <f t="shared" si="268"/>
        <v>0</v>
      </c>
      <c r="J181" s="69">
        <f t="shared" si="268"/>
        <v>0</v>
      </c>
      <c r="K181" s="69">
        <f t="shared" si="268"/>
        <v>0</v>
      </c>
      <c r="L181" s="69">
        <f t="shared" si="268"/>
        <v>0</v>
      </c>
      <c r="M181" s="69">
        <f t="shared" si="268"/>
        <v>-1469.26</v>
      </c>
      <c r="N181" s="69">
        <f t="shared" si="268"/>
        <v>-1800.99</v>
      </c>
      <c r="O181" s="69">
        <f t="shared" si="268"/>
        <v>-416.66</v>
      </c>
      <c r="P181" s="69">
        <f t="shared" si="268"/>
        <v>-276.13</v>
      </c>
      <c r="Q181" s="69">
        <f>IF(OR($B181&lt;Q$10,$B181&gt;Q$11),0,IF($B181=Q$11,-Q180,-Q$15))</f>
        <v>0</v>
      </c>
      <c r="R181" s="69">
        <f t="shared" si="268"/>
        <v>-382.23</v>
      </c>
      <c r="S181" s="69">
        <f t="shared" si="268"/>
        <v>-148.44</v>
      </c>
      <c r="T181" s="69">
        <f t="shared" si="268"/>
        <v>-189.97</v>
      </c>
      <c r="U181" s="69">
        <f t="shared" si="268"/>
        <v>-3019.97</v>
      </c>
      <c r="V181" s="69">
        <f t="shared" si="268"/>
        <v>-5260.36</v>
      </c>
      <c r="W181" s="69">
        <f t="shared" ref="W181:Z181" si="269">IF(OR($B181&lt;W$10,$B181&gt;W$11),0,IF($B181=W$11,-W180,-W$15))</f>
        <v>-809.76</v>
      </c>
      <c r="X181" s="69">
        <f t="shared" si="269"/>
        <v>-619.56255555555549</v>
      </c>
      <c r="Y181" s="69">
        <f t="shared" si="269"/>
        <v>-2238.71</v>
      </c>
      <c r="Z181" s="69">
        <f t="shared" si="269"/>
        <v>-4145.22</v>
      </c>
      <c r="AA181" s="69">
        <f t="shared" ref="AA181" si="270">IF(OR($B181&lt;AA$10,$B181&gt;AA$11),0,IF($B181=AA$11,-AA180,-AA$15))</f>
        <v>-3602.5677222222221</v>
      </c>
      <c r="AB181" s="69">
        <f>IF(OR($B181&lt;AB$10,$B181&gt;AB$11),0,IF($B181=AB$11,-AB180,-AB$15))</f>
        <v>-2323.0977777777771</v>
      </c>
      <c r="AC181" s="69">
        <f>IF(OR($B181&lt;AC$10,$B181&gt;AC$11),0,IF($B181=AC$11,-AC180,-AC$15))</f>
        <v>-5057.5455555555554</v>
      </c>
      <c r="AD181" s="69">
        <f>IF(OR($B181&lt;AD$10,$B181&gt;AD$11),0,IF($B181=AD$11,-AD180,-AD$15))</f>
        <v>-2817.2901111111109</v>
      </c>
      <c r="AE181" s="69"/>
      <c r="AF181" s="69"/>
      <c r="AG181" s="69"/>
      <c r="AH181" s="69"/>
      <c r="AI181" s="69"/>
      <c r="AJ181" s="69"/>
      <c r="AK181" s="69"/>
      <c r="AL181" s="69"/>
      <c r="AM181" s="69"/>
      <c r="AN181" s="69"/>
      <c r="AO181" s="69"/>
      <c r="AP181" s="69"/>
      <c r="AQ181" s="69"/>
      <c r="AR181" s="69"/>
      <c r="AS181" s="69"/>
      <c r="AT181" s="69"/>
      <c r="AU181" s="70"/>
      <c r="AV181" s="70"/>
      <c r="AW181" s="70"/>
      <c r="AX181" s="70"/>
      <c r="AY181" s="70"/>
      <c r="AZ181" s="70"/>
      <c r="BA181" s="70"/>
      <c r="BB181" s="71">
        <f t="shared" si="258"/>
        <v>-34577.763722222226</v>
      </c>
      <c r="BC181" s="71">
        <f t="shared" si="224"/>
        <v>-2074.67</v>
      </c>
      <c r="BD181" s="71">
        <f t="shared" si="217"/>
        <v>-11376.08</v>
      </c>
    </row>
    <row r="182" spans="1:56" hidden="1" outlineLevel="1" x14ac:dyDescent="0.3">
      <c r="A182" s="55">
        <v>9999</v>
      </c>
      <c r="B182" s="123">
        <f>B181</f>
        <v>41795</v>
      </c>
      <c r="C182" s="99" t="s">
        <v>16</v>
      </c>
      <c r="D182" s="71">
        <f t="shared" ref="D182:V182" si="271">IF($B183&lt;D$10,0,IF($B183=D$10,D$13,SUM(D180:D181)))</f>
        <v>0</v>
      </c>
      <c r="E182" s="71">
        <f t="shared" si="271"/>
        <v>0</v>
      </c>
      <c r="F182" s="71">
        <f t="shared" si="271"/>
        <v>0</v>
      </c>
      <c r="G182" s="71">
        <f t="shared" si="271"/>
        <v>0</v>
      </c>
      <c r="H182" s="71">
        <f t="shared" si="271"/>
        <v>0</v>
      </c>
      <c r="I182" s="71">
        <f t="shared" si="271"/>
        <v>0</v>
      </c>
      <c r="J182" s="71">
        <f t="shared" si="271"/>
        <v>0</v>
      </c>
      <c r="K182" s="71">
        <f t="shared" si="271"/>
        <v>0</v>
      </c>
      <c r="L182" s="71">
        <f t="shared" si="271"/>
        <v>0</v>
      </c>
      <c r="M182" s="71">
        <f t="shared" si="271"/>
        <v>24977.419999999976</v>
      </c>
      <c r="N182" s="71">
        <f t="shared" si="271"/>
        <v>30616.830000000024</v>
      </c>
      <c r="O182" s="71">
        <f t="shared" si="271"/>
        <v>7083.2200000000048</v>
      </c>
      <c r="P182" s="71">
        <f t="shared" si="271"/>
        <v>4694.2100000000073</v>
      </c>
      <c r="Q182" s="71">
        <f>IF($B183&lt;Q$10,0,IF($B183=Q$10,Q$13,SUM(Q180:Q181)))</f>
        <v>-6.9121597334742546E-11</v>
      </c>
      <c r="R182" s="71">
        <f t="shared" si="271"/>
        <v>25609.409999999993</v>
      </c>
      <c r="S182" s="71">
        <f t="shared" si="271"/>
        <v>9945.4799999999886</v>
      </c>
      <c r="T182" s="71">
        <f t="shared" si="271"/>
        <v>12727.990000000009</v>
      </c>
      <c r="U182" s="71">
        <f t="shared" si="271"/>
        <v>407695.95000000065</v>
      </c>
      <c r="V182" s="71">
        <f t="shared" si="271"/>
        <v>710148.60000000033</v>
      </c>
      <c r="W182" s="71">
        <f t="shared" ref="W182:Z182" si="272">IF($B183&lt;W$10,0,IF($B183=W$10,W$13,SUM(W180:W181)))</f>
        <v>54253.920000000013</v>
      </c>
      <c r="X182" s="71">
        <f t="shared" si="272"/>
        <v>62575.501222222163</v>
      </c>
      <c r="Y182" s="71">
        <f t="shared" si="272"/>
        <v>226109.71</v>
      </c>
      <c r="Z182" s="71">
        <f t="shared" si="272"/>
        <v>634218.78000000073</v>
      </c>
      <c r="AA182" s="71">
        <f t="shared" ref="AA182" si="273">IF($B183&lt;AA$10,0,IF($B183=AA$10,AA$13,SUM(AA180:AA181)))</f>
        <v>533180.02288889</v>
      </c>
      <c r="AB182" s="71">
        <f>IF($B183&lt;AB$10,0,IF($B183=AB$10,AB$13,SUM(AB180:AB181)))</f>
        <v>392603.52444444451</v>
      </c>
      <c r="AC182" s="71">
        <f>IF($B183&lt;AC$10,0,IF($B183=AC$10,AC$13,SUM(AC180:AC181)))</f>
        <v>854725.19888888823</v>
      </c>
      <c r="AD182" s="71">
        <f>IF($B183&lt;AD$10,0,IF($B183=AD$10,AD$13,SUM(AD180:AD181)))</f>
        <v>490208.47933333321</v>
      </c>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f t="shared" si="258"/>
        <v>4481374.2467777794</v>
      </c>
      <c r="BC182" s="71">
        <f t="shared" si="224"/>
        <v>268882.45</v>
      </c>
      <c r="BD182" s="71">
        <f t="shared" si="217"/>
        <v>1474372.13</v>
      </c>
    </row>
    <row r="183" spans="1:56" hidden="1" outlineLevel="1" x14ac:dyDescent="0.3">
      <c r="A183" s="55">
        <v>9999</v>
      </c>
      <c r="B183" s="125">
        <f>+B182+31</f>
        <v>41826</v>
      </c>
      <c r="C183" s="98" t="s">
        <v>15</v>
      </c>
      <c r="D183" s="69">
        <v>0</v>
      </c>
      <c r="E183" s="69">
        <v>0</v>
      </c>
      <c r="F183" s="69">
        <f t="shared" ref="F183:V183" si="274">IF(OR($B183&lt;F$10,$B183&gt;F$11),0,IF($B183=F$11,-F182,-F$15))</f>
        <v>0</v>
      </c>
      <c r="G183" s="69">
        <f t="shared" si="274"/>
        <v>0</v>
      </c>
      <c r="H183" s="69">
        <f t="shared" si="274"/>
        <v>0</v>
      </c>
      <c r="I183" s="69">
        <f t="shared" si="274"/>
        <v>0</v>
      </c>
      <c r="J183" s="69">
        <f t="shared" si="274"/>
        <v>0</v>
      </c>
      <c r="K183" s="69">
        <f t="shared" si="274"/>
        <v>0</v>
      </c>
      <c r="L183" s="69">
        <f t="shared" si="274"/>
        <v>0</v>
      </c>
      <c r="M183" s="69">
        <f t="shared" si="274"/>
        <v>-1469.26</v>
      </c>
      <c r="N183" s="69">
        <f t="shared" si="274"/>
        <v>-1800.99</v>
      </c>
      <c r="O183" s="69">
        <f t="shared" si="274"/>
        <v>-416.66</v>
      </c>
      <c r="P183" s="69">
        <f t="shared" si="274"/>
        <v>-276.13</v>
      </c>
      <c r="Q183" s="69">
        <f>IF(OR($B183&lt;Q$10,$B183&gt;Q$11),0,IF($B183=Q$11,-Q182,-Q$15))</f>
        <v>0</v>
      </c>
      <c r="R183" s="69">
        <f t="shared" si="274"/>
        <v>-382.23</v>
      </c>
      <c r="S183" s="69">
        <f t="shared" si="274"/>
        <v>-148.44</v>
      </c>
      <c r="T183" s="69">
        <f t="shared" si="274"/>
        <v>-189.97</v>
      </c>
      <c r="U183" s="69">
        <f t="shared" si="274"/>
        <v>-3019.97</v>
      </c>
      <c r="V183" s="69">
        <f t="shared" si="274"/>
        <v>-5260.36</v>
      </c>
      <c r="W183" s="69">
        <f t="shared" ref="W183:Z183" si="275">IF(OR($B183&lt;W$10,$B183&gt;W$11),0,IF($B183=W$11,-W182,-W$15))</f>
        <v>-809.76</v>
      </c>
      <c r="X183" s="69">
        <f t="shared" si="275"/>
        <v>-619.56255555555549</v>
      </c>
      <c r="Y183" s="69">
        <f t="shared" si="275"/>
        <v>-2238.71</v>
      </c>
      <c r="Z183" s="69">
        <f t="shared" si="275"/>
        <v>-4145.22</v>
      </c>
      <c r="AA183" s="69">
        <f t="shared" ref="AA183" si="276">IF(OR($B183&lt;AA$10,$B183&gt;AA$11),0,IF($B183=AA$11,-AA182,-AA$15))</f>
        <v>-3602.5677222222221</v>
      </c>
      <c r="AB183" s="69">
        <f>IF(OR($B183&lt;AB$10,$B183&gt;AB$11),0,IF($B183=AB$11,-AB182,-AB$15))</f>
        <v>-2323.0977777777771</v>
      </c>
      <c r="AC183" s="69">
        <f>IF(OR($B183&lt;AC$10,$B183&gt;AC$11),0,IF($B183=AC$11,-AC182,-AC$15))</f>
        <v>-5057.5455555555554</v>
      </c>
      <c r="AD183" s="69">
        <f>IF(OR($B183&lt;AD$10,$B183&gt;AD$11),0,IF($B183=AD$11,-AD182,-AD$15))</f>
        <v>-2817.2901111111109</v>
      </c>
      <c r="AE183" s="69"/>
      <c r="AF183" s="69"/>
      <c r="AG183" s="69"/>
      <c r="AH183" s="69"/>
      <c r="AI183" s="69"/>
      <c r="AJ183" s="69"/>
      <c r="AK183" s="69"/>
      <c r="AL183" s="69"/>
      <c r="AM183" s="69"/>
      <c r="AN183" s="69"/>
      <c r="AO183" s="69"/>
      <c r="AP183" s="69"/>
      <c r="AQ183" s="69"/>
      <c r="AR183" s="69"/>
      <c r="AS183" s="69"/>
      <c r="AT183" s="69"/>
      <c r="AU183" s="70"/>
      <c r="AV183" s="70"/>
      <c r="AW183" s="70"/>
      <c r="AX183" s="70"/>
      <c r="AY183" s="70"/>
      <c r="AZ183" s="70"/>
      <c r="BA183" s="70"/>
      <c r="BB183" s="71">
        <f t="shared" si="258"/>
        <v>-34577.763722222226</v>
      </c>
      <c r="BC183" s="71">
        <f t="shared" si="224"/>
        <v>-2074.67</v>
      </c>
      <c r="BD183" s="71">
        <f t="shared" si="217"/>
        <v>-11376.08</v>
      </c>
    </row>
    <row r="184" spans="1:56" hidden="1" outlineLevel="1" x14ac:dyDescent="0.3">
      <c r="A184" s="55">
        <v>9999</v>
      </c>
      <c r="B184" s="123">
        <f>B183</f>
        <v>41826</v>
      </c>
      <c r="C184" s="99" t="s">
        <v>16</v>
      </c>
      <c r="D184" s="71">
        <f t="shared" ref="D184:V184" si="277">IF($B185&lt;D$10,0,IF($B185=D$10,D$13,SUM(D182:D183)))</f>
        <v>0</v>
      </c>
      <c r="E184" s="71">
        <f t="shared" si="277"/>
        <v>0</v>
      </c>
      <c r="F184" s="71">
        <f t="shared" si="277"/>
        <v>0</v>
      </c>
      <c r="G184" s="71">
        <f t="shared" si="277"/>
        <v>0</v>
      </c>
      <c r="H184" s="71">
        <f t="shared" si="277"/>
        <v>0</v>
      </c>
      <c r="I184" s="71">
        <f t="shared" si="277"/>
        <v>0</v>
      </c>
      <c r="J184" s="71">
        <f t="shared" si="277"/>
        <v>0</v>
      </c>
      <c r="K184" s="71">
        <f t="shared" si="277"/>
        <v>0</v>
      </c>
      <c r="L184" s="71">
        <f t="shared" si="277"/>
        <v>0</v>
      </c>
      <c r="M184" s="71">
        <f t="shared" si="277"/>
        <v>23508.159999999978</v>
      </c>
      <c r="N184" s="71">
        <f t="shared" si="277"/>
        <v>28815.840000000022</v>
      </c>
      <c r="O184" s="71">
        <f t="shared" si="277"/>
        <v>6666.5600000000049</v>
      </c>
      <c r="P184" s="71">
        <f t="shared" si="277"/>
        <v>4418.0800000000072</v>
      </c>
      <c r="Q184" s="71">
        <f>IF($B185&lt;Q$10,0,IF($B185=Q$10,Q$13,SUM(Q182:Q183)))</f>
        <v>-6.9121597334742546E-11</v>
      </c>
      <c r="R184" s="71">
        <f t="shared" si="277"/>
        <v>25227.179999999993</v>
      </c>
      <c r="S184" s="71">
        <f t="shared" si="277"/>
        <v>9797.0399999999881</v>
      </c>
      <c r="T184" s="71">
        <f t="shared" si="277"/>
        <v>12538.02000000001</v>
      </c>
      <c r="U184" s="71">
        <f t="shared" si="277"/>
        <v>404675.98000000068</v>
      </c>
      <c r="V184" s="71">
        <f t="shared" si="277"/>
        <v>704888.24000000034</v>
      </c>
      <c r="W184" s="71">
        <f t="shared" ref="W184:Z184" si="278">IF($B185&lt;W$10,0,IF($B185=W$10,W$13,SUM(W182:W183)))</f>
        <v>53444.160000000011</v>
      </c>
      <c r="X184" s="71">
        <f t="shared" si="278"/>
        <v>61955.938666666611</v>
      </c>
      <c r="Y184" s="71">
        <f t="shared" si="278"/>
        <v>223871</v>
      </c>
      <c r="Z184" s="71">
        <f t="shared" si="278"/>
        <v>630073.56000000075</v>
      </c>
      <c r="AA184" s="71">
        <f t="shared" ref="AA184" si="279">IF($B185&lt;AA$10,0,IF($B185=AA$10,AA$13,SUM(AA182:AA183)))</f>
        <v>529577.45516666782</v>
      </c>
      <c r="AB184" s="71">
        <f>IF($B185&lt;AB$10,0,IF($B185=AB$10,AB$13,SUM(AB182:AB183)))</f>
        <v>390280.42666666675</v>
      </c>
      <c r="AC184" s="71">
        <f>IF($B185&lt;AC$10,0,IF($B185=AC$10,AC$13,SUM(AC182:AC183)))</f>
        <v>849667.65333333262</v>
      </c>
      <c r="AD184" s="71">
        <f>IF($B185&lt;AD$10,0,IF($B185=AD$10,AD$13,SUM(AD182:AD183)))</f>
        <v>487391.18922222208</v>
      </c>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f t="shared" si="258"/>
        <v>4446796.4830555571</v>
      </c>
      <c r="BC184" s="71">
        <f t="shared" si="224"/>
        <v>266807.78999999998</v>
      </c>
      <c r="BD184" s="71">
        <f t="shared" si="217"/>
        <v>1462996.04</v>
      </c>
    </row>
    <row r="185" spans="1:56" hidden="1" outlineLevel="1" x14ac:dyDescent="0.3">
      <c r="A185" s="55">
        <v>9999</v>
      </c>
      <c r="B185" s="125">
        <f>+B184+29</f>
        <v>41855</v>
      </c>
      <c r="C185" s="98" t="s">
        <v>15</v>
      </c>
      <c r="D185" s="69">
        <f t="shared" ref="D185:V185" si="280">IF(OR($B185&lt;D$10,$B185&gt;D$11),0,IF($B185=D$11,-D184,-D$15))</f>
        <v>0</v>
      </c>
      <c r="E185" s="69">
        <f t="shared" si="280"/>
        <v>0</v>
      </c>
      <c r="F185" s="69">
        <f t="shared" si="280"/>
        <v>0</v>
      </c>
      <c r="G185" s="69">
        <f t="shared" si="280"/>
        <v>0</v>
      </c>
      <c r="H185" s="69">
        <f t="shared" si="280"/>
        <v>0</v>
      </c>
      <c r="I185" s="69">
        <f t="shared" si="280"/>
        <v>0</v>
      </c>
      <c r="J185" s="69">
        <f t="shared" si="280"/>
        <v>0</v>
      </c>
      <c r="K185" s="69">
        <f t="shared" si="280"/>
        <v>0</v>
      </c>
      <c r="L185" s="69">
        <f t="shared" si="280"/>
        <v>0</v>
      </c>
      <c r="M185" s="69">
        <f t="shared" si="280"/>
        <v>-1469.26</v>
      </c>
      <c r="N185" s="69">
        <f t="shared" si="280"/>
        <v>-1800.99</v>
      </c>
      <c r="O185" s="69">
        <f t="shared" si="280"/>
        <v>-416.66</v>
      </c>
      <c r="P185" s="69">
        <f t="shared" si="280"/>
        <v>-276.13</v>
      </c>
      <c r="Q185" s="69">
        <f>IF(OR($B185&lt;Q$10,$B185&gt;Q$11),0,IF($B185=Q$11,-Q184,-Q$15))</f>
        <v>0</v>
      </c>
      <c r="R185" s="69">
        <f t="shared" si="280"/>
        <v>-382.23</v>
      </c>
      <c r="S185" s="69">
        <f t="shared" si="280"/>
        <v>-148.44</v>
      </c>
      <c r="T185" s="69">
        <f t="shared" si="280"/>
        <v>-189.97</v>
      </c>
      <c r="U185" s="69">
        <f t="shared" si="280"/>
        <v>-3019.97</v>
      </c>
      <c r="V185" s="69">
        <f t="shared" si="280"/>
        <v>-5260.36</v>
      </c>
      <c r="W185" s="69">
        <f t="shared" ref="W185:AB185" si="281">IF(OR($B185&lt;W$10,$B185&gt;W$11),0,IF($B185=W$11,-W184,-W$15))</f>
        <v>-809.76</v>
      </c>
      <c r="X185" s="69">
        <f t="shared" si="281"/>
        <v>-619.56255555555549</v>
      </c>
      <c r="Y185" s="69">
        <f t="shared" si="281"/>
        <v>-2238.71</v>
      </c>
      <c r="Z185" s="69">
        <f t="shared" si="281"/>
        <v>-4145.22</v>
      </c>
      <c r="AA185" s="69">
        <f t="shared" ref="AA185" si="282">IF(OR($B185&lt;AA$10,$B185&gt;AA$11),0,IF($B185=AA$11,-AA184,-AA$15))</f>
        <v>-3602.5677222222221</v>
      </c>
      <c r="AB185" s="69">
        <f t="shared" si="281"/>
        <v>-2323.0977777777771</v>
      </c>
      <c r="AC185" s="69">
        <f>IF(OR($B185&lt;AC$10,$B185&gt;AC$11),0,IF($B185=AC$11,-AC184,-AC$15))</f>
        <v>-5057.5455555555554</v>
      </c>
      <c r="AD185" s="69">
        <f t="shared" ref="AD185" si="283">IF(OR($B185&lt;AD$10,$B185&gt;AD$11),0,IF($B185=AD$11,-AD184,-AD$15))</f>
        <v>-2817.2901111111109</v>
      </c>
      <c r="AE185" s="69"/>
      <c r="AF185" s="69"/>
      <c r="AG185" s="69"/>
      <c r="AH185" s="69"/>
      <c r="AI185" s="69"/>
      <c r="AJ185" s="69"/>
      <c r="AK185" s="69"/>
      <c r="AL185" s="69"/>
      <c r="AM185" s="69"/>
      <c r="AN185" s="69"/>
      <c r="AO185" s="69"/>
      <c r="AP185" s="69"/>
      <c r="AQ185" s="69"/>
      <c r="AR185" s="69"/>
      <c r="AS185" s="69"/>
      <c r="AT185" s="69"/>
      <c r="AU185" s="70"/>
      <c r="AV185" s="70"/>
      <c r="AW185" s="70"/>
      <c r="AX185" s="70"/>
      <c r="AY185" s="70"/>
      <c r="AZ185" s="70"/>
      <c r="BA185" s="70"/>
      <c r="BB185" s="71">
        <f t="shared" si="258"/>
        <v>-34577.763722222226</v>
      </c>
      <c r="BC185" s="71">
        <f t="shared" si="224"/>
        <v>-2074.67</v>
      </c>
      <c r="BD185" s="71">
        <f t="shared" si="217"/>
        <v>-11376.08</v>
      </c>
    </row>
    <row r="186" spans="1:56" hidden="1" outlineLevel="1" x14ac:dyDescent="0.3">
      <c r="A186" s="55">
        <v>9999</v>
      </c>
      <c r="B186" s="123">
        <f>B185</f>
        <v>41855</v>
      </c>
      <c r="C186" s="99" t="s">
        <v>16</v>
      </c>
      <c r="D186" s="71">
        <f t="shared" ref="D186:V186" si="284">IF($B187&lt;D$10,0,IF($B187=D$10,D$13,SUM(D184:D185)))</f>
        <v>0</v>
      </c>
      <c r="E186" s="71">
        <f t="shared" si="284"/>
        <v>0</v>
      </c>
      <c r="F186" s="71">
        <f t="shared" si="284"/>
        <v>0</v>
      </c>
      <c r="G186" s="71">
        <f t="shared" si="284"/>
        <v>0</v>
      </c>
      <c r="H186" s="71">
        <f t="shared" si="284"/>
        <v>0</v>
      </c>
      <c r="I186" s="71">
        <f t="shared" si="284"/>
        <v>0</v>
      </c>
      <c r="J186" s="71">
        <f t="shared" si="284"/>
        <v>0</v>
      </c>
      <c r="K186" s="71">
        <f t="shared" si="284"/>
        <v>0</v>
      </c>
      <c r="L186" s="71">
        <f t="shared" si="284"/>
        <v>0</v>
      </c>
      <c r="M186" s="71">
        <f t="shared" si="284"/>
        <v>22038.89999999998</v>
      </c>
      <c r="N186" s="71">
        <f t="shared" si="284"/>
        <v>27014.85000000002</v>
      </c>
      <c r="O186" s="71">
        <f t="shared" si="284"/>
        <v>6249.9000000000051</v>
      </c>
      <c r="P186" s="71">
        <f t="shared" si="284"/>
        <v>4141.9500000000071</v>
      </c>
      <c r="Q186" s="71">
        <f>IF($B187&lt;Q$10,0,IF($B187=Q$10,Q$13,SUM(Q184:Q185)))</f>
        <v>-6.9121597334742546E-11</v>
      </c>
      <c r="R186" s="71">
        <f t="shared" si="284"/>
        <v>24844.949999999993</v>
      </c>
      <c r="S186" s="71">
        <f t="shared" si="284"/>
        <v>9648.5999999999876</v>
      </c>
      <c r="T186" s="71">
        <f t="shared" si="284"/>
        <v>12348.05000000001</v>
      </c>
      <c r="U186" s="71">
        <f t="shared" si="284"/>
        <v>401656.01000000071</v>
      </c>
      <c r="V186" s="71">
        <f t="shared" si="284"/>
        <v>699627.88000000035</v>
      </c>
      <c r="W186" s="71">
        <f t="shared" ref="W186:AB186" si="285">IF($B187&lt;W$10,0,IF($B187=W$10,W$13,SUM(W184:W185)))</f>
        <v>52634.400000000009</v>
      </c>
      <c r="X186" s="71">
        <f t="shared" si="285"/>
        <v>61336.376111111058</v>
      </c>
      <c r="Y186" s="71">
        <f t="shared" si="285"/>
        <v>221632.29</v>
      </c>
      <c r="Z186" s="71">
        <f t="shared" si="285"/>
        <v>625928.34000000078</v>
      </c>
      <c r="AA186" s="71">
        <f t="shared" ref="AA186" si="286">IF($B187&lt;AA$10,0,IF($B187=AA$10,AA$13,SUM(AA184:AA185)))</f>
        <v>525974.88744444563</v>
      </c>
      <c r="AB186" s="71">
        <f t="shared" si="285"/>
        <v>387957.32888888899</v>
      </c>
      <c r="AC186" s="71">
        <f>IF($B187&lt;AC$10,0,IF($B187=AC$10,AC$13,SUM(AC184:AC185)))</f>
        <v>844610.10777777701</v>
      </c>
      <c r="AD186" s="71">
        <f t="shared" ref="AD186" si="287">IF($B187&lt;AD$10,0,IF($B187=AD$10,AD$13,SUM(AD184:AD185)))</f>
        <v>484573.89911111095</v>
      </c>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f t="shared" si="258"/>
        <v>4412218.7193333358</v>
      </c>
      <c r="BC186" s="71">
        <f t="shared" si="224"/>
        <v>264733.12</v>
      </c>
      <c r="BD186" s="71">
        <f t="shared" si="217"/>
        <v>1451619.96</v>
      </c>
    </row>
    <row r="187" spans="1:56" hidden="1" outlineLevel="1" x14ac:dyDescent="0.3">
      <c r="A187" s="55">
        <v>9999</v>
      </c>
      <c r="B187" s="125">
        <f>+B186+28</f>
        <v>41883</v>
      </c>
      <c r="C187" s="98" t="s">
        <v>15</v>
      </c>
      <c r="D187" s="69">
        <f t="shared" ref="D187:V187" si="288">IF(OR($B187&lt;D$10,$B187&gt;D$11),0,IF($B187=D$11,-D186,-D$15))</f>
        <v>0</v>
      </c>
      <c r="E187" s="69">
        <f t="shared" si="288"/>
        <v>0</v>
      </c>
      <c r="F187" s="69">
        <f t="shared" si="288"/>
        <v>0</v>
      </c>
      <c r="G187" s="69">
        <f t="shared" si="288"/>
        <v>0</v>
      </c>
      <c r="H187" s="69">
        <f t="shared" si="288"/>
        <v>0</v>
      </c>
      <c r="I187" s="69">
        <f t="shared" si="288"/>
        <v>0</v>
      </c>
      <c r="J187" s="69">
        <f t="shared" si="288"/>
        <v>0</v>
      </c>
      <c r="K187" s="69">
        <f t="shared" si="288"/>
        <v>0</v>
      </c>
      <c r="L187" s="69">
        <f t="shared" si="288"/>
        <v>0</v>
      </c>
      <c r="M187" s="69">
        <f t="shared" si="288"/>
        <v>-1469.26</v>
      </c>
      <c r="N187" s="69">
        <f t="shared" si="288"/>
        <v>-1800.99</v>
      </c>
      <c r="O187" s="69">
        <f t="shared" si="288"/>
        <v>-416.66</v>
      </c>
      <c r="P187" s="69">
        <f t="shared" si="288"/>
        <v>-276.13</v>
      </c>
      <c r="Q187" s="69">
        <f>IF(OR($B187&lt;Q$10,$B187&gt;Q$11),0,IF($B187=Q$11,-Q186,-Q$15))</f>
        <v>0</v>
      </c>
      <c r="R187" s="69">
        <f t="shared" si="288"/>
        <v>-382.23</v>
      </c>
      <c r="S187" s="69">
        <f t="shared" si="288"/>
        <v>-148.44</v>
      </c>
      <c r="T187" s="69">
        <f t="shared" si="288"/>
        <v>-189.97</v>
      </c>
      <c r="U187" s="69">
        <f t="shared" si="288"/>
        <v>-3019.97</v>
      </c>
      <c r="V187" s="69">
        <f t="shared" si="288"/>
        <v>-5260.36</v>
      </c>
      <c r="W187" s="69">
        <f t="shared" ref="W187:AB187" si="289">IF(OR($B187&lt;W$10,$B187&gt;W$11),0,IF($B187=W$11,-W186,-W$15))</f>
        <v>-809.76</v>
      </c>
      <c r="X187" s="69">
        <f t="shared" si="289"/>
        <v>-619.56255555555549</v>
      </c>
      <c r="Y187" s="69">
        <f t="shared" si="289"/>
        <v>-2238.71</v>
      </c>
      <c r="Z187" s="69">
        <f t="shared" si="289"/>
        <v>-4145.22</v>
      </c>
      <c r="AA187" s="69">
        <f t="shared" ref="AA187" si="290">IF(OR($B187&lt;AA$10,$B187&gt;AA$11),0,IF($B187=AA$11,-AA186,-AA$15))</f>
        <v>-3602.5677222222221</v>
      </c>
      <c r="AB187" s="69">
        <f t="shared" si="289"/>
        <v>-2323.0977777777771</v>
      </c>
      <c r="AC187" s="69">
        <f>IF(OR($B187&lt;AC$10,$B187&gt;AC$11),0,IF($B187=AC$11,-AC186,-AC$15))</f>
        <v>-5057.5455555555554</v>
      </c>
      <c r="AD187" s="69">
        <f t="shared" ref="AD187" si="291">IF(OR($B187&lt;AD$10,$B187&gt;AD$11),0,IF($B187=AD$11,-AD186,-AD$15))</f>
        <v>-2817.2901111111109</v>
      </c>
      <c r="AE187" s="69"/>
      <c r="AF187" s="69"/>
      <c r="AG187" s="69"/>
      <c r="AH187" s="69"/>
      <c r="AI187" s="69"/>
      <c r="AJ187" s="69"/>
      <c r="AK187" s="69"/>
      <c r="AL187" s="69"/>
      <c r="AM187" s="69"/>
      <c r="AN187" s="69"/>
      <c r="AO187" s="69"/>
      <c r="AP187" s="69"/>
      <c r="AQ187" s="69"/>
      <c r="AR187" s="69"/>
      <c r="AS187" s="69"/>
      <c r="AT187" s="69"/>
      <c r="AU187" s="70"/>
      <c r="AV187" s="70"/>
      <c r="AW187" s="70"/>
      <c r="AX187" s="70"/>
      <c r="AY187" s="70"/>
      <c r="AZ187" s="70"/>
      <c r="BA187" s="70"/>
      <c r="BB187" s="71">
        <f t="shared" si="258"/>
        <v>-34577.763722222226</v>
      </c>
      <c r="BC187" s="71">
        <f t="shared" si="224"/>
        <v>-2074.67</v>
      </c>
      <c r="BD187" s="71">
        <f t="shared" si="217"/>
        <v>-11376.08</v>
      </c>
    </row>
    <row r="188" spans="1:56" hidden="1" outlineLevel="1" x14ac:dyDescent="0.3">
      <c r="A188" s="55">
        <v>9999</v>
      </c>
      <c r="B188" s="123">
        <f>B187</f>
        <v>41883</v>
      </c>
      <c r="C188" s="99" t="s">
        <v>16</v>
      </c>
      <c r="D188" s="71">
        <f t="shared" ref="D188:V188" si="292">IF($B189&lt;D$10,0,IF($B189=D$10,D$13,SUM(D186:D187)))</f>
        <v>0</v>
      </c>
      <c r="E188" s="71">
        <f t="shared" si="292"/>
        <v>0</v>
      </c>
      <c r="F188" s="71">
        <f t="shared" si="292"/>
        <v>0</v>
      </c>
      <c r="G188" s="71">
        <f t="shared" si="292"/>
        <v>0</v>
      </c>
      <c r="H188" s="71">
        <f t="shared" si="292"/>
        <v>0</v>
      </c>
      <c r="I188" s="71">
        <f t="shared" si="292"/>
        <v>0</v>
      </c>
      <c r="J188" s="71">
        <f t="shared" si="292"/>
        <v>0</v>
      </c>
      <c r="K188" s="71">
        <f t="shared" si="292"/>
        <v>0</v>
      </c>
      <c r="L188" s="71">
        <f t="shared" si="292"/>
        <v>0</v>
      </c>
      <c r="M188" s="71">
        <f t="shared" si="292"/>
        <v>20569.639999999981</v>
      </c>
      <c r="N188" s="71">
        <f t="shared" si="292"/>
        <v>25213.860000000019</v>
      </c>
      <c r="O188" s="71">
        <f t="shared" si="292"/>
        <v>5833.2400000000052</v>
      </c>
      <c r="P188" s="71">
        <f t="shared" si="292"/>
        <v>3865.820000000007</v>
      </c>
      <c r="Q188" s="71">
        <f>IF($B189&lt;Q$10,0,IF($B189=Q$10,Q$13,SUM(Q186:Q187)))</f>
        <v>-6.9121597334742546E-11</v>
      </c>
      <c r="R188" s="71">
        <f t="shared" si="292"/>
        <v>24462.719999999994</v>
      </c>
      <c r="S188" s="71">
        <f t="shared" si="292"/>
        <v>9500.1599999999871</v>
      </c>
      <c r="T188" s="71">
        <f t="shared" si="292"/>
        <v>12158.080000000011</v>
      </c>
      <c r="U188" s="71">
        <f t="shared" si="292"/>
        <v>398636.04000000074</v>
      </c>
      <c r="V188" s="71">
        <f t="shared" si="292"/>
        <v>694367.52000000037</v>
      </c>
      <c r="W188" s="71">
        <f t="shared" ref="W188:AB188" si="293">IF($B189&lt;W$10,0,IF($B189=W$10,W$13,SUM(W186:W187)))</f>
        <v>51824.640000000007</v>
      </c>
      <c r="X188" s="71">
        <f t="shared" si="293"/>
        <v>60716.813555555505</v>
      </c>
      <c r="Y188" s="71">
        <f t="shared" si="293"/>
        <v>219393.58000000002</v>
      </c>
      <c r="Z188" s="71">
        <f t="shared" si="293"/>
        <v>621783.12000000081</v>
      </c>
      <c r="AA188" s="71">
        <f t="shared" ref="AA188" si="294">IF($B189&lt;AA$10,0,IF($B189=AA$10,AA$13,SUM(AA186:AA187)))</f>
        <v>522372.31972222339</v>
      </c>
      <c r="AB188" s="71">
        <f t="shared" si="293"/>
        <v>385634.23111111124</v>
      </c>
      <c r="AC188" s="71">
        <f>IF($B189&lt;AC$10,0,IF($B189=AC$10,AC$13,SUM(AC186:AC187)))</f>
        <v>839552.5622222214</v>
      </c>
      <c r="AD188" s="71">
        <f t="shared" ref="AD188" si="295">IF($B189&lt;AD$10,0,IF($B189=AD$10,AD$13,SUM(AD186:AD187)))</f>
        <v>481756.60899999982</v>
      </c>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f t="shared" si="258"/>
        <v>4377640.9556111135</v>
      </c>
      <c r="BC188" s="71">
        <f t="shared" si="224"/>
        <v>262658.46000000002</v>
      </c>
      <c r="BD188" s="71">
        <f t="shared" si="217"/>
        <v>1440243.87</v>
      </c>
    </row>
    <row r="189" spans="1:56" hidden="1" outlineLevel="1" x14ac:dyDescent="0.3">
      <c r="A189" s="55">
        <v>9999</v>
      </c>
      <c r="B189" s="125">
        <f>+B188+31</f>
        <v>41914</v>
      </c>
      <c r="C189" s="98" t="s">
        <v>15</v>
      </c>
      <c r="D189" s="69">
        <f t="shared" ref="D189:V189" si="296">IF(OR($B189&lt;D$10,$B189&gt;D$11),0,IF($B189=D$11,-D188,-D$15))</f>
        <v>0</v>
      </c>
      <c r="E189" s="69">
        <f t="shared" si="296"/>
        <v>0</v>
      </c>
      <c r="F189" s="69">
        <f t="shared" si="296"/>
        <v>0</v>
      </c>
      <c r="G189" s="69">
        <f t="shared" si="296"/>
        <v>0</v>
      </c>
      <c r="H189" s="69">
        <f t="shared" si="296"/>
        <v>0</v>
      </c>
      <c r="I189" s="69">
        <f t="shared" si="296"/>
        <v>0</v>
      </c>
      <c r="J189" s="69">
        <f t="shared" si="296"/>
        <v>0</v>
      </c>
      <c r="K189" s="69">
        <f t="shared" si="296"/>
        <v>0</v>
      </c>
      <c r="L189" s="69">
        <f t="shared" si="296"/>
        <v>0</v>
      </c>
      <c r="M189" s="69">
        <f t="shared" si="296"/>
        <v>-1469.26</v>
      </c>
      <c r="N189" s="69">
        <f t="shared" si="296"/>
        <v>-1800.99</v>
      </c>
      <c r="O189" s="69">
        <f t="shared" si="296"/>
        <v>-416.66</v>
      </c>
      <c r="P189" s="69">
        <f t="shared" si="296"/>
        <v>-276.13</v>
      </c>
      <c r="Q189" s="69">
        <f>IF(OR($B189&lt;Q$10,$B189&gt;Q$11),0,IF($B189=Q$11,-Q188,-Q$15))</f>
        <v>0</v>
      </c>
      <c r="R189" s="69">
        <f t="shared" si="296"/>
        <v>-382.23</v>
      </c>
      <c r="S189" s="69">
        <f t="shared" si="296"/>
        <v>-148.44</v>
      </c>
      <c r="T189" s="69">
        <f t="shared" si="296"/>
        <v>-189.97</v>
      </c>
      <c r="U189" s="69">
        <f t="shared" si="296"/>
        <v>-3019.97</v>
      </c>
      <c r="V189" s="69">
        <f t="shared" si="296"/>
        <v>-5260.36</v>
      </c>
      <c r="W189" s="69">
        <f t="shared" ref="W189:AB189" si="297">IF(OR($B189&lt;W$10,$B189&gt;W$11),0,IF($B189=W$11,-W188,-W$15))</f>
        <v>-809.76</v>
      </c>
      <c r="X189" s="69">
        <f t="shared" si="297"/>
        <v>-619.56255555555549</v>
      </c>
      <c r="Y189" s="69">
        <f t="shared" si="297"/>
        <v>-2238.71</v>
      </c>
      <c r="Z189" s="69">
        <f t="shared" si="297"/>
        <v>-4145.22</v>
      </c>
      <c r="AA189" s="69">
        <f t="shared" ref="AA189" si="298">IF(OR($B189&lt;AA$10,$B189&gt;AA$11),0,IF($B189=AA$11,-AA188,-AA$15))</f>
        <v>-3602.5677222222221</v>
      </c>
      <c r="AB189" s="69">
        <f t="shared" si="297"/>
        <v>-2323.0977777777771</v>
      </c>
      <c r="AC189" s="69">
        <f>IF(OR($B189&lt;AC$10,$B189&gt;AC$11),0,IF($B189=AC$11,-AC188,-AC$15))</f>
        <v>-5057.5455555555554</v>
      </c>
      <c r="AD189" s="69">
        <f t="shared" ref="AD189" si="299">IF(OR($B189&lt;AD$10,$B189&gt;AD$11),0,IF($B189=AD$11,-AD188,-AD$15))</f>
        <v>-2817.2901111111109</v>
      </c>
      <c r="AE189" s="69"/>
      <c r="AF189" s="69"/>
      <c r="AG189" s="69"/>
      <c r="AH189" s="69"/>
      <c r="AI189" s="69"/>
      <c r="AJ189" s="69"/>
      <c r="AK189" s="69"/>
      <c r="AL189" s="69"/>
      <c r="AM189" s="69"/>
      <c r="AN189" s="69"/>
      <c r="AO189" s="69"/>
      <c r="AP189" s="69"/>
      <c r="AQ189" s="69"/>
      <c r="AR189" s="69"/>
      <c r="AS189" s="69"/>
      <c r="AT189" s="69"/>
      <c r="AU189" s="70"/>
      <c r="AV189" s="70"/>
      <c r="AW189" s="70"/>
      <c r="AX189" s="70"/>
      <c r="AY189" s="70"/>
      <c r="AZ189" s="70"/>
      <c r="BA189" s="70"/>
      <c r="BB189" s="71">
        <f t="shared" si="258"/>
        <v>-34577.763722222226</v>
      </c>
      <c r="BC189" s="71">
        <f t="shared" si="224"/>
        <v>-2074.67</v>
      </c>
      <c r="BD189" s="71">
        <f t="shared" si="217"/>
        <v>-11376.08</v>
      </c>
    </row>
    <row r="190" spans="1:56" hidden="1" outlineLevel="1" x14ac:dyDescent="0.3">
      <c r="A190" s="55">
        <v>9999</v>
      </c>
      <c r="B190" s="123">
        <f>B189</f>
        <v>41914</v>
      </c>
      <c r="C190" s="99" t="s">
        <v>16</v>
      </c>
      <c r="D190" s="71">
        <f t="shared" ref="D190:V190" si="300">IF($B191&lt;D$10,0,IF($B191=D$10,D$13,SUM(D188:D189)))</f>
        <v>0</v>
      </c>
      <c r="E190" s="71">
        <f t="shared" si="300"/>
        <v>0</v>
      </c>
      <c r="F190" s="71">
        <f t="shared" si="300"/>
        <v>0</v>
      </c>
      <c r="G190" s="71">
        <f t="shared" si="300"/>
        <v>0</v>
      </c>
      <c r="H190" s="71">
        <f t="shared" si="300"/>
        <v>0</v>
      </c>
      <c r="I190" s="71">
        <f t="shared" si="300"/>
        <v>0</v>
      </c>
      <c r="J190" s="71">
        <f t="shared" si="300"/>
        <v>0</v>
      </c>
      <c r="K190" s="71">
        <f t="shared" si="300"/>
        <v>0</v>
      </c>
      <c r="L190" s="71">
        <f t="shared" si="300"/>
        <v>0</v>
      </c>
      <c r="M190" s="71">
        <f t="shared" si="300"/>
        <v>19100.379999999983</v>
      </c>
      <c r="N190" s="71">
        <f t="shared" si="300"/>
        <v>23412.870000000017</v>
      </c>
      <c r="O190" s="71">
        <f t="shared" si="300"/>
        <v>5416.5800000000054</v>
      </c>
      <c r="P190" s="71">
        <f t="shared" si="300"/>
        <v>3589.6900000000069</v>
      </c>
      <c r="Q190" s="71">
        <f>IF($B191&lt;Q$10,0,IF($B191=Q$10,Q$13,SUM(Q188:Q189)))</f>
        <v>-6.9121597334742546E-11</v>
      </c>
      <c r="R190" s="71">
        <f t="shared" si="300"/>
        <v>24080.489999999994</v>
      </c>
      <c r="S190" s="71">
        <f t="shared" si="300"/>
        <v>9351.7199999999866</v>
      </c>
      <c r="T190" s="71">
        <f t="shared" si="300"/>
        <v>11968.110000000011</v>
      </c>
      <c r="U190" s="71">
        <f t="shared" si="300"/>
        <v>395616.07000000076</v>
      </c>
      <c r="V190" s="71">
        <f t="shared" si="300"/>
        <v>689107.16000000038</v>
      </c>
      <c r="W190" s="71">
        <f t="shared" ref="W190:AB190" si="301">IF($B191&lt;W$10,0,IF($B191=W$10,W$13,SUM(W188:W189)))</f>
        <v>51014.880000000005</v>
      </c>
      <c r="X190" s="71">
        <f t="shared" si="301"/>
        <v>60097.250999999953</v>
      </c>
      <c r="Y190" s="71">
        <f t="shared" si="301"/>
        <v>217154.87000000002</v>
      </c>
      <c r="Z190" s="71">
        <f t="shared" si="301"/>
        <v>617637.90000000084</v>
      </c>
      <c r="AA190" s="71">
        <f t="shared" ref="AA190" si="302">IF($B191&lt;AA$10,0,IF($B191=AA$10,AA$13,SUM(AA188:AA189)))</f>
        <v>518769.75200000114</v>
      </c>
      <c r="AB190" s="71">
        <f t="shared" si="301"/>
        <v>383311.13333333348</v>
      </c>
      <c r="AC190" s="71">
        <f>IF($B191&lt;AC$10,0,IF($B191=AC$10,AC$13,SUM(AC188:AC189)))</f>
        <v>834495.01666666579</v>
      </c>
      <c r="AD190" s="71">
        <f t="shared" ref="AD190" si="303">IF($B191&lt;AD$10,0,IF($B191=AD$10,AD$13,SUM(AD188:AD189)))</f>
        <v>478939.31888888869</v>
      </c>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f t="shared" si="258"/>
        <v>4343063.1918888912</v>
      </c>
      <c r="BC190" s="71">
        <f t="shared" si="224"/>
        <v>260583.79</v>
      </c>
      <c r="BD190" s="71">
        <f t="shared" si="217"/>
        <v>1428867.79</v>
      </c>
    </row>
    <row r="191" spans="1:56" hidden="1" outlineLevel="1" x14ac:dyDescent="0.3">
      <c r="A191" s="55">
        <v>9999</v>
      </c>
      <c r="B191" s="125">
        <f>+B190+31</f>
        <v>41945</v>
      </c>
      <c r="C191" s="98" t="s">
        <v>15</v>
      </c>
      <c r="D191" s="69">
        <f t="shared" ref="D191:V191" si="304">IF(OR($B191&lt;D$10,$B191&gt;D$11),0,IF($B191=D$11,-D190,-D$15))</f>
        <v>0</v>
      </c>
      <c r="E191" s="69">
        <f t="shared" si="304"/>
        <v>0</v>
      </c>
      <c r="F191" s="69">
        <f t="shared" si="304"/>
        <v>0</v>
      </c>
      <c r="G191" s="69">
        <f t="shared" si="304"/>
        <v>0</v>
      </c>
      <c r="H191" s="69">
        <f t="shared" si="304"/>
        <v>0</v>
      </c>
      <c r="I191" s="69">
        <f t="shared" si="304"/>
        <v>0</v>
      </c>
      <c r="J191" s="69">
        <f t="shared" si="304"/>
        <v>0</v>
      </c>
      <c r="K191" s="69">
        <f t="shared" si="304"/>
        <v>0</v>
      </c>
      <c r="L191" s="69">
        <f t="shared" si="304"/>
        <v>0</v>
      </c>
      <c r="M191" s="69">
        <f t="shared" si="304"/>
        <v>-1469.26</v>
      </c>
      <c r="N191" s="69">
        <f t="shared" si="304"/>
        <v>-1800.99</v>
      </c>
      <c r="O191" s="69">
        <f t="shared" si="304"/>
        <v>-416.66</v>
      </c>
      <c r="P191" s="69">
        <f t="shared" si="304"/>
        <v>-276.13</v>
      </c>
      <c r="Q191" s="69">
        <f>IF(OR($B191&lt;Q$10,$B191&gt;Q$11),0,IF($B191=Q$11,-Q190,-Q$15))</f>
        <v>0</v>
      </c>
      <c r="R191" s="69">
        <f t="shared" si="304"/>
        <v>-382.23</v>
      </c>
      <c r="S191" s="69">
        <f t="shared" si="304"/>
        <v>-148.44</v>
      </c>
      <c r="T191" s="69">
        <f t="shared" si="304"/>
        <v>-189.97</v>
      </c>
      <c r="U191" s="69">
        <f t="shared" si="304"/>
        <v>-3019.97</v>
      </c>
      <c r="V191" s="69">
        <f t="shared" si="304"/>
        <v>-5260.36</v>
      </c>
      <c r="W191" s="69">
        <f t="shared" ref="W191:AB191" si="305">IF(OR($B191&lt;W$10,$B191&gt;W$11),0,IF($B191=W$11,-W190,-W$15))</f>
        <v>-809.76</v>
      </c>
      <c r="X191" s="69">
        <f t="shared" si="305"/>
        <v>-619.56255555555549</v>
      </c>
      <c r="Y191" s="69">
        <f t="shared" si="305"/>
        <v>-2238.71</v>
      </c>
      <c r="Z191" s="69">
        <f t="shared" si="305"/>
        <v>-4145.22</v>
      </c>
      <c r="AA191" s="69">
        <f t="shared" ref="AA191" si="306">IF(OR($B191&lt;AA$10,$B191&gt;AA$11),0,IF($B191=AA$11,-AA190,-AA$15))</f>
        <v>-3602.5677222222221</v>
      </c>
      <c r="AB191" s="69">
        <f t="shared" si="305"/>
        <v>-2323.0977777777771</v>
      </c>
      <c r="AC191" s="69">
        <f>IF(OR($B191&lt;AC$10,$B191&gt;AC$11),0,IF($B191=AC$11,-AC190,-AC$15))</f>
        <v>-5057.5455555555554</v>
      </c>
      <c r="AD191" s="69">
        <f t="shared" ref="AD191" si="307">IF(OR($B191&lt;AD$10,$B191&gt;AD$11),0,IF($B191=AD$11,-AD190,-AD$15))</f>
        <v>-2817.2901111111109</v>
      </c>
      <c r="AE191" s="69"/>
      <c r="AF191" s="69"/>
      <c r="AG191" s="69"/>
      <c r="AH191" s="69"/>
      <c r="AI191" s="69"/>
      <c r="AJ191" s="69"/>
      <c r="AK191" s="69"/>
      <c r="AL191" s="69"/>
      <c r="AM191" s="69"/>
      <c r="AN191" s="69"/>
      <c r="AO191" s="69"/>
      <c r="AP191" s="69"/>
      <c r="AQ191" s="69"/>
      <c r="AR191" s="69"/>
      <c r="AS191" s="69"/>
      <c r="AT191" s="69"/>
      <c r="AU191" s="70"/>
      <c r="AV191" s="70"/>
      <c r="AW191" s="70"/>
      <c r="AX191" s="70"/>
      <c r="AY191" s="70"/>
      <c r="AZ191" s="70"/>
      <c r="BA191" s="70"/>
      <c r="BB191" s="71">
        <f t="shared" si="258"/>
        <v>-34577.763722222226</v>
      </c>
      <c r="BC191" s="71">
        <f t="shared" si="224"/>
        <v>-2074.67</v>
      </c>
      <c r="BD191" s="71">
        <f t="shared" si="217"/>
        <v>-11376.08</v>
      </c>
    </row>
    <row r="192" spans="1:56" hidden="1" outlineLevel="1" x14ac:dyDescent="0.3">
      <c r="A192" s="55">
        <v>9999</v>
      </c>
      <c r="B192" s="123">
        <f>B191</f>
        <v>41945</v>
      </c>
      <c r="C192" s="99" t="s">
        <v>16</v>
      </c>
      <c r="D192" s="71">
        <f t="shared" ref="D192:V192" si="308">IF($B193&lt;D$10,0,IF($B193=D$10,D$13,SUM(D190:D191)))</f>
        <v>0</v>
      </c>
      <c r="E192" s="71">
        <f t="shared" si="308"/>
        <v>0</v>
      </c>
      <c r="F192" s="71">
        <f t="shared" si="308"/>
        <v>0</v>
      </c>
      <c r="G192" s="71">
        <f t="shared" si="308"/>
        <v>0</v>
      </c>
      <c r="H192" s="71">
        <f t="shared" si="308"/>
        <v>0</v>
      </c>
      <c r="I192" s="71">
        <f t="shared" si="308"/>
        <v>0</v>
      </c>
      <c r="J192" s="71">
        <f t="shared" si="308"/>
        <v>0</v>
      </c>
      <c r="K192" s="71">
        <f t="shared" si="308"/>
        <v>0</v>
      </c>
      <c r="L192" s="71">
        <f t="shared" si="308"/>
        <v>0</v>
      </c>
      <c r="M192" s="71">
        <f t="shared" si="308"/>
        <v>17631.119999999984</v>
      </c>
      <c r="N192" s="71">
        <f t="shared" si="308"/>
        <v>21611.880000000016</v>
      </c>
      <c r="O192" s="71">
        <f t="shared" si="308"/>
        <v>4999.9200000000055</v>
      </c>
      <c r="P192" s="71">
        <f t="shared" si="308"/>
        <v>3313.5600000000068</v>
      </c>
      <c r="Q192" s="71">
        <f>IF($B193&lt;Q$10,0,IF($B193=Q$10,Q$13,SUM(Q190:Q191)))</f>
        <v>-6.9121597334742546E-11</v>
      </c>
      <c r="R192" s="71">
        <f t="shared" si="308"/>
        <v>23698.259999999995</v>
      </c>
      <c r="S192" s="71">
        <f t="shared" si="308"/>
        <v>9203.2799999999861</v>
      </c>
      <c r="T192" s="71">
        <f t="shared" si="308"/>
        <v>11778.140000000012</v>
      </c>
      <c r="U192" s="71">
        <f t="shared" si="308"/>
        <v>392596.10000000079</v>
      </c>
      <c r="V192" s="71">
        <f t="shared" si="308"/>
        <v>683846.8000000004</v>
      </c>
      <c r="W192" s="71">
        <f>IF($B193&lt;W$10,0,IF($B193=W$10,W$13,SUM(W190:W191)))</f>
        <v>50205.120000000003</v>
      </c>
      <c r="X192" s="71">
        <f>IF($B193&lt;X$10,0,IF($B193=X$10,X$13,SUM(X190:X191)))</f>
        <v>59477.6884444444</v>
      </c>
      <c r="Y192" s="71">
        <f>IF($B193&lt;Y$10,0,IF($B193=Y$10,Y$13,SUM(Y190:Y191)))</f>
        <v>214916.16000000003</v>
      </c>
      <c r="Z192" s="71">
        <f t="shared" ref="Z192:AB192" si="309">IF($B193&lt;Z$10,0,IF($B193=Z$10,Z$13,SUM(Z190:Z191)))</f>
        <v>613492.68000000087</v>
      </c>
      <c r="AA192" s="71">
        <f>IF($B193&lt;AA$10,0,IF($B193=AA$10,AA$13,SUM(AA190:AA191)))</f>
        <v>515167.1842777789</v>
      </c>
      <c r="AB192" s="71">
        <f t="shared" si="309"/>
        <v>380988.03555555572</v>
      </c>
      <c r="AC192" s="71">
        <f>IF($B193&lt;AC$10,0,IF($B193=AC$10,AC$13,SUM(AC190:AC191)))</f>
        <v>829437.47111111018</v>
      </c>
      <c r="AD192" s="71">
        <f t="shared" ref="AD192" si="310">IF($B193&lt;AD$10,0,IF($B193=AD$10,AD$13,SUM(AD190:AD191)))</f>
        <v>476122.02877777757</v>
      </c>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f t="shared" si="258"/>
        <v>4308485.4281666689</v>
      </c>
      <c r="BC192" s="71">
        <f t="shared" si="224"/>
        <v>258509.13</v>
      </c>
      <c r="BD192" s="71">
        <f t="shared" si="217"/>
        <v>1417491.7</v>
      </c>
    </row>
    <row r="193" spans="1:56" hidden="1" outlineLevel="1" x14ac:dyDescent="0.3">
      <c r="A193" s="55">
        <v>9999</v>
      </c>
      <c r="B193" s="125">
        <f>+B192+31</f>
        <v>41976</v>
      </c>
      <c r="C193" s="98" t="s">
        <v>15</v>
      </c>
      <c r="D193" s="69">
        <f t="shared" ref="D193:V193" si="311">IF(OR($B193&lt;D$10,$B193&gt;D$11),0,IF($B193=D$11,-D192,-D$15))</f>
        <v>0</v>
      </c>
      <c r="E193" s="69">
        <f t="shared" si="311"/>
        <v>0</v>
      </c>
      <c r="F193" s="69">
        <f t="shared" si="311"/>
        <v>0</v>
      </c>
      <c r="G193" s="69">
        <f t="shared" si="311"/>
        <v>0</v>
      </c>
      <c r="H193" s="69">
        <f t="shared" si="311"/>
        <v>0</v>
      </c>
      <c r="I193" s="69">
        <f t="shared" si="311"/>
        <v>0</v>
      </c>
      <c r="J193" s="69">
        <f t="shared" si="311"/>
        <v>0</v>
      </c>
      <c r="K193" s="69">
        <f t="shared" si="311"/>
        <v>0</v>
      </c>
      <c r="L193" s="69">
        <f t="shared" si="311"/>
        <v>0</v>
      </c>
      <c r="M193" s="69">
        <f t="shared" si="311"/>
        <v>-1469.26</v>
      </c>
      <c r="N193" s="69">
        <f t="shared" si="311"/>
        <v>-1800.99</v>
      </c>
      <c r="O193" s="69">
        <f t="shared" si="311"/>
        <v>-416.66</v>
      </c>
      <c r="P193" s="69">
        <f t="shared" si="311"/>
        <v>-276.13</v>
      </c>
      <c r="Q193" s="69">
        <f>IF(OR($B193&lt;Q$10,$B193&gt;Q$11),0,IF($B193=Q$11,-Q192,-Q$15))</f>
        <v>0</v>
      </c>
      <c r="R193" s="69">
        <f t="shared" si="311"/>
        <v>-382.23</v>
      </c>
      <c r="S193" s="69">
        <f t="shared" si="311"/>
        <v>-148.44</v>
      </c>
      <c r="T193" s="69">
        <f t="shared" si="311"/>
        <v>-189.97</v>
      </c>
      <c r="U193" s="69">
        <f t="shared" si="311"/>
        <v>-3019.97</v>
      </c>
      <c r="V193" s="69">
        <f t="shared" si="311"/>
        <v>-5260.36</v>
      </c>
      <c r="W193" s="69">
        <f>IF(OR($B193&lt;W$10,$B193&gt;W$11),0,IF($B193=W$11,-W192,-W$15))</f>
        <v>-809.76</v>
      </c>
      <c r="X193" s="69">
        <f>IF(OR($B193&lt;X$10,$B193&gt;X$11),0,IF($B193=X$11,-X192,-X$15))</f>
        <v>-619.56255555555549</v>
      </c>
      <c r="Y193" s="69">
        <f>IF(OR($B193&lt;Y$10,$B193&gt;Y$11),0,IF($B193=Y$11,-Y192,-Y$15))</f>
        <v>-2238.71</v>
      </c>
      <c r="Z193" s="69">
        <f t="shared" ref="Z193:AB193" si="312">IF(OR($B193&lt;Z$10,$B193&gt;Z$11),0,IF($B193=Z$11,-Z192,-Z$15))</f>
        <v>-4145.22</v>
      </c>
      <c r="AA193" s="69">
        <f>IF(OR($B193&lt;AA$10,$B193&gt;AA$11),0,IF($B193=AA$11,-AA192,-AA$15))</f>
        <v>-3602.5677222222221</v>
      </c>
      <c r="AB193" s="69">
        <f t="shared" si="312"/>
        <v>-2323.0977777777771</v>
      </c>
      <c r="AC193" s="69">
        <f>IF(OR($B193&lt;AC$10,$B193&gt;AC$11),0,IF($B193=AC$11,-AC192,-AC$15))</f>
        <v>-5057.5455555555554</v>
      </c>
      <c r="AD193" s="69">
        <f t="shared" ref="AD193" si="313">IF(OR($B193&lt;AD$10,$B193&gt;AD$11),0,IF($B193=AD$11,-AD192,-AD$15))</f>
        <v>-2817.2901111111109</v>
      </c>
      <c r="AE193" s="69"/>
      <c r="AF193" s="69"/>
      <c r="AG193" s="69"/>
      <c r="AH193" s="69"/>
      <c r="AI193" s="69"/>
      <c r="AJ193" s="69"/>
      <c r="AK193" s="69"/>
      <c r="AL193" s="69"/>
      <c r="AM193" s="69"/>
      <c r="AN193" s="69"/>
      <c r="AO193" s="69"/>
      <c r="AP193" s="69"/>
      <c r="AQ193" s="69"/>
      <c r="AR193" s="69"/>
      <c r="AS193" s="69"/>
      <c r="AT193" s="69"/>
      <c r="AU193" s="70"/>
      <c r="AV193" s="70"/>
      <c r="AW193" s="70"/>
      <c r="AX193" s="70"/>
      <c r="AY193" s="70"/>
      <c r="AZ193" s="70"/>
      <c r="BA193" s="70"/>
      <c r="BB193" s="71">
        <f t="shared" si="258"/>
        <v>-34577.763722222226</v>
      </c>
      <c r="BC193" s="71">
        <f t="shared" si="224"/>
        <v>-2074.67</v>
      </c>
      <c r="BD193" s="71">
        <f t="shared" si="217"/>
        <v>-11376.08</v>
      </c>
    </row>
    <row r="194" spans="1:56" hidden="1" outlineLevel="1" x14ac:dyDescent="0.3">
      <c r="A194" s="55">
        <v>9999</v>
      </c>
      <c r="B194" s="123">
        <f>B193</f>
        <v>41976</v>
      </c>
      <c r="C194" s="99" t="s">
        <v>16</v>
      </c>
      <c r="D194" s="71">
        <f t="shared" ref="D194:V194" si="314">IF($B195&lt;D$10,0,IF($B195=D$10,D$13,SUM(D192:D193)))</f>
        <v>0</v>
      </c>
      <c r="E194" s="71">
        <f t="shared" si="314"/>
        <v>0</v>
      </c>
      <c r="F194" s="71">
        <f t="shared" si="314"/>
        <v>0</v>
      </c>
      <c r="G194" s="71">
        <f t="shared" si="314"/>
        <v>0</v>
      </c>
      <c r="H194" s="71">
        <f t="shared" si="314"/>
        <v>0</v>
      </c>
      <c r="I194" s="71">
        <f t="shared" si="314"/>
        <v>0</v>
      </c>
      <c r="J194" s="71">
        <f t="shared" si="314"/>
        <v>0</v>
      </c>
      <c r="K194" s="71">
        <f t="shared" si="314"/>
        <v>0</v>
      </c>
      <c r="L194" s="71">
        <f t="shared" si="314"/>
        <v>0</v>
      </c>
      <c r="M194" s="71">
        <f t="shared" si="314"/>
        <v>16161.859999999984</v>
      </c>
      <c r="N194" s="71">
        <f t="shared" si="314"/>
        <v>19810.890000000014</v>
      </c>
      <c r="O194" s="71">
        <f t="shared" si="314"/>
        <v>4583.2600000000057</v>
      </c>
      <c r="P194" s="71">
        <f t="shared" si="314"/>
        <v>3037.4300000000067</v>
      </c>
      <c r="Q194" s="71">
        <f>IF($B195&lt;Q$10,0,IF($B195=Q$10,Q$13,SUM(Q192:Q193)))</f>
        <v>-6.9121597334742546E-11</v>
      </c>
      <c r="R194" s="71">
        <f t="shared" si="314"/>
        <v>23316.029999999995</v>
      </c>
      <c r="S194" s="71">
        <f t="shared" si="314"/>
        <v>9054.8399999999856</v>
      </c>
      <c r="T194" s="71">
        <f t="shared" si="314"/>
        <v>11588.170000000013</v>
      </c>
      <c r="U194" s="71">
        <f t="shared" si="314"/>
        <v>389576.13000000082</v>
      </c>
      <c r="V194" s="71">
        <f t="shared" si="314"/>
        <v>678586.44000000041</v>
      </c>
      <c r="W194" s="71">
        <f>IF($B195&lt;W$10,0,IF($B195=W$10,W$13,SUM(W192:W193)))</f>
        <v>49395.360000000001</v>
      </c>
      <c r="X194" s="71">
        <f>IF($B195&lt;X$10,0,IF($B195=X$10,X$13,SUM(X192:X193)))</f>
        <v>58858.125888888848</v>
      </c>
      <c r="Y194" s="71">
        <f>IF($B195&lt;Y$10,0,IF($B195=Y$10,Y$13,SUM(Y192:Y193)))</f>
        <v>212677.45000000004</v>
      </c>
      <c r="Z194" s="71">
        <f t="shared" ref="Z194" si="315">IF($B195&lt;Z$10,0,IF($B195=Z$10,Z$13,SUM(Z192:Z193)))</f>
        <v>609347.46000000089</v>
      </c>
      <c r="AA194" s="71">
        <f>IF($B195&lt;AA$10,0,IF($B195=AA$10,AA$13,SUM(AA192:AA193)))</f>
        <v>511564.61655555665</v>
      </c>
      <c r="AB194" s="71">
        <f t="shared" ref="AB194" si="316">IF($B195&lt;AB$10,0,IF($B195=AB$10,AB$13,SUM(AB192:AB193)))</f>
        <v>378664.93777777796</v>
      </c>
      <c r="AC194" s="71">
        <f>IF($B195&lt;AC$10,0,IF($B195=AC$10,AC$13,SUM(AC192:AC193)))</f>
        <v>824379.92555555457</v>
      </c>
      <c r="AD194" s="71">
        <f t="shared" ref="AD194" si="317">IF($B195&lt;AD$10,0,IF($B195=AD$10,AD$13,SUM(AD192:AD193)))</f>
        <v>473304.73866666644</v>
      </c>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f t="shared" si="258"/>
        <v>4273907.6644444466</v>
      </c>
      <c r="BC194" s="71">
        <f t="shared" si="224"/>
        <v>256434.46</v>
      </c>
      <c r="BD194" s="71">
        <f t="shared" si="217"/>
        <v>1406115.62</v>
      </c>
    </row>
    <row r="195" spans="1:56" hidden="1" outlineLevel="1" x14ac:dyDescent="0.3">
      <c r="A195" s="55">
        <v>9999</v>
      </c>
      <c r="B195" s="125">
        <f>+B194+31</f>
        <v>42007</v>
      </c>
      <c r="C195" s="98" t="s">
        <v>15</v>
      </c>
      <c r="D195" s="69">
        <f t="shared" ref="D195:V195" si="318">IF(OR($B195&lt;D$10,$B195&gt;D$11),0,IF($B195=D$11,-D194,-D$15))</f>
        <v>0</v>
      </c>
      <c r="E195" s="69">
        <f t="shared" si="318"/>
        <v>0</v>
      </c>
      <c r="F195" s="69">
        <f t="shared" si="318"/>
        <v>0</v>
      </c>
      <c r="G195" s="69">
        <f t="shared" si="318"/>
        <v>0</v>
      </c>
      <c r="H195" s="69">
        <f t="shared" si="318"/>
        <v>0</v>
      </c>
      <c r="I195" s="69">
        <f t="shared" si="318"/>
        <v>0</v>
      </c>
      <c r="J195" s="69">
        <f t="shared" si="318"/>
        <v>0</v>
      </c>
      <c r="K195" s="69">
        <f t="shared" si="318"/>
        <v>0</v>
      </c>
      <c r="L195" s="69">
        <f t="shared" si="318"/>
        <v>0</v>
      </c>
      <c r="M195" s="69">
        <f t="shared" si="318"/>
        <v>-1469.26</v>
      </c>
      <c r="N195" s="69">
        <f t="shared" si="318"/>
        <v>-1800.99</v>
      </c>
      <c r="O195" s="69">
        <f t="shared" si="318"/>
        <v>-416.66</v>
      </c>
      <c r="P195" s="69">
        <f t="shared" si="318"/>
        <v>-276.13</v>
      </c>
      <c r="Q195" s="69">
        <f>IF(OR($B195&lt;Q$10,$B195&gt;Q$11),0,IF($B195=Q$11,-Q194,-Q$15))</f>
        <v>0</v>
      </c>
      <c r="R195" s="69">
        <f t="shared" si="318"/>
        <v>-382.23</v>
      </c>
      <c r="S195" s="69">
        <f t="shared" si="318"/>
        <v>-148.44</v>
      </c>
      <c r="T195" s="69">
        <f t="shared" si="318"/>
        <v>-189.97</v>
      </c>
      <c r="U195" s="69">
        <f t="shared" si="318"/>
        <v>-3019.97</v>
      </c>
      <c r="V195" s="69">
        <f t="shared" si="318"/>
        <v>-5260.36</v>
      </c>
      <c r="W195" s="69">
        <f>IF(OR($B195&lt;W$10,$B195&gt;W$11),0,IF($B195=W$11,-W194,-W$15))</f>
        <v>-809.76</v>
      </c>
      <c r="X195" s="69">
        <f>IF(OR($B195&lt;X$10,$B195&gt;X$11),0,IF($B195=X$11,-X194,-X$15))</f>
        <v>-619.56255555555549</v>
      </c>
      <c r="Y195" s="69">
        <f>IF(OR($B195&lt;Y$10,$B195&gt;Y$11),0,IF($B195=Y$11,-Y194,-Y$15))</f>
        <v>-2238.71</v>
      </c>
      <c r="Z195" s="69">
        <f t="shared" ref="Z195" si="319">IF(OR($B195&lt;Z$10,$B195&gt;Z$11),0,IF($B195=Z$11,-Z194,-Z$15))</f>
        <v>-4145.22</v>
      </c>
      <c r="AA195" s="69">
        <f>IF(OR($B195&lt;AA$10,$B195&gt;AA$11),0,IF($B195=AA$11,-AA194,-AA$15))</f>
        <v>-3602.5677222222221</v>
      </c>
      <c r="AB195" s="69">
        <f t="shared" ref="AB195" si="320">IF(OR($B195&lt;AB$10,$B195&gt;AB$11),0,IF($B195=AB$11,-AB194,-AB$15))</f>
        <v>-2323.0977777777771</v>
      </c>
      <c r="AC195" s="69">
        <f>IF(OR($B195&lt;AC$10,$B195&gt;AC$11),0,IF($B195=AC$11,-AC194,-AC$15))</f>
        <v>-5057.5455555555554</v>
      </c>
      <c r="AD195" s="69">
        <f t="shared" ref="AD195" si="321">IF(OR($B195&lt;AD$10,$B195&gt;AD$11),0,IF($B195=AD$11,-AD194,-AD$15))</f>
        <v>-2817.2901111111109</v>
      </c>
      <c r="AE195" s="69"/>
      <c r="AF195" s="69"/>
      <c r="AG195" s="69"/>
      <c r="AH195" s="69"/>
      <c r="AI195" s="69"/>
      <c r="AJ195" s="69"/>
      <c r="AK195" s="69"/>
      <c r="AL195" s="69"/>
      <c r="AM195" s="69"/>
      <c r="AN195" s="69"/>
      <c r="AO195" s="69"/>
      <c r="AP195" s="69"/>
      <c r="AQ195" s="69"/>
      <c r="AR195" s="69"/>
      <c r="AS195" s="69"/>
      <c r="AT195" s="69"/>
      <c r="AU195" s="70"/>
      <c r="AV195" s="70"/>
      <c r="AW195" s="70"/>
      <c r="AX195" s="70"/>
      <c r="AY195" s="70"/>
      <c r="AZ195" s="70"/>
      <c r="BA195" s="70"/>
      <c r="BB195" s="71">
        <f t="shared" si="258"/>
        <v>-34577.763722222226</v>
      </c>
      <c r="BC195" s="71">
        <f t="shared" si="224"/>
        <v>-2074.67</v>
      </c>
      <c r="BD195" s="71">
        <f t="shared" si="217"/>
        <v>-11376.08</v>
      </c>
    </row>
    <row r="196" spans="1:56" hidden="1" outlineLevel="1" x14ac:dyDescent="0.3">
      <c r="A196" s="55">
        <v>9999</v>
      </c>
      <c r="B196" s="123">
        <f>B195</f>
        <v>42007</v>
      </c>
      <c r="C196" s="99" t="s">
        <v>16</v>
      </c>
      <c r="D196" s="71">
        <f t="shared" ref="D196:V196" si="322">IF($B197&lt;D$10,0,IF($B197=D$10,D$13,SUM(D194:D195)))</f>
        <v>0</v>
      </c>
      <c r="E196" s="71">
        <f t="shared" si="322"/>
        <v>0</v>
      </c>
      <c r="F196" s="71">
        <f t="shared" si="322"/>
        <v>0</v>
      </c>
      <c r="G196" s="71">
        <f t="shared" si="322"/>
        <v>0</v>
      </c>
      <c r="H196" s="71">
        <f t="shared" si="322"/>
        <v>0</v>
      </c>
      <c r="I196" s="71">
        <f t="shared" si="322"/>
        <v>0</v>
      </c>
      <c r="J196" s="71">
        <f t="shared" si="322"/>
        <v>0</v>
      </c>
      <c r="K196" s="71">
        <f t="shared" si="322"/>
        <v>0</v>
      </c>
      <c r="L196" s="71">
        <f t="shared" si="322"/>
        <v>0</v>
      </c>
      <c r="M196" s="71">
        <f t="shared" si="322"/>
        <v>14692.599999999984</v>
      </c>
      <c r="N196" s="71">
        <f t="shared" si="322"/>
        <v>18009.900000000012</v>
      </c>
      <c r="O196" s="71">
        <f t="shared" si="322"/>
        <v>4166.6000000000058</v>
      </c>
      <c r="P196" s="71">
        <f t="shared" si="322"/>
        <v>2761.3000000000065</v>
      </c>
      <c r="Q196" s="71">
        <f>IF($B197&lt;Q$10,0,IF($B197=Q$10,Q$13,SUM(Q194:Q195)))</f>
        <v>-6.9121597334742546E-11</v>
      </c>
      <c r="R196" s="71">
        <f t="shared" si="322"/>
        <v>22933.799999999996</v>
      </c>
      <c r="S196" s="71">
        <f t="shared" si="322"/>
        <v>8906.3999999999851</v>
      </c>
      <c r="T196" s="71">
        <f t="shared" si="322"/>
        <v>11398.200000000013</v>
      </c>
      <c r="U196" s="71">
        <f t="shared" si="322"/>
        <v>386556.16000000085</v>
      </c>
      <c r="V196" s="71">
        <f t="shared" si="322"/>
        <v>673326.08000000042</v>
      </c>
      <c r="W196" s="71">
        <f>IF($B197&lt;W$10,0,IF($B197=W$10,W$13,SUM(W194:W195)))</f>
        <v>48585.599999999999</v>
      </c>
      <c r="X196" s="71">
        <f>IF($B197&lt;X$10,0,IF($B197=X$10,X$13,SUM(X194:X195)))</f>
        <v>58238.563333333295</v>
      </c>
      <c r="Y196" s="71">
        <f>IF($B197&lt;Y$10,0,IF($B197=Y$10,Y$13,SUM(Y194:Y195)))</f>
        <v>210438.74000000005</v>
      </c>
      <c r="Z196" s="71">
        <f t="shared" ref="Z196" si="323">IF($B197&lt;Z$10,0,IF($B197=Z$10,Z$13,SUM(Z194:Z195)))</f>
        <v>605202.24000000092</v>
      </c>
      <c r="AA196" s="71">
        <f>IF($B197&lt;AA$10,0,IF($B197=AA$10,AA$13,SUM(AA194:AA195)))</f>
        <v>507962.04883333441</v>
      </c>
      <c r="AB196" s="71">
        <f t="shared" ref="AB196" si="324">IF($B197&lt;AB$10,0,IF($B197=AB$10,AB$13,SUM(AB194:AB195)))</f>
        <v>376341.8400000002</v>
      </c>
      <c r="AC196" s="71">
        <f>IF($B197&lt;AC$10,0,IF($B197=AC$10,AC$13,SUM(AC194:AC195)))</f>
        <v>819322.37999999896</v>
      </c>
      <c r="AD196" s="71">
        <f t="shared" ref="AD196" si="325">IF($B197&lt;AD$10,0,IF($B197=AD$10,AD$13,SUM(AD194:AD195)))</f>
        <v>470487.44855555531</v>
      </c>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f t="shared" si="258"/>
        <v>4239329.9007222243</v>
      </c>
      <c r="BC196" s="71">
        <f t="shared" si="224"/>
        <v>254359.79</v>
      </c>
      <c r="BD196" s="71">
        <f t="shared" si="217"/>
        <v>1394739.54</v>
      </c>
    </row>
    <row r="197" spans="1:56" hidden="1" outlineLevel="1" x14ac:dyDescent="0.3">
      <c r="A197" s="55">
        <v>9999</v>
      </c>
      <c r="B197" s="125">
        <f>+B196+31</f>
        <v>42038</v>
      </c>
      <c r="C197" s="98" t="s">
        <v>15</v>
      </c>
      <c r="D197" s="69">
        <f t="shared" ref="D197:V197" si="326">IF(OR($B197&lt;D$10,$B197&gt;D$11),0,IF($B197=D$11,-D196,-D$15))</f>
        <v>0</v>
      </c>
      <c r="E197" s="69">
        <f t="shared" si="326"/>
        <v>0</v>
      </c>
      <c r="F197" s="69">
        <f t="shared" si="326"/>
        <v>0</v>
      </c>
      <c r="G197" s="69">
        <f t="shared" si="326"/>
        <v>0</v>
      </c>
      <c r="H197" s="69">
        <f t="shared" si="326"/>
        <v>0</v>
      </c>
      <c r="I197" s="69">
        <f t="shared" si="326"/>
        <v>0</v>
      </c>
      <c r="J197" s="69">
        <f t="shared" si="326"/>
        <v>0</v>
      </c>
      <c r="K197" s="69">
        <f t="shared" si="326"/>
        <v>0</v>
      </c>
      <c r="L197" s="69">
        <f t="shared" si="326"/>
        <v>0</v>
      </c>
      <c r="M197" s="69">
        <f t="shared" si="326"/>
        <v>-1469.26</v>
      </c>
      <c r="N197" s="69">
        <f t="shared" si="326"/>
        <v>-1800.99</v>
      </c>
      <c r="O197" s="69">
        <f t="shared" si="326"/>
        <v>-416.66</v>
      </c>
      <c r="P197" s="69">
        <f t="shared" si="326"/>
        <v>-276.13</v>
      </c>
      <c r="Q197" s="69">
        <f>IF(OR($B197&lt;Q$10,$B197&gt;Q$11),0,IF($B197=Q$11,-Q196,-Q$15))</f>
        <v>0</v>
      </c>
      <c r="R197" s="69">
        <f t="shared" si="326"/>
        <v>-382.23</v>
      </c>
      <c r="S197" s="69">
        <f t="shared" si="326"/>
        <v>-148.44</v>
      </c>
      <c r="T197" s="69">
        <f t="shared" si="326"/>
        <v>-189.97</v>
      </c>
      <c r="U197" s="69">
        <f t="shared" si="326"/>
        <v>-3019.97</v>
      </c>
      <c r="V197" s="69">
        <f t="shared" si="326"/>
        <v>-5260.36</v>
      </c>
      <c r="W197" s="69">
        <f>IF(OR($B197&lt;W$10,$B197&gt;W$11),0,IF($B197=W$11,-W196,-W$15))</f>
        <v>-809.76</v>
      </c>
      <c r="X197" s="69">
        <f>IF(OR($B197&lt;X$10,$B197&gt;X$11),0,IF($B197=X$11,-X196,-X$15))</f>
        <v>-619.56255555555549</v>
      </c>
      <c r="Y197" s="69">
        <f>IF(OR($B197&lt;Y$10,$B197&gt;Y$11),0,IF($B197=Y$11,-Y196,-Y$15))</f>
        <v>-2238.71</v>
      </c>
      <c r="Z197" s="69">
        <f t="shared" ref="Z197" si="327">IF(OR($B197&lt;Z$10,$B197&gt;Z$11),0,IF($B197=Z$11,-Z196,-Z$15))</f>
        <v>-4145.22</v>
      </c>
      <c r="AA197" s="69">
        <f>IF(OR($B197&lt;AA$10,$B197&gt;AA$11),0,IF($B197=AA$11,-AA196,-AA$15))</f>
        <v>-3602.5677222222221</v>
      </c>
      <c r="AB197" s="69">
        <f t="shared" ref="AB197" si="328">IF(OR($B197&lt;AB$10,$B197&gt;AB$11),0,IF($B197=AB$11,-AB196,-AB$15))</f>
        <v>-2323.0977777777771</v>
      </c>
      <c r="AC197" s="69">
        <f>IF(OR($B197&lt;AC$10,$B197&gt;AC$11),0,IF($B197=AC$11,-AC196,-AC$15))</f>
        <v>-5057.5455555555554</v>
      </c>
      <c r="AD197" s="69">
        <f t="shared" ref="AD197" si="329">IF(OR($B197&lt;AD$10,$B197&gt;AD$11),0,IF($B197=AD$11,-AD196,-AD$15))</f>
        <v>-2817.2901111111109</v>
      </c>
      <c r="AE197" s="69"/>
      <c r="AF197" s="69"/>
      <c r="AG197" s="69"/>
      <c r="AH197" s="69"/>
      <c r="AI197" s="69"/>
      <c r="AJ197" s="69"/>
      <c r="AK197" s="69"/>
      <c r="AL197" s="69"/>
      <c r="AM197" s="69"/>
      <c r="AN197" s="69"/>
      <c r="AO197" s="69"/>
      <c r="AP197" s="69"/>
      <c r="AQ197" s="69"/>
      <c r="AR197" s="69"/>
      <c r="AS197" s="69"/>
      <c r="AT197" s="69"/>
      <c r="AU197" s="70"/>
      <c r="AV197" s="70"/>
      <c r="AW197" s="70"/>
      <c r="AX197" s="70"/>
      <c r="AY197" s="70"/>
      <c r="AZ197" s="70"/>
      <c r="BA197" s="70"/>
      <c r="BB197" s="71">
        <f t="shared" si="258"/>
        <v>-34577.763722222226</v>
      </c>
      <c r="BC197" s="71">
        <f t="shared" si="224"/>
        <v>-2074.67</v>
      </c>
      <c r="BD197" s="71">
        <f t="shared" si="217"/>
        <v>-11376.08</v>
      </c>
    </row>
    <row r="198" spans="1:56" hidden="1" outlineLevel="1" x14ac:dyDescent="0.3">
      <c r="A198" s="55">
        <v>9999</v>
      </c>
      <c r="B198" s="123">
        <f>B197</f>
        <v>42038</v>
      </c>
      <c r="C198" s="99" t="s">
        <v>16</v>
      </c>
      <c r="D198" s="71">
        <f t="shared" ref="D198:V198" si="330">IF($B199&lt;D$10,0,IF($B199=D$10,D$13,SUM(D196:D197)))</f>
        <v>0</v>
      </c>
      <c r="E198" s="71">
        <f t="shared" si="330"/>
        <v>0</v>
      </c>
      <c r="F198" s="71">
        <f t="shared" si="330"/>
        <v>0</v>
      </c>
      <c r="G198" s="71">
        <f t="shared" si="330"/>
        <v>0</v>
      </c>
      <c r="H198" s="71">
        <f t="shared" si="330"/>
        <v>0</v>
      </c>
      <c r="I198" s="71">
        <f t="shared" si="330"/>
        <v>0</v>
      </c>
      <c r="J198" s="71">
        <f t="shared" si="330"/>
        <v>0</v>
      </c>
      <c r="K198" s="71">
        <f t="shared" si="330"/>
        <v>0</v>
      </c>
      <c r="L198" s="71">
        <f t="shared" si="330"/>
        <v>0</v>
      </c>
      <c r="M198" s="71">
        <f t="shared" si="330"/>
        <v>13223.339999999984</v>
      </c>
      <c r="N198" s="71">
        <f t="shared" si="330"/>
        <v>16208.910000000013</v>
      </c>
      <c r="O198" s="71">
        <f t="shared" si="330"/>
        <v>3749.940000000006</v>
      </c>
      <c r="P198" s="71">
        <f t="shared" si="330"/>
        <v>2485.1700000000064</v>
      </c>
      <c r="Q198" s="71">
        <f>IF($B199&lt;Q$10,0,IF($B199=Q$10,Q$13,SUM(Q196:Q197)))</f>
        <v>-6.9121597334742546E-11</v>
      </c>
      <c r="R198" s="71">
        <f t="shared" si="330"/>
        <v>22551.569999999996</v>
      </c>
      <c r="S198" s="71">
        <f t="shared" si="330"/>
        <v>8757.9599999999846</v>
      </c>
      <c r="T198" s="71">
        <f t="shared" si="330"/>
        <v>11208.230000000014</v>
      </c>
      <c r="U198" s="71">
        <f t="shared" si="330"/>
        <v>383536.19000000088</v>
      </c>
      <c r="V198" s="71">
        <f t="shared" si="330"/>
        <v>668065.72000000044</v>
      </c>
      <c r="W198" s="71">
        <f>IF($B199&lt;W$10,0,IF($B199=W$10,W$13,SUM(W196:W197)))</f>
        <v>47775.839999999997</v>
      </c>
      <c r="X198" s="71">
        <f>IF($B199&lt;X$10,0,IF($B199=X$10,X$13,SUM(X196:X197)))</f>
        <v>57619.000777777743</v>
      </c>
      <c r="Y198" s="71">
        <f>IF($B199&lt;Y$10,0,IF($B199=Y$10,Y$13,SUM(Y196:Y197)))</f>
        <v>208200.03000000006</v>
      </c>
      <c r="Z198" s="71">
        <f t="shared" ref="Z198" si="331">IF($B199&lt;Z$10,0,IF($B199=Z$10,Z$13,SUM(Z196:Z197)))</f>
        <v>601057.02000000095</v>
      </c>
      <c r="AA198" s="71">
        <f>IF($B199&lt;AA$10,0,IF($B199=AA$10,AA$13,SUM(AA196:AA197)))</f>
        <v>504359.48111111217</v>
      </c>
      <c r="AB198" s="71">
        <f t="shared" ref="AB198" si="332">IF($B199&lt;AB$10,0,IF($B199=AB$10,AB$13,SUM(AB196:AB197)))</f>
        <v>374018.74222222244</v>
      </c>
      <c r="AC198" s="71">
        <f>IF($B199&lt;AC$10,0,IF($B199=AC$10,AC$13,SUM(AC196:AC197)))</f>
        <v>814264.83444444335</v>
      </c>
      <c r="AD198" s="71">
        <f t="shared" ref="AD198" si="333">IF($B199&lt;AD$10,0,IF($B199=AD$10,AD$13,SUM(AD196:AD197)))</f>
        <v>467670.15844444418</v>
      </c>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f t="shared" si="258"/>
        <v>4204752.137000002</v>
      </c>
      <c r="BC198" s="71">
        <f t="shared" si="224"/>
        <v>252285.13</v>
      </c>
      <c r="BD198" s="71">
        <f t="shared" si="217"/>
        <v>1383363.45</v>
      </c>
    </row>
    <row r="199" spans="1:56" hidden="1" outlineLevel="1" x14ac:dyDescent="0.3">
      <c r="A199" s="55">
        <v>9999</v>
      </c>
      <c r="B199" s="125">
        <f>+B198+31</f>
        <v>42069</v>
      </c>
      <c r="C199" s="98" t="s">
        <v>15</v>
      </c>
      <c r="D199" s="69">
        <f t="shared" ref="D199:V199" si="334">IF(OR($B199&lt;D$10,$B199&gt;D$11),0,IF($B199=D$11,-D198,-D$15))</f>
        <v>0</v>
      </c>
      <c r="E199" s="69">
        <f t="shared" si="334"/>
        <v>0</v>
      </c>
      <c r="F199" s="69">
        <f t="shared" si="334"/>
        <v>0</v>
      </c>
      <c r="G199" s="69">
        <f t="shared" si="334"/>
        <v>0</v>
      </c>
      <c r="H199" s="69">
        <f t="shared" si="334"/>
        <v>0</v>
      </c>
      <c r="I199" s="69">
        <f t="shared" si="334"/>
        <v>0</v>
      </c>
      <c r="J199" s="69">
        <f t="shared" si="334"/>
        <v>0</v>
      </c>
      <c r="K199" s="69">
        <f t="shared" si="334"/>
        <v>0</v>
      </c>
      <c r="L199" s="69">
        <f t="shared" si="334"/>
        <v>0</v>
      </c>
      <c r="M199" s="69">
        <f t="shared" si="334"/>
        <v>-1469.26</v>
      </c>
      <c r="N199" s="69">
        <f t="shared" si="334"/>
        <v>-1800.99</v>
      </c>
      <c r="O199" s="69">
        <f t="shared" si="334"/>
        <v>-416.66</v>
      </c>
      <c r="P199" s="69">
        <f t="shared" si="334"/>
        <v>-276.13</v>
      </c>
      <c r="Q199" s="69">
        <f>IF(OR($B199&lt;Q$10,$B199&gt;Q$11),0,IF($B199=Q$11,-Q198,-Q$15))</f>
        <v>0</v>
      </c>
      <c r="R199" s="69">
        <f t="shared" si="334"/>
        <v>-382.23</v>
      </c>
      <c r="S199" s="69">
        <f t="shared" si="334"/>
        <v>-148.44</v>
      </c>
      <c r="T199" s="69">
        <f t="shared" si="334"/>
        <v>-189.97</v>
      </c>
      <c r="U199" s="69">
        <f t="shared" si="334"/>
        <v>-3019.97</v>
      </c>
      <c r="V199" s="69">
        <f t="shared" si="334"/>
        <v>-5260.36</v>
      </c>
      <c r="W199" s="69">
        <f>IF(OR($B199&lt;W$10,$B199&gt;W$11),0,IF($B199=W$11,-W198,-W$15))</f>
        <v>-809.76</v>
      </c>
      <c r="X199" s="69">
        <f>IF(OR($B199&lt;X$10,$B199&gt;X$11),0,IF($B199=X$11,-X198,-X$15))</f>
        <v>-619.56255555555549</v>
      </c>
      <c r="Y199" s="69">
        <f>IF(OR($B199&lt;Y$10,$B199&gt;Y$11),0,IF($B199=Y$11,-Y198,-Y$15))</f>
        <v>-2238.71</v>
      </c>
      <c r="Z199" s="69">
        <f t="shared" ref="Z199" si="335">IF(OR($B199&lt;Z$10,$B199&gt;Z$11),0,IF($B199=Z$11,-Z198,-Z$15))</f>
        <v>-4145.22</v>
      </c>
      <c r="AA199" s="69">
        <f>IF(OR($B199&lt;AA$10,$B199&gt;AA$11),0,IF($B199=AA$11,-AA198,-AA$15))</f>
        <v>-3602.5677222222221</v>
      </c>
      <c r="AB199" s="69">
        <f t="shared" ref="AB199" si="336">IF(OR($B199&lt;AB$10,$B199&gt;AB$11),0,IF($B199=AB$11,-AB198,-AB$15))</f>
        <v>-2323.0977777777771</v>
      </c>
      <c r="AC199" s="69">
        <f>IF(OR($B199&lt;AC$10,$B199&gt;AC$11),0,IF($B199=AC$11,-AC198,-AC$15))</f>
        <v>-5057.5455555555554</v>
      </c>
      <c r="AD199" s="69">
        <f t="shared" ref="AD199" si="337">IF(OR($B199&lt;AD$10,$B199&gt;AD$11),0,IF($B199=AD$11,-AD198,-AD$15))</f>
        <v>-2817.2901111111109</v>
      </c>
      <c r="AE199" s="69"/>
      <c r="AF199" s="69"/>
      <c r="AG199" s="69"/>
      <c r="AH199" s="69"/>
      <c r="AI199" s="69"/>
      <c r="AJ199" s="69"/>
      <c r="AK199" s="69"/>
      <c r="AL199" s="69"/>
      <c r="AM199" s="69"/>
      <c r="AN199" s="69"/>
      <c r="AO199" s="69"/>
      <c r="AP199" s="69"/>
      <c r="AQ199" s="69"/>
      <c r="AR199" s="69"/>
      <c r="AS199" s="69"/>
      <c r="AT199" s="69"/>
      <c r="AU199" s="70"/>
      <c r="AV199" s="70"/>
      <c r="AW199" s="70"/>
      <c r="AX199" s="70"/>
      <c r="AY199" s="70"/>
      <c r="AZ199" s="70"/>
      <c r="BA199" s="70"/>
      <c r="BB199" s="71">
        <f t="shared" si="258"/>
        <v>-34577.763722222226</v>
      </c>
      <c r="BC199" s="71">
        <f t="shared" si="224"/>
        <v>-2074.67</v>
      </c>
      <c r="BD199" s="71">
        <f t="shared" si="217"/>
        <v>-11376.08</v>
      </c>
    </row>
    <row r="200" spans="1:56" hidden="1" outlineLevel="1" x14ac:dyDescent="0.3">
      <c r="A200" s="55">
        <v>9999</v>
      </c>
      <c r="B200" s="123">
        <f>B199</f>
        <v>42069</v>
      </c>
      <c r="C200" s="99" t="s">
        <v>16</v>
      </c>
      <c r="D200" s="71">
        <f t="shared" ref="D200:V200" si="338">IF($B201&lt;D$10,0,IF($B201=D$10,D$13,SUM(D198:D199)))</f>
        <v>0</v>
      </c>
      <c r="E200" s="71">
        <f t="shared" si="338"/>
        <v>0</v>
      </c>
      <c r="F200" s="71">
        <f t="shared" si="338"/>
        <v>0</v>
      </c>
      <c r="G200" s="71">
        <f t="shared" si="338"/>
        <v>0</v>
      </c>
      <c r="H200" s="71">
        <f t="shared" si="338"/>
        <v>0</v>
      </c>
      <c r="I200" s="71">
        <f t="shared" si="338"/>
        <v>0</v>
      </c>
      <c r="J200" s="71">
        <f t="shared" si="338"/>
        <v>0</v>
      </c>
      <c r="K200" s="71">
        <f t="shared" si="338"/>
        <v>0</v>
      </c>
      <c r="L200" s="71">
        <f t="shared" si="338"/>
        <v>0</v>
      </c>
      <c r="M200" s="71">
        <f t="shared" si="338"/>
        <v>11754.079999999984</v>
      </c>
      <c r="N200" s="71">
        <f t="shared" si="338"/>
        <v>14407.920000000013</v>
      </c>
      <c r="O200" s="71">
        <f t="shared" si="338"/>
        <v>3333.2800000000061</v>
      </c>
      <c r="P200" s="71">
        <f t="shared" si="338"/>
        <v>2209.0400000000063</v>
      </c>
      <c r="Q200" s="71">
        <f>IF($B201&lt;Q$10,0,IF($B201=Q$10,Q$13,SUM(Q198:Q199)))</f>
        <v>-6.9121597334742546E-11</v>
      </c>
      <c r="R200" s="71">
        <f t="shared" si="338"/>
        <v>22169.339999999997</v>
      </c>
      <c r="S200" s="71">
        <f t="shared" si="338"/>
        <v>8609.5199999999841</v>
      </c>
      <c r="T200" s="71">
        <f t="shared" si="338"/>
        <v>11018.260000000015</v>
      </c>
      <c r="U200" s="71">
        <f t="shared" si="338"/>
        <v>380516.2200000009</v>
      </c>
      <c r="V200" s="71">
        <f t="shared" si="338"/>
        <v>662805.36000000045</v>
      </c>
      <c r="W200" s="71">
        <f>IF($B201&lt;W$10,0,IF($B201=W$10,W$13,SUM(W198:W199)))</f>
        <v>46966.079999999994</v>
      </c>
      <c r="X200" s="71">
        <f>IF($B201&lt;X$10,0,IF($B201=X$10,X$13,SUM(X198:X199)))</f>
        <v>56999.43822222219</v>
      </c>
      <c r="Y200" s="71">
        <f>IF($B201&lt;Y$10,0,IF($B201=Y$10,Y$13,SUM(Y198:Y199)))</f>
        <v>205961.32000000007</v>
      </c>
      <c r="Z200" s="71">
        <f t="shared" ref="Z200" si="339">IF($B201&lt;Z$10,0,IF($B201=Z$10,Z$13,SUM(Z198:Z199)))</f>
        <v>596911.80000000098</v>
      </c>
      <c r="AA200" s="71">
        <f>IF($B201&lt;AA$10,0,IF($B201=AA$10,AA$13,SUM(AA198:AA199)))</f>
        <v>500756.91338888992</v>
      </c>
      <c r="AB200" s="71">
        <f t="shared" ref="AB200" si="340">IF($B201&lt;AB$10,0,IF($B201=AB$10,AB$13,SUM(AB198:AB199)))</f>
        <v>371695.64444444468</v>
      </c>
      <c r="AC200" s="71">
        <f>IF($B201&lt;AC$10,0,IF($B201=AC$10,AC$13,SUM(AC198:AC199)))</f>
        <v>809207.28888888774</v>
      </c>
      <c r="AD200" s="71">
        <f t="shared" ref="AD200" si="341">IF($B201&lt;AD$10,0,IF($B201=AD$10,AD$13,SUM(AD198:AD199)))</f>
        <v>464852.86833333306</v>
      </c>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f t="shared" si="258"/>
        <v>4170174.3732777806</v>
      </c>
      <c r="BC200" s="71">
        <f t="shared" si="224"/>
        <v>250210.46</v>
      </c>
      <c r="BD200" s="71">
        <f t="shared" si="217"/>
        <v>1371987.37</v>
      </c>
    </row>
    <row r="201" spans="1:56" hidden="1" outlineLevel="1" x14ac:dyDescent="0.3">
      <c r="A201" s="55">
        <v>9999</v>
      </c>
      <c r="B201" s="125">
        <f>+B200+31</f>
        <v>42100</v>
      </c>
      <c r="C201" s="98" t="s">
        <v>15</v>
      </c>
      <c r="D201" s="69">
        <f t="shared" ref="D201:V201" si="342">IF(OR($B201&lt;D$10,$B201&gt;D$11),0,IF($B201=D$11,-D200,-D$15))</f>
        <v>0</v>
      </c>
      <c r="E201" s="69">
        <f t="shared" si="342"/>
        <v>0</v>
      </c>
      <c r="F201" s="69">
        <f t="shared" si="342"/>
        <v>0</v>
      </c>
      <c r="G201" s="69">
        <f t="shared" si="342"/>
        <v>0</v>
      </c>
      <c r="H201" s="69">
        <f t="shared" si="342"/>
        <v>0</v>
      </c>
      <c r="I201" s="69">
        <f t="shared" si="342"/>
        <v>0</v>
      </c>
      <c r="J201" s="69">
        <f t="shared" si="342"/>
        <v>0</v>
      </c>
      <c r="K201" s="69">
        <f t="shared" si="342"/>
        <v>0</v>
      </c>
      <c r="L201" s="69">
        <f t="shared" si="342"/>
        <v>0</v>
      </c>
      <c r="M201" s="69">
        <f t="shared" si="342"/>
        <v>-1469.26</v>
      </c>
      <c r="N201" s="69">
        <f t="shared" si="342"/>
        <v>-1800.99</v>
      </c>
      <c r="O201" s="69">
        <f t="shared" si="342"/>
        <v>-416.66</v>
      </c>
      <c r="P201" s="69">
        <f t="shared" si="342"/>
        <v>-276.13</v>
      </c>
      <c r="Q201" s="69">
        <f>IF(OR($B201&lt;Q$10,$B201&gt;Q$11),0,IF($B201=Q$11,-Q200,-Q$15))</f>
        <v>0</v>
      </c>
      <c r="R201" s="69">
        <f t="shared" si="342"/>
        <v>-382.23</v>
      </c>
      <c r="S201" s="69">
        <f t="shared" si="342"/>
        <v>-148.44</v>
      </c>
      <c r="T201" s="69">
        <f t="shared" si="342"/>
        <v>-189.97</v>
      </c>
      <c r="U201" s="69">
        <f t="shared" si="342"/>
        <v>-3019.97</v>
      </c>
      <c r="V201" s="69">
        <f t="shared" si="342"/>
        <v>-5260.36</v>
      </c>
      <c r="W201" s="69">
        <f>IF(OR($B201&lt;W$10,$B201&gt;W$11),0,IF($B201=W$11,-W200,-W$15))</f>
        <v>-809.76</v>
      </c>
      <c r="X201" s="69">
        <f>IF(OR($B201&lt;X$10,$B201&gt;X$11),0,IF($B201=X$11,-X200,-X$15))</f>
        <v>-619.56255555555549</v>
      </c>
      <c r="Y201" s="69">
        <f>IF(OR($B201&lt;Y$10,$B201&gt;Y$11),0,IF($B201=Y$11,-Y200,-Y$15))</f>
        <v>-2238.71</v>
      </c>
      <c r="Z201" s="69">
        <f t="shared" ref="Z201" si="343">IF(OR($B201&lt;Z$10,$B201&gt;Z$11),0,IF($B201=Z$11,-Z200,-Z$15))</f>
        <v>-4145.22</v>
      </c>
      <c r="AA201" s="69">
        <f>IF(OR($B201&lt;AA$10,$B201&gt;AA$11),0,IF($B201=AA$11,-AA200,-AA$15))</f>
        <v>-3602.5677222222221</v>
      </c>
      <c r="AB201" s="69">
        <f t="shared" ref="AB201" si="344">IF(OR($B201&lt;AB$10,$B201&gt;AB$11),0,IF($B201=AB$11,-AB200,-AB$15))</f>
        <v>-2323.0977777777771</v>
      </c>
      <c r="AC201" s="69">
        <f>IF(OR($B201&lt;AC$10,$B201&gt;AC$11),0,IF($B201=AC$11,-AC200,-AC$15))</f>
        <v>-5057.5455555555554</v>
      </c>
      <c r="AD201" s="69">
        <f t="shared" ref="AD201" si="345">IF(OR($B201&lt;AD$10,$B201&gt;AD$11),0,IF($B201=AD$11,-AD200,-AD$15))</f>
        <v>-2817.2901111111109</v>
      </c>
      <c r="AE201" s="69"/>
      <c r="AF201" s="69"/>
      <c r="AG201" s="69"/>
      <c r="AH201" s="69"/>
      <c r="AI201" s="69"/>
      <c r="AJ201" s="69"/>
      <c r="AK201" s="69"/>
      <c r="AL201" s="69"/>
      <c r="AM201" s="69"/>
      <c r="AN201" s="69"/>
      <c r="AO201" s="69"/>
      <c r="AP201" s="69"/>
      <c r="AQ201" s="69"/>
      <c r="AR201" s="69"/>
      <c r="AS201" s="69"/>
      <c r="AT201" s="69"/>
      <c r="AU201" s="70"/>
      <c r="AV201" s="70"/>
      <c r="AW201" s="70"/>
      <c r="AX201" s="70"/>
      <c r="AY201" s="70"/>
      <c r="AZ201" s="70"/>
      <c r="BA201" s="70"/>
      <c r="BB201" s="71">
        <f t="shared" si="258"/>
        <v>-34577.763722222226</v>
      </c>
      <c r="BC201" s="71">
        <f t="shared" si="224"/>
        <v>-2074.67</v>
      </c>
      <c r="BD201" s="71">
        <f t="shared" si="217"/>
        <v>-11376.08</v>
      </c>
    </row>
    <row r="202" spans="1:56" hidden="1" outlineLevel="1" x14ac:dyDescent="0.3">
      <c r="A202" s="55">
        <v>9999</v>
      </c>
      <c r="B202" s="123">
        <f>B201</f>
        <v>42100</v>
      </c>
      <c r="C202" s="99" t="s">
        <v>16</v>
      </c>
      <c r="D202" s="71">
        <f t="shared" ref="D202:V202" si="346">IF($B203&lt;D$10,0,IF($B203=D$10,D$13,SUM(D200:D201)))</f>
        <v>0</v>
      </c>
      <c r="E202" s="71">
        <f t="shared" si="346"/>
        <v>0</v>
      </c>
      <c r="F202" s="71">
        <f t="shared" si="346"/>
        <v>0</v>
      </c>
      <c r="G202" s="71">
        <f t="shared" si="346"/>
        <v>0</v>
      </c>
      <c r="H202" s="71">
        <f t="shared" si="346"/>
        <v>0</v>
      </c>
      <c r="I202" s="71">
        <f t="shared" si="346"/>
        <v>0</v>
      </c>
      <c r="J202" s="71">
        <f t="shared" si="346"/>
        <v>0</v>
      </c>
      <c r="K202" s="71">
        <f t="shared" si="346"/>
        <v>0</v>
      </c>
      <c r="L202" s="71">
        <f t="shared" si="346"/>
        <v>0</v>
      </c>
      <c r="M202" s="71">
        <f t="shared" si="346"/>
        <v>10284.819999999983</v>
      </c>
      <c r="N202" s="71">
        <f t="shared" si="346"/>
        <v>12606.930000000013</v>
      </c>
      <c r="O202" s="71">
        <f t="shared" si="346"/>
        <v>2916.6200000000063</v>
      </c>
      <c r="P202" s="71">
        <f t="shared" si="346"/>
        <v>1932.9100000000062</v>
      </c>
      <c r="Q202" s="71">
        <f>IF($B203&lt;Q$10,0,IF($B203=Q$10,Q$13,SUM(Q200:Q201)))</f>
        <v>-6.9121597334742546E-11</v>
      </c>
      <c r="R202" s="71">
        <f t="shared" si="346"/>
        <v>21787.109999999997</v>
      </c>
      <c r="S202" s="71">
        <f t="shared" si="346"/>
        <v>8461.0799999999836</v>
      </c>
      <c r="T202" s="71">
        <f t="shared" si="346"/>
        <v>10828.290000000015</v>
      </c>
      <c r="U202" s="71">
        <f t="shared" si="346"/>
        <v>377496.25000000093</v>
      </c>
      <c r="V202" s="71">
        <f t="shared" si="346"/>
        <v>657545.00000000047</v>
      </c>
      <c r="W202" s="71">
        <f>IF($B203&lt;W$10,0,IF($B203=W$10,W$13,SUM(W200:W201)))</f>
        <v>46156.319999999992</v>
      </c>
      <c r="X202" s="71">
        <f>IF($B203&lt;X$10,0,IF($B203=X$10,X$13,SUM(X200:X201)))</f>
        <v>56379.875666666638</v>
      </c>
      <c r="Y202" s="71">
        <f>IF($B203&lt;Y$10,0,IF($B203=Y$10,Y$13,SUM(Y200:Y201)))</f>
        <v>203722.61000000007</v>
      </c>
      <c r="Z202" s="71">
        <f t="shared" ref="Z202" si="347">IF($B203&lt;Z$10,0,IF($B203=Z$10,Z$13,SUM(Z200:Z201)))</f>
        <v>592766.58000000101</v>
      </c>
      <c r="AA202" s="71">
        <f>IF($B203&lt;AA$10,0,IF($B203=AA$10,AA$13,SUM(AA200:AA201)))</f>
        <v>497154.34566666768</v>
      </c>
      <c r="AB202" s="71">
        <f t="shared" ref="AB202" si="348">IF($B203&lt;AB$10,0,IF($B203=AB$10,AB$13,SUM(AB200:AB201)))</f>
        <v>369372.54666666692</v>
      </c>
      <c r="AC202" s="71">
        <f>IF($B203&lt;AC$10,0,IF($B203=AC$10,AC$13,SUM(AC200:AC201)))</f>
        <v>804149.74333333212</v>
      </c>
      <c r="AD202" s="71">
        <f t="shared" ref="AD202" si="349">IF($B203&lt;AD$10,0,IF($B203=AD$10,AD$13,SUM(AD200:AD201)))</f>
        <v>462035.57822222193</v>
      </c>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f t="shared" si="258"/>
        <v>4135596.6095555574</v>
      </c>
      <c r="BC202" s="71">
        <f t="shared" si="224"/>
        <v>248135.8</v>
      </c>
      <c r="BD202" s="71">
        <f t="shared" si="217"/>
        <v>1360611.28</v>
      </c>
    </row>
    <row r="203" spans="1:56" hidden="1" outlineLevel="1" x14ac:dyDescent="0.3">
      <c r="A203" s="55">
        <v>9999</v>
      </c>
      <c r="B203" s="125">
        <f>+B202+30</f>
        <v>42130</v>
      </c>
      <c r="C203" s="98" t="s">
        <v>15</v>
      </c>
      <c r="D203" s="69">
        <f t="shared" ref="D203:V203" si="350">IF(OR($B203&lt;D$10,$B203&gt;D$11),0,IF($B203=D$11,-D202,-D$15))</f>
        <v>0</v>
      </c>
      <c r="E203" s="69">
        <f t="shared" si="350"/>
        <v>0</v>
      </c>
      <c r="F203" s="69">
        <f t="shared" si="350"/>
        <v>0</v>
      </c>
      <c r="G203" s="69">
        <f t="shared" si="350"/>
        <v>0</v>
      </c>
      <c r="H203" s="69">
        <f t="shared" si="350"/>
        <v>0</v>
      </c>
      <c r="I203" s="69">
        <f t="shared" si="350"/>
        <v>0</v>
      </c>
      <c r="J203" s="69">
        <f t="shared" si="350"/>
        <v>0</v>
      </c>
      <c r="K203" s="69">
        <f t="shared" si="350"/>
        <v>0</v>
      </c>
      <c r="L203" s="69">
        <f t="shared" si="350"/>
        <v>0</v>
      </c>
      <c r="M203" s="69">
        <f t="shared" si="350"/>
        <v>-1469.26</v>
      </c>
      <c r="N203" s="69">
        <f t="shared" si="350"/>
        <v>-1800.99</v>
      </c>
      <c r="O203" s="69">
        <f t="shared" si="350"/>
        <v>-416.66</v>
      </c>
      <c r="P203" s="69">
        <f t="shared" si="350"/>
        <v>-276.13</v>
      </c>
      <c r="Q203" s="69">
        <f>IF(OR($B203&lt;Q$10,$B203&gt;Q$11),0,IF($B203=Q$11,-Q202,-Q$15))</f>
        <v>0</v>
      </c>
      <c r="R203" s="69">
        <f t="shared" si="350"/>
        <v>-382.23</v>
      </c>
      <c r="S203" s="69">
        <f t="shared" si="350"/>
        <v>-148.44</v>
      </c>
      <c r="T203" s="69">
        <f t="shared" si="350"/>
        <v>-189.97</v>
      </c>
      <c r="U203" s="69">
        <f t="shared" si="350"/>
        <v>-3019.97</v>
      </c>
      <c r="V203" s="69">
        <f t="shared" si="350"/>
        <v>-5260.36</v>
      </c>
      <c r="W203" s="69">
        <f>IF(OR($B203&lt;W$10,$B203&gt;W$11),0,IF($B203=W$11,-W202,-W$15))</f>
        <v>-809.76</v>
      </c>
      <c r="X203" s="69">
        <f>IF(OR($B203&lt;X$10,$B203&gt;X$11),0,IF($B203=X$11,-X202,-X$15))</f>
        <v>-619.56255555555549</v>
      </c>
      <c r="Y203" s="69">
        <f>IF(OR($B203&lt;Y$10,$B203&gt;Y$11),0,IF($B203=Y$11,-Y202,-Y$15))</f>
        <v>-2238.71</v>
      </c>
      <c r="Z203" s="69">
        <f t="shared" ref="Z203" si="351">IF(OR($B203&lt;Z$10,$B203&gt;Z$11),0,IF($B203=Z$11,-Z202,-Z$15))</f>
        <v>-4145.22</v>
      </c>
      <c r="AA203" s="69">
        <f>IF(OR($B203&lt;AA$10,$B203&gt;AA$11),0,IF($B203=AA$11,-AA202,-AA$15))</f>
        <v>-3602.5677222222221</v>
      </c>
      <c r="AB203" s="69">
        <f t="shared" ref="AB203" si="352">IF(OR($B203&lt;AB$10,$B203&gt;AB$11),0,IF($B203=AB$11,-AB202,-AB$15))</f>
        <v>-2323.0977777777771</v>
      </c>
      <c r="AC203" s="69">
        <f>IF(OR($B203&lt;AC$10,$B203&gt;AC$11),0,IF($B203=AC$11,-AC202,-AC$15))</f>
        <v>-5057.5455555555554</v>
      </c>
      <c r="AD203" s="69">
        <f t="shared" ref="AD203" si="353">IF(OR($B203&lt;AD$10,$B203&gt;AD$11),0,IF($B203=AD$11,-AD202,-AD$15))</f>
        <v>-2817.2901111111109</v>
      </c>
      <c r="AE203" s="69"/>
      <c r="AF203" s="69"/>
      <c r="AG203" s="69"/>
      <c r="AH203" s="69"/>
      <c r="AI203" s="69"/>
      <c r="AJ203" s="69"/>
      <c r="AK203" s="69"/>
      <c r="AL203" s="69"/>
      <c r="AM203" s="69"/>
      <c r="AN203" s="69"/>
      <c r="AO203" s="69"/>
      <c r="AP203" s="69"/>
      <c r="AQ203" s="69"/>
      <c r="AR203" s="69"/>
      <c r="AS203" s="69"/>
      <c r="AT203" s="69"/>
      <c r="AU203" s="70"/>
      <c r="AV203" s="70"/>
      <c r="AW203" s="70"/>
      <c r="AX203" s="70"/>
      <c r="AY203" s="70"/>
      <c r="AZ203" s="70"/>
      <c r="BA203" s="70"/>
      <c r="BB203" s="71">
        <f t="shared" si="258"/>
        <v>-34577.763722222226</v>
      </c>
      <c r="BC203" s="71">
        <f t="shared" si="224"/>
        <v>-2074.67</v>
      </c>
      <c r="BD203" s="71">
        <f t="shared" si="217"/>
        <v>-11376.08</v>
      </c>
    </row>
    <row r="204" spans="1:56" hidden="1" outlineLevel="1" x14ac:dyDescent="0.3">
      <c r="A204" s="55">
        <v>9999</v>
      </c>
      <c r="B204" s="123">
        <f>B203</f>
        <v>42130</v>
      </c>
      <c r="C204" s="99" t="s">
        <v>16</v>
      </c>
      <c r="D204" s="71">
        <f t="shared" ref="D204:V204" si="354">IF($B205&lt;D$10,0,IF($B205=D$10,D$13,SUM(D202:D203)))</f>
        <v>0</v>
      </c>
      <c r="E204" s="71">
        <f t="shared" si="354"/>
        <v>0</v>
      </c>
      <c r="F204" s="71">
        <f t="shared" si="354"/>
        <v>0</v>
      </c>
      <c r="G204" s="71">
        <f t="shared" si="354"/>
        <v>0</v>
      </c>
      <c r="H204" s="71">
        <f t="shared" si="354"/>
        <v>0</v>
      </c>
      <c r="I204" s="71">
        <f t="shared" si="354"/>
        <v>0</v>
      </c>
      <c r="J204" s="71">
        <f t="shared" si="354"/>
        <v>0</v>
      </c>
      <c r="K204" s="71">
        <f t="shared" si="354"/>
        <v>0</v>
      </c>
      <c r="L204" s="71">
        <f t="shared" si="354"/>
        <v>0</v>
      </c>
      <c r="M204" s="71">
        <f t="shared" si="354"/>
        <v>8815.5599999999831</v>
      </c>
      <c r="N204" s="71">
        <f t="shared" si="354"/>
        <v>10805.940000000013</v>
      </c>
      <c r="O204" s="71">
        <f t="shared" si="354"/>
        <v>2499.9600000000064</v>
      </c>
      <c r="P204" s="71">
        <f t="shared" si="354"/>
        <v>1656.7800000000061</v>
      </c>
      <c r="Q204" s="71">
        <f>IF($B205&lt;Q$10,0,IF($B205=Q$10,Q$13,SUM(Q202:Q203)))</f>
        <v>-6.9121597334742546E-11</v>
      </c>
      <c r="R204" s="71">
        <f t="shared" si="354"/>
        <v>21404.879999999997</v>
      </c>
      <c r="S204" s="71">
        <f t="shared" si="354"/>
        <v>8312.639999999983</v>
      </c>
      <c r="T204" s="71">
        <f t="shared" si="354"/>
        <v>10638.320000000016</v>
      </c>
      <c r="U204" s="71">
        <f t="shared" si="354"/>
        <v>374476.28000000096</v>
      </c>
      <c r="V204" s="71">
        <f t="shared" si="354"/>
        <v>652284.64000000048</v>
      </c>
      <c r="W204" s="71">
        <f>IF($B205&lt;W$10,0,IF($B205=W$10,W$13,SUM(W202:W203)))</f>
        <v>45346.55999999999</v>
      </c>
      <c r="X204" s="71">
        <f>IF($B205&lt;X$10,0,IF($B205=X$10,X$13,SUM(X202:X203)))</f>
        <v>55760.313111111085</v>
      </c>
      <c r="Y204" s="71">
        <f>IF($B205&lt;Y$10,0,IF($B205=Y$10,Y$13,SUM(Y202:Y203)))</f>
        <v>201483.90000000008</v>
      </c>
      <c r="Z204" s="71">
        <f t="shared" ref="Z204" si="355">IF($B205&lt;Z$10,0,IF($B205=Z$10,Z$13,SUM(Z202:Z203)))</f>
        <v>588621.36000000103</v>
      </c>
      <c r="AA204" s="71">
        <f>IF($B205&lt;AA$10,0,IF($B205=AA$10,AA$13,SUM(AA202:AA203)))</f>
        <v>493551.77794444544</v>
      </c>
      <c r="AB204" s="71">
        <f t="shared" ref="AB204" si="356">IF($B205&lt;AB$10,0,IF($B205=AB$10,AB$13,SUM(AB202:AB203)))</f>
        <v>367049.44888888916</v>
      </c>
      <c r="AC204" s="71">
        <f>IF($B205&lt;AC$10,0,IF($B205=AC$10,AC$13,SUM(AC202:AC203)))</f>
        <v>799092.19777777651</v>
      </c>
      <c r="AD204" s="71">
        <f t="shared" ref="AD204" si="357">IF($B205&lt;AD$10,0,IF($B205=AD$10,AD$13,SUM(AD202:AD203)))</f>
        <v>459218.2881111108</v>
      </c>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f t="shared" ref="BB204:BB235" si="358">SUM(D204:BA204)</f>
        <v>4101018.8458333355</v>
      </c>
      <c r="BC204" s="71">
        <f t="shared" si="224"/>
        <v>246061.13</v>
      </c>
      <c r="BD204" s="71">
        <f t="shared" si="217"/>
        <v>1349235.2</v>
      </c>
    </row>
    <row r="205" spans="1:56" hidden="1" outlineLevel="1" x14ac:dyDescent="0.3">
      <c r="A205" s="55">
        <v>9999</v>
      </c>
      <c r="B205" s="125">
        <f>+B204+31</f>
        <v>42161</v>
      </c>
      <c r="C205" s="98" t="s">
        <v>15</v>
      </c>
      <c r="D205" s="69">
        <f t="shared" ref="D205:V205" si="359">IF(OR($B205&lt;D$10,$B205&gt;D$11),0,IF($B205=D$11,-D204,-D$15))</f>
        <v>0</v>
      </c>
      <c r="E205" s="69">
        <f t="shared" si="359"/>
        <v>0</v>
      </c>
      <c r="F205" s="69">
        <f>IF(OR($B205&lt;F$10,$B205&gt;F$11),0,IF($B205=F$11,-F204,-F$15))</f>
        <v>0</v>
      </c>
      <c r="G205" s="69">
        <f>IF(OR($B205&lt;G$10,$B205&gt;G$11),0,IF($B205=G$11,-G204,-G$15))</f>
        <v>0</v>
      </c>
      <c r="H205" s="69">
        <f t="shared" si="359"/>
        <v>0</v>
      </c>
      <c r="I205" s="69">
        <f t="shared" si="359"/>
        <v>0</v>
      </c>
      <c r="J205" s="69">
        <f t="shared" si="359"/>
        <v>0</v>
      </c>
      <c r="K205" s="69">
        <f t="shared" si="359"/>
        <v>0</v>
      </c>
      <c r="L205" s="69">
        <f t="shared" si="359"/>
        <v>0</v>
      </c>
      <c r="M205" s="69">
        <f t="shared" si="359"/>
        <v>-1469.26</v>
      </c>
      <c r="N205" s="69">
        <f t="shared" si="359"/>
        <v>-1800.99</v>
      </c>
      <c r="O205" s="69">
        <f t="shared" si="359"/>
        <v>-416.66</v>
      </c>
      <c r="P205" s="69">
        <f t="shared" si="359"/>
        <v>-276.13</v>
      </c>
      <c r="Q205" s="69">
        <f>IF(OR($B205&lt;Q$10,$B205&gt;Q$11),0,IF($B205=Q$11,-Q204,-Q$15))</f>
        <v>0</v>
      </c>
      <c r="R205" s="69">
        <f t="shared" si="359"/>
        <v>-382.23</v>
      </c>
      <c r="S205" s="69">
        <f t="shared" si="359"/>
        <v>-148.44</v>
      </c>
      <c r="T205" s="69">
        <f t="shared" si="359"/>
        <v>-189.97</v>
      </c>
      <c r="U205" s="69">
        <f t="shared" si="359"/>
        <v>-3019.97</v>
      </c>
      <c r="V205" s="69">
        <f t="shared" si="359"/>
        <v>-5260.36</v>
      </c>
      <c r="W205" s="69">
        <f>IF(OR($B205&lt;W$10,$B205&gt;W$11),0,IF($B205=W$11,-W204,-W$15))</f>
        <v>-809.76</v>
      </c>
      <c r="X205" s="69">
        <f>IF(OR($B205&lt;X$10,$B205&gt;X$11),0,IF($B205=X$11,-X204,-X$15))</f>
        <v>-619.56255555555549</v>
      </c>
      <c r="Y205" s="69">
        <f>IF(OR($B205&lt;Y$10,$B205&gt;Y$11),0,IF($B205=Y$11,-Y204,-Y$15))</f>
        <v>-2238.71</v>
      </c>
      <c r="Z205" s="69">
        <f t="shared" ref="Z205" si="360">IF(OR($B205&lt;Z$10,$B205&gt;Z$11),0,IF($B205=Z$11,-Z204,-Z$15))</f>
        <v>-4145.22</v>
      </c>
      <c r="AA205" s="69">
        <f>IF(OR($B205&lt;AA$10,$B205&gt;AA$11),0,IF($B205=AA$11,-AA204,-AA$15))</f>
        <v>-3602.5677222222221</v>
      </c>
      <c r="AB205" s="69">
        <f t="shared" ref="AB205" si="361">IF(OR($B205&lt;AB$10,$B205&gt;AB$11),0,IF($B205=AB$11,-AB204,-AB$15))</f>
        <v>-2323.0977777777771</v>
      </c>
      <c r="AC205" s="69">
        <f>IF(OR($B205&lt;AC$10,$B205&gt;AC$11),0,IF($B205=AC$11,-AC204,-AC$15))</f>
        <v>-5057.5455555555554</v>
      </c>
      <c r="AD205" s="69">
        <f t="shared" ref="AD205" si="362">IF(OR($B205&lt;AD$10,$B205&gt;AD$11),0,IF($B205=AD$11,-AD204,-AD$15))</f>
        <v>-2817.2901111111109</v>
      </c>
      <c r="AE205" s="69"/>
      <c r="AF205" s="69"/>
      <c r="AG205" s="69"/>
      <c r="AH205" s="69"/>
      <c r="AI205" s="69"/>
      <c r="AJ205" s="69"/>
      <c r="AK205" s="69"/>
      <c r="AL205" s="69"/>
      <c r="AM205" s="69"/>
      <c r="AN205" s="69"/>
      <c r="AO205" s="69"/>
      <c r="AP205" s="69"/>
      <c r="AQ205" s="69"/>
      <c r="AR205" s="69"/>
      <c r="AS205" s="69"/>
      <c r="AT205" s="69"/>
      <c r="AU205" s="70"/>
      <c r="AV205" s="70"/>
      <c r="AW205" s="70"/>
      <c r="AX205" s="70"/>
      <c r="AY205" s="70"/>
      <c r="AZ205" s="70"/>
      <c r="BA205" s="70"/>
      <c r="BB205" s="71">
        <f t="shared" si="358"/>
        <v>-34577.763722222226</v>
      </c>
      <c r="BC205" s="71">
        <f t="shared" si="224"/>
        <v>-2074.67</v>
      </c>
      <c r="BD205" s="71">
        <f t="shared" si="217"/>
        <v>-11376.08</v>
      </c>
    </row>
    <row r="206" spans="1:56" hidden="1" outlineLevel="1" x14ac:dyDescent="0.3">
      <c r="A206" s="55">
        <v>9999</v>
      </c>
      <c r="B206" s="123">
        <f>B205</f>
        <v>42161</v>
      </c>
      <c r="C206" s="99" t="s">
        <v>16</v>
      </c>
      <c r="D206" s="71">
        <f t="shared" ref="D206:V206" si="363">IF($B207&lt;D$10,0,IF($B207=D$10,D$13,SUM(D204:D205)))</f>
        <v>0</v>
      </c>
      <c r="E206" s="71">
        <f t="shared" si="363"/>
        <v>0</v>
      </c>
      <c r="F206" s="71">
        <f t="shared" si="363"/>
        <v>0</v>
      </c>
      <c r="G206" s="71">
        <f t="shared" si="363"/>
        <v>0</v>
      </c>
      <c r="H206" s="71">
        <f t="shared" si="363"/>
        <v>0</v>
      </c>
      <c r="I206" s="71">
        <f t="shared" si="363"/>
        <v>0</v>
      </c>
      <c r="J206" s="71">
        <f t="shared" si="363"/>
        <v>0</v>
      </c>
      <c r="K206" s="71">
        <f t="shared" si="363"/>
        <v>0</v>
      </c>
      <c r="L206" s="71">
        <f t="shared" si="363"/>
        <v>0</v>
      </c>
      <c r="M206" s="71">
        <f t="shared" si="363"/>
        <v>7346.2999999999829</v>
      </c>
      <c r="N206" s="71">
        <f t="shared" si="363"/>
        <v>9004.9500000000135</v>
      </c>
      <c r="O206" s="71">
        <f t="shared" si="363"/>
        <v>2083.3000000000065</v>
      </c>
      <c r="P206" s="71">
        <f t="shared" si="363"/>
        <v>1380.650000000006</v>
      </c>
      <c r="Q206" s="71">
        <f>IF($B207&lt;Q$10,0,IF($B207=Q$10,Q$13,SUM(Q204:Q205)))</f>
        <v>-6.9121597334742546E-11</v>
      </c>
      <c r="R206" s="71">
        <f t="shared" si="363"/>
        <v>21022.649999999998</v>
      </c>
      <c r="S206" s="71">
        <f t="shared" si="363"/>
        <v>8164.1999999999834</v>
      </c>
      <c r="T206" s="71">
        <f t="shared" si="363"/>
        <v>10448.350000000017</v>
      </c>
      <c r="U206" s="71">
        <f t="shared" si="363"/>
        <v>371456.31000000099</v>
      </c>
      <c r="V206" s="71">
        <f t="shared" si="363"/>
        <v>647024.28000000049</v>
      </c>
      <c r="W206" s="71">
        <f>IF($B207&lt;W$10,0,IF($B207=W$10,W$13,SUM(W204:W205)))</f>
        <v>44536.799999999988</v>
      </c>
      <c r="X206" s="71">
        <f>IF($B207&lt;X$10,0,IF($B207=X$10,X$13,SUM(X204:X205)))</f>
        <v>55140.750555555533</v>
      </c>
      <c r="Y206" s="71">
        <f>IF($B207&lt;Y$10,0,IF($B207=Y$10,Y$13,SUM(Y204:Y205)))</f>
        <v>199245.19000000009</v>
      </c>
      <c r="Z206" s="71">
        <f t="shared" ref="Z206" si="364">IF($B207&lt;Z$10,0,IF($B207=Z$10,Z$13,SUM(Z204:Z205)))</f>
        <v>584476.14000000106</v>
      </c>
      <c r="AA206" s="71">
        <f>IF($B207&lt;AA$10,0,IF($B207=AA$10,AA$13,SUM(AA204:AA205)))</f>
        <v>489949.21022222319</v>
      </c>
      <c r="AB206" s="71">
        <f t="shared" ref="AB206" si="365">IF($B207&lt;AB$10,0,IF($B207=AB$10,AB$13,SUM(AB204:AB205)))</f>
        <v>364726.35111111141</v>
      </c>
      <c r="AC206" s="71">
        <f>IF($B207&lt;AC$10,0,IF($B207=AC$10,AC$13,SUM(AC204:AC205)))</f>
        <v>794034.6522222209</v>
      </c>
      <c r="AD206" s="71">
        <f t="shared" ref="AD206" si="366">IF($B207&lt;AD$10,0,IF($B207=AD$10,AD$13,SUM(AD204:AD205)))</f>
        <v>456400.99799999967</v>
      </c>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f t="shared" si="358"/>
        <v>4066441.0821111132</v>
      </c>
      <c r="BC206" s="71">
        <f t="shared" si="224"/>
        <v>243986.46</v>
      </c>
      <c r="BD206" s="71">
        <f t="shared" si="217"/>
        <v>1337859.1200000001</v>
      </c>
    </row>
    <row r="207" spans="1:56" hidden="1" outlineLevel="1" x14ac:dyDescent="0.3">
      <c r="A207" s="55">
        <v>9999</v>
      </c>
      <c r="B207" s="125">
        <f>+B206+31</f>
        <v>42192</v>
      </c>
      <c r="C207" s="98" t="s">
        <v>15</v>
      </c>
      <c r="D207" s="69">
        <f t="shared" ref="D207:V207" si="367">IF(OR($B207&lt;D$10,$B207&gt;D$11),0,IF($B207=D$11,-D206,-D$15))</f>
        <v>0</v>
      </c>
      <c r="E207" s="69">
        <f t="shared" si="367"/>
        <v>0</v>
      </c>
      <c r="F207" s="69">
        <f t="shared" si="367"/>
        <v>0</v>
      </c>
      <c r="G207" s="69">
        <f t="shared" si="367"/>
        <v>0</v>
      </c>
      <c r="H207" s="69">
        <f t="shared" si="367"/>
        <v>0</v>
      </c>
      <c r="I207" s="69">
        <f t="shared" si="367"/>
        <v>0</v>
      </c>
      <c r="J207" s="69">
        <f t="shared" si="367"/>
        <v>0</v>
      </c>
      <c r="K207" s="69">
        <f t="shared" si="367"/>
        <v>0</v>
      </c>
      <c r="L207" s="69">
        <f t="shared" si="367"/>
        <v>0</v>
      </c>
      <c r="M207" s="69">
        <f t="shared" si="367"/>
        <v>-1469.26</v>
      </c>
      <c r="N207" s="69">
        <f t="shared" si="367"/>
        <v>-1800.99</v>
      </c>
      <c r="O207" s="69">
        <f t="shared" si="367"/>
        <v>-416.66</v>
      </c>
      <c r="P207" s="69">
        <f t="shared" si="367"/>
        <v>-276.13</v>
      </c>
      <c r="Q207" s="69">
        <f>IF(OR($B207&lt;Q$10,$B207&gt;Q$11),0,IF($B207=Q$11,-Q206,-Q$15))</f>
        <v>0</v>
      </c>
      <c r="R207" s="69">
        <f t="shared" si="367"/>
        <v>-382.23</v>
      </c>
      <c r="S207" s="69">
        <f t="shared" si="367"/>
        <v>-148.44</v>
      </c>
      <c r="T207" s="69">
        <f t="shared" si="367"/>
        <v>-189.97</v>
      </c>
      <c r="U207" s="69">
        <f t="shared" si="367"/>
        <v>-3019.97</v>
      </c>
      <c r="V207" s="69">
        <f t="shared" si="367"/>
        <v>-5260.36</v>
      </c>
      <c r="W207" s="69">
        <f>IF(OR($B207&lt;W$10,$B207&gt;W$11),0,IF($B207=W$11,-W206,-W$15))</f>
        <v>-809.76</v>
      </c>
      <c r="X207" s="69">
        <f>IF(OR($B207&lt;X$10,$B207&gt;X$11),0,IF($B207=X$11,-X206,-X$15))</f>
        <v>-619.56255555555549</v>
      </c>
      <c r="Y207" s="69">
        <f>IF(OR($B207&lt;Y$10,$B207&gt;Y$11),0,IF($B207=Y$11,-Y206,-Y$15))</f>
        <v>-2238.71</v>
      </c>
      <c r="Z207" s="69">
        <f t="shared" ref="Z207" si="368">IF(OR($B207&lt;Z$10,$B207&gt;Z$11),0,IF($B207=Z$11,-Z206,-Z$15))</f>
        <v>-4145.22</v>
      </c>
      <c r="AA207" s="69">
        <f>IF(OR($B207&lt;AA$10,$B207&gt;AA$11),0,IF($B207=AA$11,-AA206,-AA$15))</f>
        <v>-3602.5677222222221</v>
      </c>
      <c r="AB207" s="69">
        <f t="shared" ref="AB207" si="369">IF(OR($B207&lt;AB$10,$B207&gt;AB$11),0,IF($B207=AB$11,-AB206,-AB$15))</f>
        <v>-2323.0977777777771</v>
      </c>
      <c r="AC207" s="69">
        <f>IF(OR($B207&lt;AC$10,$B207&gt;AC$11),0,IF($B207=AC$11,-AC206,-AC$15))</f>
        <v>-5057.5455555555554</v>
      </c>
      <c r="AD207" s="69">
        <f t="shared" ref="AD207" si="370">IF(OR($B207&lt;AD$10,$B207&gt;AD$11),0,IF($B207=AD$11,-AD206,-AD$15))</f>
        <v>-2817.2901111111109</v>
      </c>
      <c r="AE207" s="69"/>
      <c r="AF207" s="69"/>
      <c r="AG207" s="69"/>
      <c r="AH207" s="69"/>
      <c r="AI207" s="69"/>
      <c r="AJ207" s="69"/>
      <c r="AK207" s="69"/>
      <c r="AL207" s="69"/>
      <c r="AM207" s="69"/>
      <c r="AN207" s="69"/>
      <c r="AO207" s="69"/>
      <c r="AP207" s="69"/>
      <c r="AQ207" s="69"/>
      <c r="AR207" s="69"/>
      <c r="AS207" s="69"/>
      <c r="AT207" s="69"/>
      <c r="AU207" s="70"/>
      <c r="AV207" s="70"/>
      <c r="AW207" s="70"/>
      <c r="AX207" s="70"/>
      <c r="AY207" s="70"/>
      <c r="AZ207" s="70"/>
      <c r="BA207" s="70"/>
      <c r="BB207" s="71">
        <f t="shared" si="358"/>
        <v>-34577.763722222226</v>
      </c>
      <c r="BC207" s="71">
        <f t="shared" si="224"/>
        <v>-2074.67</v>
      </c>
      <c r="BD207" s="71">
        <f t="shared" si="217"/>
        <v>-11376.08</v>
      </c>
    </row>
    <row r="208" spans="1:56" hidden="1" outlineLevel="1" x14ac:dyDescent="0.3">
      <c r="A208" s="55">
        <v>9999</v>
      </c>
      <c r="B208" s="123">
        <f>B207</f>
        <v>42192</v>
      </c>
      <c r="C208" s="99" t="s">
        <v>16</v>
      </c>
      <c r="D208" s="71">
        <f t="shared" ref="D208:V208" si="371">IF($B209&lt;D$10,0,IF($B209=D$10,D$13,SUM(D206:D207)))</f>
        <v>0</v>
      </c>
      <c r="E208" s="71">
        <f t="shared" si="371"/>
        <v>0</v>
      </c>
      <c r="F208" s="71">
        <f t="shared" si="371"/>
        <v>0</v>
      </c>
      <c r="G208" s="71">
        <f t="shared" si="371"/>
        <v>0</v>
      </c>
      <c r="H208" s="71">
        <f t="shared" si="371"/>
        <v>0</v>
      </c>
      <c r="I208" s="71">
        <f t="shared" si="371"/>
        <v>0</v>
      </c>
      <c r="J208" s="71">
        <f t="shared" si="371"/>
        <v>0</v>
      </c>
      <c r="K208" s="71">
        <f t="shared" si="371"/>
        <v>0</v>
      </c>
      <c r="L208" s="71">
        <f t="shared" si="371"/>
        <v>0</v>
      </c>
      <c r="M208" s="71">
        <f t="shared" si="371"/>
        <v>5877.0399999999827</v>
      </c>
      <c r="N208" s="71">
        <f t="shared" si="371"/>
        <v>7203.9600000000137</v>
      </c>
      <c r="O208" s="71">
        <f t="shared" si="371"/>
        <v>1666.6400000000065</v>
      </c>
      <c r="P208" s="71">
        <f t="shared" si="371"/>
        <v>1104.5200000000059</v>
      </c>
      <c r="Q208" s="71">
        <f>IF($B209&lt;Q$10,0,IF($B209=Q$10,Q$13,SUM(Q206:Q207)))</f>
        <v>-6.9121597334742546E-11</v>
      </c>
      <c r="R208" s="71">
        <f t="shared" si="371"/>
        <v>20640.419999999998</v>
      </c>
      <c r="S208" s="71">
        <f t="shared" si="371"/>
        <v>8015.7599999999838</v>
      </c>
      <c r="T208" s="71">
        <f t="shared" si="371"/>
        <v>10258.380000000017</v>
      </c>
      <c r="U208" s="71">
        <f t="shared" si="371"/>
        <v>368436.34000000102</v>
      </c>
      <c r="V208" s="71">
        <f t="shared" si="371"/>
        <v>641763.92000000051</v>
      </c>
      <c r="W208" s="71">
        <f>IF($B209&lt;W$10,0,IF($B209=W$10,W$13,SUM(W206:W207)))</f>
        <v>43727.039999999986</v>
      </c>
      <c r="X208" s="71">
        <f>IF($B209&lt;X$10,0,IF($B209=X$10,X$13,SUM(X206:X207)))</f>
        <v>54521.18799999998</v>
      </c>
      <c r="Y208" s="71">
        <f>IF($B209&lt;Y$10,0,IF($B209=Y$10,Y$13,SUM(Y206:Y207)))</f>
        <v>197006.4800000001</v>
      </c>
      <c r="Z208" s="71">
        <f t="shared" ref="Z208" si="372">IF($B209&lt;Z$10,0,IF($B209=Z$10,Z$13,SUM(Z206:Z207)))</f>
        <v>580330.92000000109</v>
      </c>
      <c r="AA208" s="71">
        <f>IF($B209&lt;AA$10,0,IF($B209=AA$10,AA$13,SUM(AA206:AA207)))</f>
        <v>486346.64250000095</v>
      </c>
      <c r="AB208" s="71">
        <f t="shared" ref="AB208" si="373">IF($B209&lt;AB$10,0,IF($B209=AB$10,AB$13,SUM(AB206:AB207)))</f>
        <v>362403.25333333365</v>
      </c>
      <c r="AC208" s="71">
        <f>IF($B209&lt;AC$10,0,IF($B209=AC$10,AC$13,SUM(AC206:AC207)))</f>
        <v>788977.10666666529</v>
      </c>
      <c r="AD208" s="71">
        <f t="shared" ref="AD208" si="374">IF($B209&lt;AD$10,0,IF($B209=AD$10,AD$13,SUM(AD206:AD207)))</f>
        <v>453583.70788888854</v>
      </c>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f t="shared" si="358"/>
        <v>4031863.3183888909</v>
      </c>
      <c r="BC208" s="71">
        <f t="shared" si="224"/>
        <v>241911.8</v>
      </c>
      <c r="BD208" s="71">
        <f t="shared" si="217"/>
        <v>1326483.03</v>
      </c>
    </row>
    <row r="209" spans="1:56" hidden="1" outlineLevel="1" x14ac:dyDescent="0.3">
      <c r="A209" s="55">
        <v>9999</v>
      </c>
      <c r="B209" s="125">
        <f>+B208+31</f>
        <v>42223</v>
      </c>
      <c r="C209" s="98" t="s">
        <v>15</v>
      </c>
      <c r="D209" s="69">
        <f t="shared" ref="D209:V209" si="375">IF(OR($B209&lt;D$10,$B209&gt;D$11),0,IF($B209=D$11,-D208,-D$15))</f>
        <v>0</v>
      </c>
      <c r="E209" s="69">
        <f t="shared" si="375"/>
        <v>0</v>
      </c>
      <c r="F209" s="69">
        <f t="shared" si="375"/>
        <v>0</v>
      </c>
      <c r="G209" s="69">
        <f t="shared" si="375"/>
        <v>0</v>
      </c>
      <c r="H209" s="69">
        <f t="shared" si="375"/>
        <v>0</v>
      </c>
      <c r="I209" s="69">
        <f t="shared" si="375"/>
        <v>0</v>
      </c>
      <c r="J209" s="69">
        <f t="shared" si="375"/>
        <v>0</v>
      </c>
      <c r="K209" s="69">
        <f t="shared" si="375"/>
        <v>0</v>
      </c>
      <c r="L209" s="69">
        <f t="shared" si="375"/>
        <v>0</v>
      </c>
      <c r="M209" s="69">
        <f t="shared" si="375"/>
        <v>-1469.26</v>
      </c>
      <c r="N209" s="69">
        <f t="shared" si="375"/>
        <v>-1800.99</v>
      </c>
      <c r="O209" s="69">
        <f t="shared" si="375"/>
        <v>-416.66</v>
      </c>
      <c r="P209" s="69">
        <f t="shared" si="375"/>
        <v>-276.13</v>
      </c>
      <c r="Q209" s="69">
        <f>IF(OR($B209&lt;Q$10,$B209&gt;Q$11),0,IF($B209=Q$11,-Q208,-Q$15))</f>
        <v>0</v>
      </c>
      <c r="R209" s="69">
        <f t="shared" si="375"/>
        <v>-382.23</v>
      </c>
      <c r="S209" s="69">
        <f t="shared" si="375"/>
        <v>-148.44</v>
      </c>
      <c r="T209" s="69">
        <f t="shared" si="375"/>
        <v>-189.97</v>
      </c>
      <c r="U209" s="69">
        <f t="shared" si="375"/>
        <v>-3019.97</v>
      </c>
      <c r="V209" s="69">
        <f t="shared" si="375"/>
        <v>-5260.36</v>
      </c>
      <c r="W209" s="69">
        <f>IF(OR($B209&lt;W$10,$B209&gt;W$11),0,IF($B209=W$11,-W208,-W$15))</f>
        <v>-809.76</v>
      </c>
      <c r="X209" s="69">
        <f>IF(OR($B209&lt;X$10,$B209&gt;X$11),0,IF($B209=X$11,-X208,-X$15))</f>
        <v>-619.56255555555549</v>
      </c>
      <c r="Y209" s="69">
        <f>IF(OR($B209&lt;Y$10,$B209&gt;Y$11),0,IF($B209=Y$11,-Y208,-Y$15))</f>
        <v>-2238.71</v>
      </c>
      <c r="Z209" s="69">
        <f t="shared" ref="Z209" si="376">IF(OR($B209&lt;Z$10,$B209&gt;Z$11),0,IF($B209=Z$11,-Z208,-Z$15))</f>
        <v>-4145.22</v>
      </c>
      <c r="AA209" s="69">
        <f>IF(OR($B209&lt;AA$10,$B209&gt;AA$11),0,IF($B209=AA$11,-AA208,-AA$15))</f>
        <v>-3602.5677222222221</v>
      </c>
      <c r="AB209" s="69">
        <f t="shared" ref="AB209" si="377">IF(OR($B209&lt;AB$10,$B209&gt;AB$11),0,IF($B209=AB$11,-AB208,-AB$15))</f>
        <v>-2323.0977777777771</v>
      </c>
      <c r="AC209" s="69">
        <f>IF(OR($B209&lt;AC$10,$B209&gt;AC$11),0,IF($B209=AC$11,-AC208,-AC$15))</f>
        <v>-5057.5455555555554</v>
      </c>
      <c r="AD209" s="69">
        <f t="shared" ref="AD209" si="378">IF(OR($B209&lt;AD$10,$B209&gt;AD$11),0,IF($B209=AD$11,-AD208,-AD$15))</f>
        <v>-2817.2901111111109</v>
      </c>
      <c r="AE209" s="69"/>
      <c r="AF209" s="69"/>
      <c r="AG209" s="69"/>
      <c r="AH209" s="69"/>
      <c r="AI209" s="69"/>
      <c r="AJ209" s="69"/>
      <c r="AK209" s="69"/>
      <c r="AL209" s="69"/>
      <c r="AM209" s="69"/>
      <c r="AN209" s="69"/>
      <c r="AO209" s="69"/>
      <c r="AP209" s="69"/>
      <c r="AQ209" s="69"/>
      <c r="AR209" s="69"/>
      <c r="AS209" s="69"/>
      <c r="AT209" s="69"/>
      <c r="AU209" s="70"/>
      <c r="AV209" s="70"/>
      <c r="AW209" s="70"/>
      <c r="AX209" s="70"/>
      <c r="AY209" s="70"/>
      <c r="AZ209" s="70"/>
      <c r="BA209" s="70"/>
      <c r="BB209" s="71">
        <f t="shared" si="358"/>
        <v>-34577.763722222226</v>
      </c>
      <c r="BC209" s="71">
        <f t="shared" si="224"/>
        <v>-2074.67</v>
      </c>
      <c r="BD209" s="71">
        <f t="shared" si="217"/>
        <v>-11376.08</v>
      </c>
    </row>
    <row r="210" spans="1:56" hidden="1" outlineLevel="1" x14ac:dyDescent="0.3">
      <c r="A210" s="55">
        <v>9999</v>
      </c>
      <c r="B210" s="123">
        <f>B209</f>
        <v>42223</v>
      </c>
      <c r="C210" s="99" t="s">
        <v>16</v>
      </c>
      <c r="D210" s="71">
        <f t="shared" ref="D210:V210" si="379">IF($B211&lt;D$10,0,IF($B211=D$10,D$13,SUM(D208:D209)))</f>
        <v>0</v>
      </c>
      <c r="E210" s="71">
        <f t="shared" si="379"/>
        <v>0</v>
      </c>
      <c r="F210" s="71">
        <f t="shared" si="379"/>
        <v>0</v>
      </c>
      <c r="G210" s="71">
        <f t="shared" si="379"/>
        <v>0</v>
      </c>
      <c r="H210" s="71">
        <f t="shared" si="379"/>
        <v>0</v>
      </c>
      <c r="I210" s="71">
        <f t="shared" si="379"/>
        <v>0</v>
      </c>
      <c r="J210" s="71">
        <f t="shared" si="379"/>
        <v>0</v>
      </c>
      <c r="K210" s="71">
        <f t="shared" si="379"/>
        <v>0</v>
      </c>
      <c r="L210" s="71">
        <f t="shared" si="379"/>
        <v>0</v>
      </c>
      <c r="M210" s="71">
        <f t="shared" si="379"/>
        <v>4407.7799999999825</v>
      </c>
      <c r="N210" s="71">
        <f t="shared" si="379"/>
        <v>5402.9700000000139</v>
      </c>
      <c r="O210" s="71">
        <f t="shared" si="379"/>
        <v>1249.9800000000064</v>
      </c>
      <c r="P210" s="71">
        <f t="shared" si="379"/>
        <v>828.3900000000059</v>
      </c>
      <c r="Q210" s="71">
        <f>IF($B211&lt;Q$10,0,IF($B211=Q$10,Q$13,SUM(Q208:Q209)))</f>
        <v>-6.9121597334742546E-11</v>
      </c>
      <c r="R210" s="71">
        <f t="shared" si="379"/>
        <v>20258.189999999999</v>
      </c>
      <c r="S210" s="71">
        <f t="shared" si="379"/>
        <v>7867.3199999999842</v>
      </c>
      <c r="T210" s="71">
        <f t="shared" si="379"/>
        <v>10068.410000000018</v>
      </c>
      <c r="U210" s="71">
        <f t="shared" si="379"/>
        <v>365416.37000000104</v>
      </c>
      <c r="V210" s="71">
        <f t="shared" si="379"/>
        <v>636503.56000000052</v>
      </c>
      <c r="W210" s="71">
        <f>IF($B211&lt;W$10,0,IF($B211=W$10,W$13,SUM(W208:W209)))</f>
        <v>42917.279999999984</v>
      </c>
      <c r="X210" s="71">
        <f>IF($B211&lt;X$10,0,IF($B211=X$10,X$13,SUM(X208:X209)))</f>
        <v>53901.625444444428</v>
      </c>
      <c r="Y210" s="71">
        <f>IF($B211&lt;Y$10,0,IF($B211=Y$10,Y$13,SUM(Y208:Y209)))</f>
        <v>194767.77000000011</v>
      </c>
      <c r="Z210" s="71">
        <f t="shared" ref="Z210" si="380">IF($B211&lt;Z$10,0,IF($B211=Z$10,Z$13,SUM(Z208:Z209)))</f>
        <v>576185.70000000112</v>
      </c>
      <c r="AA210" s="71">
        <f>IF($B211&lt;AA$10,0,IF($B211=AA$10,AA$13,SUM(AA208:AA209)))</f>
        <v>482744.0747777787</v>
      </c>
      <c r="AB210" s="71">
        <f t="shared" ref="AB210" si="381">IF($B211&lt;AB$10,0,IF($B211=AB$10,AB$13,SUM(AB208:AB209)))</f>
        <v>360080.15555555589</v>
      </c>
      <c r="AC210" s="71">
        <f>IF($B211&lt;AC$10,0,IF($B211=AC$10,AC$13,SUM(AC208:AC209)))</f>
        <v>783919.56111110968</v>
      </c>
      <c r="AD210" s="71">
        <f t="shared" ref="AD210" si="382">IF($B211&lt;AD$10,0,IF($B211=AD$10,AD$13,SUM(AD208:AD209)))</f>
        <v>450766.41777777742</v>
      </c>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f t="shared" si="358"/>
        <v>3997285.5546666691</v>
      </c>
      <c r="BC210" s="71">
        <f t="shared" si="224"/>
        <v>239837.13</v>
      </c>
      <c r="BD210" s="71">
        <f t="shared" si="217"/>
        <v>1315106.95</v>
      </c>
    </row>
    <row r="211" spans="1:56" hidden="1" outlineLevel="1" x14ac:dyDescent="0.3">
      <c r="A211" s="55">
        <v>9999</v>
      </c>
      <c r="B211" s="125">
        <f>+B210+31</f>
        <v>42254</v>
      </c>
      <c r="C211" s="98" t="s">
        <v>15</v>
      </c>
      <c r="D211" s="69">
        <f t="shared" ref="D211:V211" si="383">IF(OR($B211&lt;D$10,$B211&gt;D$11),0,IF($B211=D$11,-D210,-D$15))</f>
        <v>0</v>
      </c>
      <c r="E211" s="69">
        <f t="shared" si="383"/>
        <v>0</v>
      </c>
      <c r="F211" s="69">
        <f t="shared" si="383"/>
        <v>0</v>
      </c>
      <c r="G211" s="69">
        <f t="shared" si="383"/>
        <v>0</v>
      </c>
      <c r="H211" s="69">
        <f t="shared" si="383"/>
        <v>0</v>
      </c>
      <c r="I211" s="69">
        <f t="shared" si="383"/>
        <v>0</v>
      </c>
      <c r="J211" s="69">
        <f t="shared" si="383"/>
        <v>0</v>
      </c>
      <c r="K211" s="69">
        <f t="shared" si="383"/>
        <v>0</v>
      </c>
      <c r="L211" s="69">
        <f t="shared" si="383"/>
        <v>0</v>
      </c>
      <c r="M211" s="69">
        <f t="shared" si="383"/>
        <v>-1469.26</v>
      </c>
      <c r="N211" s="69">
        <f t="shared" si="383"/>
        <v>-1800.99</v>
      </c>
      <c r="O211" s="69">
        <f t="shared" si="383"/>
        <v>-416.66</v>
      </c>
      <c r="P211" s="69">
        <f t="shared" si="383"/>
        <v>-276.13</v>
      </c>
      <c r="Q211" s="69">
        <f>IF(OR($B211&lt;Q$10,$B211&gt;Q$11),0,IF($B211=Q$11,-Q210,-Q$15))</f>
        <v>0</v>
      </c>
      <c r="R211" s="69">
        <f t="shared" si="383"/>
        <v>-382.23</v>
      </c>
      <c r="S211" s="69">
        <f t="shared" si="383"/>
        <v>-148.44</v>
      </c>
      <c r="T211" s="69">
        <f t="shared" si="383"/>
        <v>-189.97</v>
      </c>
      <c r="U211" s="69">
        <f t="shared" si="383"/>
        <v>-3019.97</v>
      </c>
      <c r="V211" s="69">
        <f t="shared" si="383"/>
        <v>-5260.36</v>
      </c>
      <c r="W211" s="69">
        <f>IF(OR($B211&lt;W$10,$B211&gt;W$11),0,IF($B211=W$11,-W210,-W$15))</f>
        <v>-809.76</v>
      </c>
      <c r="X211" s="69">
        <f>IF(OR($B211&lt;X$10,$B211&gt;X$11),0,IF($B211=X$11,-X210,-X$15))</f>
        <v>-619.56255555555549</v>
      </c>
      <c r="Y211" s="69">
        <f>IF(OR($B211&lt;Y$10,$B211&gt;Y$11),0,IF($B211=Y$11,-Y210,-Y$15))</f>
        <v>-2238.71</v>
      </c>
      <c r="Z211" s="69">
        <f t="shared" ref="Z211" si="384">IF(OR($B211&lt;Z$10,$B211&gt;Z$11),0,IF($B211=Z$11,-Z210,-Z$15))</f>
        <v>-4145.22</v>
      </c>
      <c r="AA211" s="69">
        <f>IF(OR($B211&lt;AA$10,$B211&gt;AA$11),0,IF($B211=AA$11,-AA210,-AA$15))</f>
        <v>-3602.5677222222221</v>
      </c>
      <c r="AB211" s="69">
        <f t="shared" ref="AB211" si="385">IF(OR($B211&lt;AB$10,$B211&gt;AB$11),0,IF($B211=AB$11,-AB210,-AB$15))</f>
        <v>-2323.0977777777771</v>
      </c>
      <c r="AC211" s="69">
        <f>IF(OR($B211&lt;AC$10,$B211&gt;AC$11),0,IF($B211=AC$11,-AC210,-AC$15))</f>
        <v>-5057.5455555555554</v>
      </c>
      <c r="AD211" s="69">
        <f t="shared" ref="AD211" si="386">IF(OR($B211&lt;AD$10,$B211&gt;AD$11),0,IF($B211=AD$11,-AD210,-AD$15))</f>
        <v>-2817.2901111111109</v>
      </c>
      <c r="AE211" s="69"/>
      <c r="AF211" s="69"/>
      <c r="AG211" s="69"/>
      <c r="AH211" s="69"/>
      <c r="AI211" s="69"/>
      <c r="AJ211" s="69"/>
      <c r="AK211" s="69"/>
      <c r="AL211" s="69"/>
      <c r="AM211" s="69"/>
      <c r="AN211" s="69"/>
      <c r="AO211" s="69"/>
      <c r="AP211" s="69"/>
      <c r="AQ211" s="69"/>
      <c r="AR211" s="69"/>
      <c r="AS211" s="69"/>
      <c r="AT211" s="69"/>
      <c r="AU211" s="70"/>
      <c r="AV211" s="70"/>
      <c r="AW211" s="70"/>
      <c r="AX211" s="70"/>
      <c r="AY211" s="70"/>
      <c r="AZ211" s="70"/>
      <c r="BA211" s="70"/>
      <c r="BB211" s="71">
        <f t="shared" si="358"/>
        <v>-34577.763722222226</v>
      </c>
      <c r="BC211" s="71">
        <f t="shared" si="224"/>
        <v>-2074.67</v>
      </c>
      <c r="BD211" s="71">
        <f t="shared" si="217"/>
        <v>-11376.08</v>
      </c>
    </row>
    <row r="212" spans="1:56" hidden="1" outlineLevel="1" x14ac:dyDescent="0.3">
      <c r="A212" s="55">
        <v>9999</v>
      </c>
      <c r="B212" s="123">
        <f>B211</f>
        <v>42254</v>
      </c>
      <c r="C212" s="99" t="s">
        <v>16</v>
      </c>
      <c r="D212" s="71">
        <f t="shared" ref="D212:V212" si="387">IF($B213&lt;D$10,0,IF($B213=D$10,D$13,SUM(D210:D211)))</f>
        <v>0</v>
      </c>
      <c r="E212" s="71">
        <f t="shared" si="387"/>
        <v>0</v>
      </c>
      <c r="F212" s="71">
        <f t="shared" si="387"/>
        <v>0</v>
      </c>
      <c r="G212" s="71">
        <f t="shared" si="387"/>
        <v>0</v>
      </c>
      <c r="H212" s="71">
        <f t="shared" si="387"/>
        <v>0</v>
      </c>
      <c r="I212" s="71">
        <f t="shared" si="387"/>
        <v>0</v>
      </c>
      <c r="J212" s="71">
        <f t="shared" si="387"/>
        <v>0</v>
      </c>
      <c r="K212" s="71">
        <f t="shared" si="387"/>
        <v>0</v>
      </c>
      <c r="L212" s="71">
        <f t="shared" si="387"/>
        <v>0</v>
      </c>
      <c r="M212" s="71">
        <f t="shared" si="387"/>
        <v>2938.5199999999822</v>
      </c>
      <c r="N212" s="71">
        <f t="shared" si="387"/>
        <v>3601.9800000000141</v>
      </c>
      <c r="O212" s="71">
        <f t="shared" si="387"/>
        <v>833.3200000000063</v>
      </c>
      <c r="P212" s="71">
        <f t="shared" si="387"/>
        <v>552.2600000000059</v>
      </c>
      <c r="Q212" s="71">
        <f>IF($B213&lt;Q$10,0,IF($B213=Q$10,Q$13,SUM(Q210:Q211)))</f>
        <v>-6.9121597334742546E-11</v>
      </c>
      <c r="R212" s="71">
        <f t="shared" si="387"/>
        <v>19875.96</v>
      </c>
      <c r="S212" s="71">
        <f t="shared" si="387"/>
        <v>7718.8799999999846</v>
      </c>
      <c r="T212" s="71">
        <f t="shared" si="387"/>
        <v>9878.4400000000187</v>
      </c>
      <c r="U212" s="71">
        <f t="shared" si="387"/>
        <v>362396.40000000107</v>
      </c>
      <c r="V212" s="71">
        <f t="shared" si="387"/>
        <v>631243.20000000054</v>
      </c>
      <c r="W212" s="71">
        <f>IF($B213&lt;W$10,0,IF($B213=W$10,W$13,SUM(W210:W211)))</f>
        <v>42107.519999999982</v>
      </c>
      <c r="X212" s="71">
        <f>IF($B213&lt;X$10,0,IF($B213=X$10,X$13,SUM(X210:X211)))</f>
        <v>53282.062888888875</v>
      </c>
      <c r="Y212" s="71">
        <f>IF($B213&lt;Y$10,0,IF($B213=Y$10,Y$13,SUM(Y210:Y211)))</f>
        <v>192529.06000000011</v>
      </c>
      <c r="Z212" s="71">
        <f t="shared" ref="Z212" si="388">IF($B213&lt;Z$10,0,IF($B213=Z$10,Z$13,SUM(Z210:Z211)))</f>
        <v>572040.48000000115</v>
      </c>
      <c r="AA212" s="71">
        <f>IF($B213&lt;AA$10,0,IF($B213=AA$10,AA$13,SUM(AA210:AA211)))</f>
        <v>479141.50705555646</v>
      </c>
      <c r="AB212" s="71">
        <f t="shared" ref="AB212" si="389">IF($B213&lt;AB$10,0,IF($B213=AB$10,AB$13,SUM(AB210:AB211)))</f>
        <v>357757.05777777813</v>
      </c>
      <c r="AC212" s="71">
        <f>IF($B213&lt;AC$10,0,IF($B213=AC$10,AC$13,SUM(AC210:AC211)))</f>
        <v>778862.01555555407</v>
      </c>
      <c r="AD212" s="71">
        <f t="shared" ref="AD212" si="390">IF($B213&lt;AD$10,0,IF($B213=AD$10,AD$13,SUM(AD210:AD211)))</f>
        <v>447949.12766666629</v>
      </c>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f t="shared" si="358"/>
        <v>3962707.7909444468</v>
      </c>
      <c r="BC212" s="71">
        <f t="shared" si="224"/>
        <v>237762.47</v>
      </c>
      <c r="BD212" s="71">
        <f t="shared" si="217"/>
        <v>1303730.8600000001</v>
      </c>
    </row>
    <row r="213" spans="1:56" hidden="1" outlineLevel="1" x14ac:dyDescent="0.3">
      <c r="A213" s="55">
        <v>9999</v>
      </c>
      <c r="B213" s="125">
        <f>+B212+31</f>
        <v>42285</v>
      </c>
      <c r="C213" s="98" t="s">
        <v>15</v>
      </c>
      <c r="D213" s="69">
        <f t="shared" ref="D213:V213" si="391">IF(OR($B213&lt;D$10,$B213&gt;D$11),0,IF($B213=D$11,-D212,-D$15))</f>
        <v>0</v>
      </c>
      <c r="E213" s="69">
        <f t="shared" si="391"/>
        <v>0</v>
      </c>
      <c r="F213" s="69">
        <f t="shared" si="391"/>
        <v>0</v>
      </c>
      <c r="G213" s="69">
        <f t="shared" si="391"/>
        <v>0</v>
      </c>
      <c r="H213" s="69">
        <f t="shared" si="391"/>
        <v>0</v>
      </c>
      <c r="I213" s="69">
        <f t="shared" si="391"/>
        <v>0</v>
      </c>
      <c r="J213" s="69">
        <f t="shared" si="391"/>
        <v>0</v>
      </c>
      <c r="K213" s="69">
        <f t="shared" si="391"/>
        <v>0</v>
      </c>
      <c r="L213" s="69">
        <f t="shared" si="391"/>
        <v>0</v>
      </c>
      <c r="M213" s="69">
        <f t="shared" si="391"/>
        <v>-1469.26</v>
      </c>
      <c r="N213" s="69">
        <f t="shared" si="391"/>
        <v>-1800.99</v>
      </c>
      <c r="O213" s="69">
        <f t="shared" si="391"/>
        <v>-416.66</v>
      </c>
      <c r="P213" s="69">
        <f t="shared" si="391"/>
        <v>-276.13</v>
      </c>
      <c r="Q213" s="69">
        <f>IF(OR($B213&lt;Q$10,$B213&gt;Q$11),0,IF($B213=Q$11,-Q212,-Q$15))</f>
        <v>0</v>
      </c>
      <c r="R213" s="69">
        <f t="shared" si="391"/>
        <v>-382.23</v>
      </c>
      <c r="S213" s="69">
        <f t="shared" si="391"/>
        <v>-148.44</v>
      </c>
      <c r="T213" s="69">
        <f t="shared" si="391"/>
        <v>-189.97</v>
      </c>
      <c r="U213" s="69">
        <f t="shared" si="391"/>
        <v>-3019.97</v>
      </c>
      <c r="V213" s="69">
        <f t="shared" si="391"/>
        <v>-5260.36</v>
      </c>
      <c r="W213" s="69">
        <f>IF(OR($B213&lt;W$10,$B213&gt;W$11),0,IF($B213=W$11,-W212,-W$15))</f>
        <v>-809.76</v>
      </c>
      <c r="X213" s="69">
        <f>IF(OR($B213&lt;X$10,$B213&gt;X$11),0,IF($B213=X$11,-X212,-X$15))</f>
        <v>-619.56255555555549</v>
      </c>
      <c r="Y213" s="69">
        <f>IF(OR($B213&lt;Y$10,$B213&gt;Y$11),0,IF($B213=Y$11,-Y212,-Y$15))</f>
        <v>-2238.71</v>
      </c>
      <c r="Z213" s="69">
        <f t="shared" ref="Z213" si="392">IF(OR($B213&lt;Z$10,$B213&gt;Z$11),0,IF($B213=Z$11,-Z212,-Z$15))</f>
        <v>-4145.22</v>
      </c>
      <c r="AA213" s="69">
        <f>IF(OR($B213&lt;AA$10,$B213&gt;AA$11),0,IF($B213=AA$11,-AA212,-AA$15))</f>
        <v>-3602.5677222222221</v>
      </c>
      <c r="AB213" s="69">
        <f t="shared" ref="AB213" si="393">IF(OR($B213&lt;AB$10,$B213&gt;AB$11),0,IF($B213=AB$11,-AB212,-AB$15))</f>
        <v>-2323.0977777777771</v>
      </c>
      <c r="AC213" s="69">
        <f>IF(OR($B213&lt;AC$10,$B213&gt;AC$11),0,IF($B213=AC$11,-AC212,-AC$15))</f>
        <v>-5057.5455555555554</v>
      </c>
      <c r="AD213" s="69">
        <f t="shared" ref="AD213" si="394">IF(OR($B213&lt;AD$10,$B213&gt;AD$11),0,IF($B213=AD$11,-AD212,-AD$15))</f>
        <v>-2817.2901111111109</v>
      </c>
      <c r="AE213" s="69"/>
      <c r="AF213" s="69"/>
      <c r="AG213" s="69"/>
      <c r="AH213" s="69"/>
      <c r="AI213" s="69"/>
      <c r="AJ213" s="69"/>
      <c r="AK213" s="69"/>
      <c r="AL213" s="69"/>
      <c r="AM213" s="69"/>
      <c r="AN213" s="69"/>
      <c r="AO213" s="69"/>
      <c r="AP213" s="69"/>
      <c r="AQ213" s="69"/>
      <c r="AR213" s="69"/>
      <c r="AS213" s="69"/>
      <c r="AT213" s="69"/>
      <c r="AU213" s="70"/>
      <c r="AV213" s="70"/>
      <c r="AW213" s="70"/>
      <c r="AX213" s="70"/>
      <c r="AY213" s="70"/>
      <c r="AZ213" s="70"/>
      <c r="BA213" s="70"/>
      <c r="BB213" s="71">
        <f t="shared" si="358"/>
        <v>-34577.763722222226</v>
      </c>
      <c r="BC213" s="71">
        <f t="shared" si="224"/>
        <v>-2074.67</v>
      </c>
      <c r="BD213" s="71">
        <f t="shared" si="217"/>
        <v>-11376.08</v>
      </c>
    </row>
    <row r="214" spans="1:56" hidden="1" outlineLevel="1" x14ac:dyDescent="0.3">
      <c r="A214" s="55">
        <v>9999</v>
      </c>
      <c r="B214" s="123">
        <f>B213</f>
        <v>42285</v>
      </c>
      <c r="C214" s="99" t="s">
        <v>16</v>
      </c>
      <c r="D214" s="71">
        <f t="shared" ref="D214:V214" si="395">IF($B215&lt;D$10,0,IF($B215=D$10,D$13,SUM(D212:D213)))</f>
        <v>0</v>
      </c>
      <c r="E214" s="71">
        <f t="shared" si="395"/>
        <v>0</v>
      </c>
      <c r="F214" s="71">
        <f t="shared" si="395"/>
        <v>0</v>
      </c>
      <c r="G214" s="71">
        <f t="shared" si="395"/>
        <v>0</v>
      </c>
      <c r="H214" s="71">
        <f t="shared" si="395"/>
        <v>0</v>
      </c>
      <c r="I214" s="71">
        <f t="shared" si="395"/>
        <v>0</v>
      </c>
      <c r="J214" s="71">
        <f t="shared" si="395"/>
        <v>0</v>
      </c>
      <c r="K214" s="71">
        <f t="shared" si="395"/>
        <v>0</v>
      </c>
      <c r="L214" s="71">
        <f t="shared" si="395"/>
        <v>0</v>
      </c>
      <c r="M214" s="71">
        <f t="shared" si="395"/>
        <v>1469.2599999999823</v>
      </c>
      <c r="N214" s="71">
        <f t="shared" si="395"/>
        <v>1800.9900000000141</v>
      </c>
      <c r="O214" s="71">
        <f t="shared" si="395"/>
        <v>416.66000000000628</v>
      </c>
      <c r="P214" s="71">
        <f t="shared" si="395"/>
        <v>276.13000000000591</v>
      </c>
      <c r="Q214" s="71">
        <f>IF($B215&lt;Q$10,0,IF($B215=Q$10,Q$13,SUM(Q212:Q213)))</f>
        <v>-6.9121597334742546E-11</v>
      </c>
      <c r="R214" s="71">
        <f t="shared" si="395"/>
        <v>19493.73</v>
      </c>
      <c r="S214" s="71">
        <f t="shared" si="395"/>
        <v>7570.439999999985</v>
      </c>
      <c r="T214" s="71">
        <f t="shared" si="395"/>
        <v>9688.4700000000194</v>
      </c>
      <c r="U214" s="71">
        <f t="shared" si="395"/>
        <v>359376.4300000011</v>
      </c>
      <c r="V214" s="71">
        <f t="shared" si="395"/>
        <v>625982.84000000055</v>
      </c>
      <c r="W214" s="71">
        <f>IF($B215&lt;W$10,0,IF($B215=W$10,W$13,SUM(W212:W213)))</f>
        <v>41297.75999999998</v>
      </c>
      <c r="X214" s="71">
        <f>IF($B215&lt;X$10,0,IF($B215=X$10,X$13,SUM(X212:X213)))</f>
        <v>52662.500333333322</v>
      </c>
      <c r="Y214" s="71">
        <f>IF($B215&lt;Y$10,0,IF($B215=Y$10,Y$13,SUM(Y212:Y213)))</f>
        <v>190290.35000000012</v>
      </c>
      <c r="Z214" s="71">
        <f t="shared" ref="Z214" si="396">IF($B215&lt;Z$10,0,IF($B215=Z$10,Z$13,SUM(Z212:Z213)))</f>
        <v>567895.26000000117</v>
      </c>
      <c r="AA214" s="71">
        <f>IF($B215&lt;AA$10,0,IF($B215=AA$10,AA$13,SUM(AA212:AA213)))</f>
        <v>475538.93933333422</v>
      </c>
      <c r="AB214" s="71">
        <f t="shared" ref="AB214" si="397">IF($B215&lt;AB$10,0,IF($B215=AB$10,AB$13,SUM(AB212:AB213)))</f>
        <v>355433.96000000037</v>
      </c>
      <c r="AC214" s="71">
        <f>IF($B215&lt;AC$10,0,IF($B215=AC$10,AC$13,SUM(AC212:AC213)))</f>
        <v>773804.46999999846</v>
      </c>
      <c r="AD214" s="71">
        <f t="shared" ref="AD214" si="398">IF($B215&lt;AD$10,0,IF($B215=AD$10,AD$13,SUM(AD212:AD213)))</f>
        <v>445131.83755555516</v>
      </c>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f t="shared" si="358"/>
        <v>3928130.0272222245</v>
      </c>
      <c r="BC214" s="71">
        <f t="shared" si="224"/>
        <v>235687.8</v>
      </c>
      <c r="BD214" s="71">
        <f t="shared" si="217"/>
        <v>1292354.78</v>
      </c>
    </row>
    <row r="215" spans="1:56" hidden="1" outlineLevel="1" x14ac:dyDescent="0.3">
      <c r="A215" s="55">
        <v>9999</v>
      </c>
      <c r="B215" s="126">
        <v>42309</v>
      </c>
      <c r="C215" s="98" t="s">
        <v>15</v>
      </c>
      <c r="D215" s="69">
        <f t="shared" ref="D215:V215" si="399">IF(OR($B215&lt;D$10,$B215&gt;D$11),0,IF($B215=D$11,-D214,-D$15))</f>
        <v>0</v>
      </c>
      <c r="E215" s="69">
        <f t="shared" si="399"/>
        <v>0</v>
      </c>
      <c r="F215" s="69">
        <f t="shared" si="399"/>
        <v>0</v>
      </c>
      <c r="G215" s="69">
        <f t="shared" si="399"/>
        <v>0</v>
      </c>
      <c r="H215" s="69">
        <f t="shared" si="399"/>
        <v>0</v>
      </c>
      <c r="I215" s="69">
        <f t="shared" si="399"/>
        <v>0</v>
      </c>
      <c r="J215" s="69">
        <f t="shared" si="399"/>
        <v>0</v>
      </c>
      <c r="K215" s="69">
        <f t="shared" si="399"/>
        <v>0</v>
      </c>
      <c r="L215" s="69">
        <f t="shared" si="399"/>
        <v>0</v>
      </c>
      <c r="M215" s="69">
        <f t="shared" si="399"/>
        <v>-1469.2599999999823</v>
      </c>
      <c r="N215" s="69">
        <f t="shared" si="399"/>
        <v>-1800.9900000000141</v>
      </c>
      <c r="O215" s="69">
        <f t="shared" si="399"/>
        <v>-416.66000000000628</v>
      </c>
      <c r="P215" s="69">
        <f t="shared" si="399"/>
        <v>-276.13000000000591</v>
      </c>
      <c r="Q215" s="69">
        <f>IF(OR($B215&lt;Q$10,$B215&gt;Q$11),0,IF($B215=Q$11,-Q214,-Q$15))</f>
        <v>0</v>
      </c>
      <c r="R215" s="69">
        <f t="shared" si="399"/>
        <v>-382.23</v>
      </c>
      <c r="S215" s="69">
        <f t="shared" si="399"/>
        <v>-148.44</v>
      </c>
      <c r="T215" s="69">
        <f t="shared" si="399"/>
        <v>-189.97</v>
      </c>
      <c r="U215" s="69">
        <f t="shared" si="399"/>
        <v>-3019.97</v>
      </c>
      <c r="V215" s="69">
        <f t="shared" si="399"/>
        <v>-5260.36</v>
      </c>
      <c r="W215" s="69">
        <f>IF(OR($B215&lt;W$10,$B215&gt;W$11),0,IF($B215=W$11,-W214,-W$15))</f>
        <v>-809.76</v>
      </c>
      <c r="X215" s="69">
        <f>IF(OR($B215&lt;X$10,$B215&gt;X$11),0,IF($B215=X$11,-X214,-X$15))</f>
        <v>-619.56255555555549</v>
      </c>
      <c r="Y215" s="69">
        <f>IF(OR($B215&lt;Y$10,$B215&gt;Y$11),0,IF($B215=Y$11,-Y214,-Y$15))</f>
        <v>-2238.71</v>
      </c>
      <c r="Z215" s="69">
        <f t="shared" ref="Z215" si="400">IF(OR($B215&lt;Z$10,$B215&gt;Z$11),0,IF($B215=Z$11,-Z214,-Z$15))</f>
        <v>-4145.22</v>
      </c>
      <c r="AA215" s="69">
        <f>IF(OR($B215&lt;AA$10,$B215&gt;AA$11),0,IF($B215=AA$11,-AA214,-AA$15))</f>
        <v>-3602.5677222222221</v>
      </c>
      <c r="AB215" s="69">
        <f t="shared" ref="AB215" si="401">IF(OR($B215&lt;AB$10,$B215&gt;AB$11),0,IF($B215=AB$11,-AB214,-AB$15))</f>
        <v>-2323.0977777777771</v>
      </c>
      <c r="AC215" s="69">
        <f>IF(OR($B215&lt;AC$10,$B215&gt;AC$11),0,IF($B215=AC$11,-AC214,-AC$15))</f>
        <v>-5057.5455555555554</v>
      </c>
      <c r="AD215" s="69">
        <f t="shared" ref="AD215" si="402">IF(OR($B215&lt;AD$10,$B215&gt;AD$11),0,IF($B215=AD$11,-AD214,-AD$15))</f>
        <v>-2817.2901111111109</v>
      </c>
      <c r="AE215" s="69"/>
      <c r="AF215" s="69"/>
      <c r="AG215" s="69"/>
      <c r="AH215" s="69"/>
      <c r="AI215" s="69"/>
      <c r="AJ215" s="69"/>
      <c r="AK215" s="69"/>
      <c r="AL215" s="69"/>
      <c r="AM215" s="69"/>
      <c r="AN215" s="69"/>
      <c r="AO215" s="69"/>
      <c r="AP215" s="69"/>
      <c r="AQ215" s="69"/>
      <c r="AR215" s="69"/>
      <c r="AS215" s="69"/>
      <c r="AT215" s="69"/>
      <c r="AU215" s="70"/>
      <c r="AV215" s="70"/>
      <c r="AW215" s="70"/>
      <c r="AX215" s="70"/>
      <c r="AY215" s="70"/>
      <c r="AZ215" s="70"/>
      <c r="BA215" s="70"/>
      <c r="BB215" s="71">
        <f t="shared" si="358"/>
        <v>-34577.763722222233</v>
      </c>
      <c r="BC215" s="71">
        <f t="shared" si="224"/>
        <v>-2074.67</v>
      </c>
      <c r="BD215" s="71">
        <f t="shared" si="217"/>
        <v>-11376.08</v>
      </c>
    </row>
    <row r="216" spans="1:56" hidden="1" outlineLevel="1" x14ac:dyDescent="0.3">
      <c r="A216" s="55">
        <v>9999</v>
      </c>
      <c r="B216" s="123">
        <f>B215</f>
        <v>42309</v>
      </c>
      <c r="C216" s="99" t="s">
        <v>16</v>
      </c>
      <c r="D216" s="71">
        <f t="shared" ref="D216:V216" si="403">IF($B217&lt;D$10,0,IF($B217=D$10,D$13,SUM(D214:D215)))</f>
        <v>0</v>
      </c>
      <c r="E216" s="71">
        <f t="shared" si="403"/>
        <v>0</v>
      </c>
      <c r="F216" s="71">
        <f t="shared" si="403"/>
        <v>0</v>
      </c>
      <c r="G216" s="71">
        <f t="shared" si="403"/>
        <v>0</v>
      </c>
      <c r="H216" s="71">
        <f t="shared" si="403"/>
        <v>0</v>
      </c>
      <c r="I216" s="71">
        <f t="shared" si="403"/>
        <v>0</v>
      </c>
      <c r="J216" s="71">
        <f t="shared" si="403"/>
        <v>0</v>
      </c>
      <c r="K216" s="71">
        <f t="shared" si="403"/>
        <v>0</v>
      </c>
      <c r="L216" s="71">
        <f t="shared" si="403"/>
        <v>0</v>
      </c>
      <c r="M216" s="71">
        <f t="shared" si="403"/>
        <v>0</v>
      </c>
      <c r="N216" s="71">
        <f t="shared" si="403"/>
        <v>0</v>
      </c>
      <c r="O216" s="71">
        <f t="shared" si="403"/>
        <v>0</v>
      </c>
      <c r="P216" s="71">
        <f t="shared" si="403"/>
        <v>0</v>
      </c>
      <c r="Q216" s="71">
        <f>IF($B217&lt;Q$10,0,IF($B217=Q$10,Q$13,SUM(Q214:Q215)))</f>
        <v>-6.9121597334742546E-11</v>
      </c>
      <c r="R216" s="71">
        <f t="shared" si="403"/>
        <v>19111.5</v>
      </c>
      <c r="S216" s="71">
        <f t="shared" si="403"/>
        <v>7421.9999999999854</v>
      </c>
      <c r="T216" s="71">
        <f t="shared" si="403"/>
        <v>9498.50000000002</v>
      </c>
      <c r="U216" s="71">
        <f t="shared" si="403"/>
        <v>356356.46000000113</v>
      </c>
      <c r="V216" s="71">
        <f t="shared" si="403"/>
        <v>620722.48000000056</v>
      </c>
      <c r="W216" s="71">
        <f>IF($B217&lt;W$10,0,IF($B217=W$10,W$13,SUM(W214:W215)))</f>
        <v>40487.999999999978</v>
      </c>
      <c r="X216" s="71">
        <f>IF($B217&lt;X$10,0,IF($B217=X$10,X$13,SUM(X214:X215)))</f>
        <v>52042.93777777777</v>
      </c>
      <c r="Y216" s="71">
        <f>IF($B217&lt;Y$10,0,IF($B217=Y$10,Y$13,SUM(Y214:Y215)))</f>
        <v>188051.64000000013</v>
      </c>
      <c r="Z216" s="71">
        <f t="shared" ref="Z216" si="404">IF($B217&lt;Z$10,0,IF($B217=Z$10,Z$13,SUM(Z214:Z215)))</f>
        <v>563750.0400000012</v>
      </c>
      <c r="AA216" s="71">
        <f>IF($B217&lt;AA$10,0,IF($B217=AA$10,AA$13,SUM(AA214:AA215)))</f>
        <v>471936.37161111197</v>
      </c>
      <c r="AB216" s="71">
        <f t="shared" ref="AB216" si="405">IF($B217&lt;AB$10,0,IF($B217=AB$10,AB$13,SUM(AB214:AB215)))</f>
        <v>353110.86222222261</v>
      </c>
      <c r="AC216" s="71">
        <f>IF($B217&lt;AC$10,0,IF($B217=AC$10,AC$13,SUM(AC214:AC215)))</f>
        <v>768746.92444444285</v>
      </c>
      <c r="AD216" s="71">
        <f t="shared" ref="AD216" si="406">IF($B217&lt;AD$10,0,IF($B217=AD$10,AD$13,SUM(AD214:AD215)))</f>
        <v>442314.54744444403</v>
      </c>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f t="shared" si="358"/>
        <v>3893552.2635000022</v>
      </c>
      <c r="BC216" s="71">
        <f t="shared" si="224"/>
        <v>233613.14</v>
      </c>
      <c r="BD216" s="71">
        <f t="shared" si="217"/>
        <v>1280978.69</v>
      </c>
    </row>
    <row r="217" spans="1:56" hidden="1" outlineLevel="1" x14ac:dyDescent="0.3">
      <c r="A217" s="55">
        <v>9999</v>
      </c>
      <c r="B217" s="125">
        <f>+B216+31</f>
        <v>42340</v>
      </c>
      <c r="C217" s="98" t="s">
        <v>15</v>
      </c>
      <c r="D217" s="69">
        <f t="shared" ref="D217:V217" si="407">IF(OR($B217&lt;D$10,$B217&gt;D$11),0,IF($B217=D$11,-D216,-D$15))</f>
        <v>0</v>
      </c>
      <c r="E217" s="69">
        <f t="shared" si="407"/>
        <v>0</v>
      </c>
      <c r="F217" s="69">
        <f t="shared" si="407"/>
        <v>0</v>
      </c>
      <c r="G217" s="69">
        <f t="shared" si="407"/>
        <v>0</v>
      </c>
      <c r="H217" s="69">
        <f t="shared" si="407"/>
        <v>0</v>
      </c>
      <c r="I217" s="69">
        <f t="shared" si="407"/>
        <v>0</v>
      </c>
      <c r="J217" s="69">
        <f t="shared" si="407"/>
        <v>0</v>
      </c>
      <c r="K217" s="69">
        <f t="shared" si="407"/>
        <v>0</v>
      </c>
      <c r="L217" s="69">
        <f t="shared" si="407"/>
        <v>0</v>
      </c>
      <c r="M217" s="69">
        <f t="shared" si="407"/>
        <v>0</v>
      </c>
      <c r="N217" s="69">
        <f t="shared" si="407"/>
        <v>0</v>
      </c>
      <c r="O217" s="69">
        <f t="shared" si="407"/>
        <v>0</v>
      </c>
      <c r="P217" s="69">
        <f t="shared" si="407"/>
        <v>0</v>
      </c>
      <c r="Q217" s="69">
        <f>IF(OR($B217&lt;Q$10,$B217&gt;Q$11),0,IF($B217=Q$11,-Q216,-Q$15))</f>
        <v>0</v>
      </c>
      <c r="R217" s="69">
        <f t="shared" si="407"/>
        <v>-382.23</v>
      </c>
      <c r="S217" s="69">
        <f t="shared" si="407"/>
        <v>-148.44</v>
      </c>
      <c r="T217" s="69">
        <f t="shared" si="407"/>
        <v>-189.97</v>
      </c>
      <c r="U217" s="69">
        <f t="shared" si="407"/>
        <v>-3019.97</v>
      </c>
      <c r="V217" s="69">
        <f t="shared" si="407"/>
        <v>-5260.36</v>
      </c>
      <c r="W217" s="69">
        <f>IF(OR($B217&lt;W$10,$B217&gt;W$11),0,IF($B217=W$11,-W216,-W$15))</f>
        <v>-809.76</v>
      </c>
      <c r="X217" s="69">
        <f>IF(OR($B217&lt;X$10,$B217&gt;X$11),0,IF($B217=X$11,-X216,-X$15))</f>
        <v>-619.56255555555549</v>
      </c>
      <c r="Y217" s="69">
        <f>IF(OR($B217&lt;Y$10,$B217&gt;Y$11),0,IF($B217=Y$11,-Y216,-Y$15))</f>
        <v>-2238.71</v>
      </c>
      <c r="Z217" s="69">
        <f t="shared" ref="Z217" si="408">IF(OR($B217&lt;Z$10,$B217&gt;Z$11),0,IF($B217=Z$11,-Z216,-Z$15))</f>
        <v>-4145.22</v>
      </c>
      <c r="AA217" s="69">
        <f>IF(OR($B217&lt;AA$10,$B217&gt;AA$11),0,IF($B217=AA$11,-AA216,-AA$15))</f>
        <v>-3602.5677222222221</v>
      </c>
      <c r="AB217" s="69">
        <f t="shared" ref="AB217" si="409">IF(OR($B217&lt;AB$10,$B217&gt;AB$11),0,IF($B217=AB$11,-AB216,-AB$15))</f>
        <v>-2323.0977777777771</v>
      </c>
      <c r="AC217" s="69">
        <f>IF(OR($B217&lt;AC$10,$B217&gt;AC$11),0,IF($B217=AC$11,-AC216,-AC$15))</f>
        <v>-5057.5455555555554</v>
      </c>
      <c r="AD217" s="69">
        <f t="shared" ref="AD217" si="410">IF(OR($B217&lt;AD$10,$B217&gt;AD$11),0,IF($B217=AD$11,-AD216,-AD$15))</f>
        <v>-2817.2901111111109</v>
      </c>
      <c r="AE217" s="69"/>
      <c r="AF217" s="69"/>
      <c r="AG217" s="69"/>
      <c r="AH217" s="69"/>
      <c r="AI217" s="69"/>
      <c r="AJ217" s="69"/>
      <c r="AK217" s="69"/>
      <c r="AL217" s="69"/>
      <c r="AM217" s="69"/>
      <c r="AN217" s="69"/>
      <c r="AO217" s="69"/>
      <c r="AP217" s="69"/>
      <c r="AQ217" s="69"/>
      <c r="AR217" s="69"/>
      <c r="AS217" s="69"/>
      <c r="AT217" s="69"/>
      <c r="AU217" s="70"/>
      <c r="AV217" s="70"/>
      <c r="AW217" s="70"/>
      <c r="AX217" s="70"/>
      <c r="AY217" s="70"/>
      <c r="AZ217" s="70"/>
      <c r="BA217" s="70"/>
      <c r="BB217" s="71">
        <f t="shared" si="358"/>
        <v>-30614.723722222221</v>
      </c>
      <c r="BC217" s="71">
        <f t="shared" si="224"/>
        <v>-1836.88</v>
      </c>
      <c r="BD217" s="71">
        <f t="shared" si="217"/>
        <v>-10072.25</v>
      </c>
    </row>
    <row r="218" spans="1:56" hidden="1" outlineLevel="1" x14ac:dyDescent="0.3">
      <c r="A218" s="55">
        <v>9999</v>
      </c>
      <c r="B218" s="123">
        <f>B217</f>
        <v>42340</v>
      </c>
      <c r="C218" s="99" t="s">
        <v>16</v>
      </c>
      <c r="D218" s="71">
        <f t="shared" ref="D218:V218" si="411">IF($B219&lt;D$10,0,IF($B219=D$10,D$13,SUM(D216:D217)))</f>
        <v>0</v>
      </c>
      <c r="E218" s="71">
        <f t="shared" si="411"/>
        <v>0</v>
      </c>
      <c r="F218" s="71">
        <f t="shared" si="411"/>
        <v>0</v>
      </c>
      <c r="G218" s="71">
        <f t="shared" si="411"/>
        <v>0</v>
      </c>
      <c r="H218" s="71">
        <f t="shared" si="411"/>
        <v>0</v>
      </c>
      <c r="I218" s="71">
        <f t="shared" si="411"/>
        <v>0</v>
      </c>
      <c r="J218" s="71">
        <f t="shared" si="411"/>
        <v>0</v>
      </c>
      <c r="K218" s="71">
        <f t="shared" si="411"/>
        <v>0</v>
      </c>
      <c r="L218" s="71">
        <f t="shared" si="411"/>
        <v>0</v>
      </c>
      <c r="M218" s="71">
        <f t="shared" si="411"/>
        <v>0</v>
      </c>
      <c r="N218" s="71">
        <f t="shared" si="411"/>
        <v>0</v>
      </c>
      <c r="O218" s="71">
        <f t="shared" si="411"/>
        <v>0</v>
      </c>
      <c r="P218" s="71">
        <f t="shared" si="411"/>
        <v>0</v>
      </c>
      <c r="Q218" s="71">
        <f>IF($B219&lt;Q$10,0,IF($B219=Q$10,Q$13,SUM(Q216:Q217)))</f>
        <v>-6.9121597334742546E-11</v>
      </c>
      <c r="R218" s="71">
        <f t="shared" si="411"/>
        <v>18729.27</v>
      </c>
      <c r="S218" s="71">
        <f t="shared" si="411"/>
        <v>7273.5599999999858</v>
      </c>
      <c r="T218" s="71">
        <f t="shared" si="411"/>
        <v>9308.5300000000207</v>
      </c>
      <c r="U218" s="71">
        <f t="shared" si="411"/>
        <v>353336.49000000115</v>
      </c>
      <c r="V218" s="71">
        <f t="shared" si="411"/>
        <v>615462.12000000058</v>
      </c>
      <c r="W218" s="71">
        <f>IF($B219&lt;W$10,0,IF($B219=W$10,W$13,SUM(W216:W217)))</f>
        <v>39678.239999999976</v>
      </c>
      <c r="X218" s="71">
        <f>IF($B219&lt;X$10,0,IF($B219=X$10,X$13,SUM(X216:X217)))</f>
        <v>51423.375222222217</v>
      </c>
      <c r="Y218" s="71">
        <f>IF($B219&lt;Y$10,0,IF($B219=Y$10,Y$13,SUM(Y216:Y217)))</f>
        <v>185812.93000000014</v>
      </c>
      <c r="Z218" s="71">
        <f t="shared" ref="Z218" si="412">IF($B219&lt;Z$10,0,IF($B219=Z$10,Z$13,SUM(Z216:Z217)))</f>
        <v>559604.82000000123</v>
      </c>
      <c r="AA218" s="71">
        <f>IF($B219&lt;AA$10,0,IF($B219=AA$10,AA$13,SUM(AA216:AA217)))</f>
        <v>468333.80388888973</v>
      </c>
      <c r="AB218" s="71">
        <f t="shared" ref="AB218" si="413">IF($B219&lt;AB$10,0,IF($B219=AB$10,AB$13,SUM(AB216:AB217)))</f>
        <v>350787.76444444485</v>
      </c>
      <c r="AC218" s="71">
        <f>IF($B219&lt;AC$10,0,IF($B219=AC$10,AC$13,SUM(AC216:AC217)))</f>
        <v>763689.37888888724</v>
      </c>
      <c r="AD218" s="71">
        <f t="shared" ref="AD218" si="414">IF($B219&lt;AD$10,0,IF($B219=AD$10,AD$13,SUM(AD216:AD217)))</f>
        <v>439497.25733333291</v>
      </c>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f t="shared" si="358"/>
        <v>3862937.53977778</v>
      </c>
      <c r="BC218" s="71">
        <f t="shared" si="224"/>
        <v>231776.25</v>
      </c>
      <c r="BD218" s="71">
        <f t="shared" si="217"/>
        <v>1270906.45</v>
      </c>
    </row>
    <row r="219" spans="1:56" hidden="1" outlineLevel="1" x14ac:dyDescent="0.3">
      <c r="A219" s="55">
        <v>9999</v>
      </c>
      <c r="B219" s="125">
        <f>+B218+31</f>
        <v>42371</v>
      </c>
      <c r="C219" s="98" t="s">
        <v>15</v>
      </c>
      <c r="D219" s="69">
        <f t="shared" ref="D219:V219" si="415">IF(OR($B219&lt;D$10,$B219&gt;D$11),0,IF($B219=D$11,-D218,-D$15))</f>
        <v>0</v>
      </c>
      <c r="E219" s="69">
        <f t="shared" si="415"/>
        <v>0</v>
      </c>
      <c r="F219" s="69">
        <f t="shared" si="415"/>
        <v>0</v>
      </c>
      <c r="G219" s="69">
        <f t="shared" si="415"/>
        <v>0</v>
      </c>
      <c r="H219" s="69">
        <f t="shared" si="415"/>
        <v>0</v>
      </c>
      <c r="I219" s="69">
        <f t="shared" si="415"/>
        <v>0</v>
      </c>
      <c r="J219" s="69">
        <f t="shared" si="415"/>
        <v>0</v>
      </c>
      <c r="K219" s="69">
        <f t="shared" si="415"/>
        <v>0</v>
      </c>
      <c r="L219" s="69">
        <f t="shared" si="415"/>
        <v>0</v>
      </c>
      <c r="M219" s="69">
        <f t="shared" si="415"/>
        <v>0</v>
      </c>
      <c r="N219" s="69">
        <f t="shared" si="415"/>
        <v>0</v>
      </c>
      <c r="O219" s="69">
        <f t="shared" si="415"/>
        <v>0</v>
      </c>
      <c r="P219" s="69">
        <f t="shared" si="415"/>
        <v>0</v>
      </c>
      <c r="Q219" s="69">
        <f>IF(OR($B219&lt;Q$10,$B219&gt;Q$11),0,IF($B219=Q$11,-Q218,-Q$15))</f>
        <v>0</v>
      </c>
      <c r="R219" s="69">
        <f t="shared" si="415"/>
        <v>-382.23</v>
      </c>
      <c r="S219" s="69">
        <f t="shared" si="415"/>
        <v>-148.44</v>
      </c>
      <c r="T219" s="69">
        <f t="shared" si="415"/>
        <v>-189.97</v>
      </c>
      <c r="U219" s="69">
        <f t="shared" si="415"/>
        <v>-3019.97</v>
      </c>
      <c r="V219" s="69">
        <f t="shared" si="415"/>
        <v>-5260.36</v>
      </c>
      <c r="W219" s="69">
        <f>IF(OR($B219&lt;W$10,$B219&gt;W$11),0,IF($B219=W$11,-W218,-W$15))</f>
        <v>-809.76</v>
      </c>
      <c r="X219" s="69">
        <f>IF(OR($B219&lt;X$10,$B219&gt;X$11),0,IF($B219=X$11,-X218,-X$15))</f>
        <v>-619.56255555555549</v>
      </c>
      <c r="Y219" s="69">
        <f>IF(OR($B219&lt;Y$10,$B219&gt;Y$11),0,IF($B219=Y$11,-Y218,-Y$15))</f>
        <v>-2238.71</v>
      </c>
      <c r="Z219" s="69">
        <f t="shared" ref="Z219" si="416">IF(OR($B219&lt;Z$10,$B219&gt;Z$11),0,IF($B219=Z$11,-Z218,-Z$15))</f>
        <v>-4145.22</v>
      </c>
      <c r="AA219" s="69">
        <f>IF(OR($B219&lt;AA$10,$B219&gt;AA$11),0,IF($B219=AA$11,-AA218,-AA$15))</f>
        <v>-3602.5677222222221</v>
      </c>
      <c r="AB219" s="69">
        <f t="shared" ref="AB219" si="417">IF(OR($B219&lt;AB$10,$B219&gt;AB$11),0,IF($B219=AB$11,-AB218,-AB$15))</f>
        <v>-2323.0977777777771</v>
      </c>
      <c r="AC219" s="69">
        <f>IF(OR($B219&lt;AC$10,$B219&gt;AC$11),0,IF($B219=AC$11,-AC218,-AC$15))</f>
        <v>-5057.5455555555554</v>
      </c>
      <c r="AD219" s="69">
        <f t="shared" ref="AD219" si="418">IF(OR($B219&lt;AD$10,$B219&gt;AD$11),0,IF($B219=AD$11,-AD218,-AD$15))</f>
        <v>-2817.2901111111109</v>
      </c>
      <c r="AE219" s="69"/>
      <c r="AF219" s="69"/>
      <c r="AG219" s="69"/>
      <c r="AH219" s="69"/>
      <c r="AI219" s="69"/>
      <c r="AJ219" s="69"/>
      <c r="AK219" s="69"/>
      <c r="AL219" s="69"/>
      <c r="AM219" s="69"/>
      <c r="AN219" s="69"/>
      <c r="AO219" s="69"/>
      <c r="AP219" s="69"/>
      <c r="AQ219" s="69"/>
      <c r="AR219" s="69"/>
      <c r="AS219" s="69"/>
      <c r="AT219" s="69"/>
      <c r="AU219" s="70"/>
      <c r="AV219" s="70"/>
      <c r="AW219" s="70"/>
      <c r="AX219" s="70"/>
      <c r="AY219" s="70"/>
      <c r="AZ219" s="70"/>
      <c r="BA219" s="70"/>
      <c r="BB219" s="71">
        <f t="shared" si="358"/>
        <v>-30614.723722222221</v>
      </c>
      <c r="BC219" s="71">
        <f t="shared" si="224"/>
        <v>-1836.88</v>
      </c>
      <c r="BD219" s="71">
        <f t="shared" si="217"/>
        <v>-10072.25</v>
      </c>
    </row>
    <row r="220" spans="1:56" hidden="1" outlineLevel="1" x14ac:dyDescent="0.3">
      <c r="A220" s="55">
        <v>9999</v>
      </c>
      <c r="B220" s="123">
        <f>B219</f>
        <v>42371</v>
      </c>
      <c r="C220" s="99" t="s">
        <v>16</v>
      </c>
      <c r="D220" s="71">
        <f t="shared" ref="D220:V220" si="419">IF($B221&lt;D$10,0,IF($B221=D$10,D$13,SUM(D218:D219)))</f>
        <v>0</v>
      </c>
      <c r="E220" s="71">
        <f t="shared" si="419"/>
        <v>0</v>
      </c>
      <c r="F220" s="71">
        <f t="shared" si="419"/>
        <v>0</v>
      </c>
      <c r="G220" s="71">
        <f t="shared" si="419"/>
        <v>0</v>
      </c>
      <c r="H220" s="71">
        <f t="shared" si="419"/>
        <v>0</v>
      </c>
      <c r="I220" s="71">
        <f t="shared" si="419"/>
        <v>0</v>
      </c>
      <c r="J220" s="71">
        <f t="shared" si="419"/>
        <v>0</v>
      </c>
      <c r="K220" s="71">
        <f t="shared" si="419"/>
        <v>0</v>
      </c>
      <c r="L220" s="71">
        <f t="shared" si="419"/>
        <v>0</v>
      </c>
      <c r="M220" s="71">
        <f t="shared" si="419"/>
        <v>0</v>
      </c>
      <c r="N220" s="71">
        <f t="shared" si="419"/>
        <v>0</v>
      </c>
      <c r="O220" s="71">
        <f t="shared" si="419"/>
        <v>0</v>
      </c>
      <c r="P220" s="71">
        <f t="shared" si="419"/>
        <v>0</v>
      </c>
      <c r="Q220" s="71">
        <f>IF($B221&lt;Q$10,0,IF($B221=Q$10,Q$13,SUM(Q218:Q219)))</f>
        <v>-6.9121597334742546E-11</v>
      </c>
      <c r="R220" s="71">
        <f t="shared" si="419"/>
        <v>18347.04</v>
      </c>
      <c r="S220" s="71">
        <f t="shared" si="419"/>
        <v>7125.1199999999862</v>
      </c>
      <c r="T220" s="71">
        <f t="shared" si="419"/>
        <v>9118.5600000000213</v>
      </c>
      <c r="U220" s="71">
        <f t="shared" si="419"/>
        <v>350316.52000000118</v>
      </c>
      <c r="V220" s="71">
        <f t="shared" si="419"/>
        <v>610201.76000000059</v>
      </c>
      <c r="W220" s="71">
        <f>IF($B221&lt;W$10,0,IF($B221=W$10,W$13,SUM(W218:W219)))</f>
        <v>38868.479999999974</v>
      </c>
      <c r="X220" s="71">
        <f>IF($B221&lt;X$10,0,IF($B221=X$10,X$13,SUM(X218:X219)))</f>
        <v>50803.812666666665</v>
      </c>
      <c r="Y220" s="71">
        <f>IF($B221&lt;Y$10,0,IF($B221=Y$10,Y$13,SUM(Y218:Y219)))</f>
        <v>183574.22000000015</v>
      </c>
      <c r="Z220" s="71">
        <f t="shared" ref="Z220" si="420">IF($B221&lt;Z$10,0,IF($B221=Z$10,Z$13,SUM(Z218:Z219)))</f>
        <v>555459.60000000126</v>
      </c>
      <c r="AA220" s="71">
        <f>IF($B221&lt;AA$10,0,IF($B221=AA$10,AA$13,SUM(AA218:AA219)))</f>
        <v>464731.23616666748</v>
      </c>
      <c r="AB220" s="71">
        <f t="shared" ref="AB220" si="421">IF($B221&lt;AB$10,0,IF($B221=AB$10,AB$13,SUM(AB218:AB219)))</f>
        <v>348464.66666666709</v>
      </c>
      <c r="AC220" s="71">
        <f>IF($B221&lt;AC$10,0,IF($B221=AC$10,AC$13,SUM(AC218:AC219)))</f>
        <v>758631.83333333163</v>
      </c>
      <c r="AD220" s="71">
        <f t="shared" ref="AD220" si="422">IF($B221&lt;AD$10,0,IF($B221=AD$10,AD$13,SUM(AD218:AD219)))</f>
        <v>436679.96722222178</v>
      </c>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f t="shared" si="358"/>
        <v>3832322.8160555577</v>
      </c>
      <c r="BC220" s="71">
        <f t="shared" si="224"/>
        <v>229939.37</v>
      </c>
      <c r="BD220" s="71">
        <f t="shared" si="217"/>
        <v>1260834.21</v>
      </c>
    </row>
    <row r="221" spans="1:56" hidden="1" outlineLevel="1" x14ac:dyDescent="0.3">
      <c r="A221" s="55">
        <v>9999</v>
      </c>
      <c r="B221" s="125">
        <f>+B220+31</f>
        <v>42402</v>
      </c>
      <c r="C221" s="98" t="s">
        <v>15</v>
      </c>
      <c r="D221" s="69">
        <f t="shared" ref="D221:V221" si="423">IF(OR($B221&lt;D$10,$B221&gt;D$11),0,IF($B221=D$11,-D220,-D$15))</f>
        <v>0</v>
      </c>
      <c r="E221" s="69">
        <f t="shared" si="423"/>
        <v>0</v>
      </c>
      <c r="F221" s="69">
        <f t="shared" si="423"/>
        <v>0</v>
      </c>
      <c r="G221" s="69">
        <f t="shared" si="423"/>
        <v>0</v>
      </c>
      <c r="H221" s="69">
        <f t="shared" si="423"/>
        <v>0</v>
      </c>
      <c r="I221" s="69">
        <f t="shared" si="423"/>
        <v>0</v>
      </c>
      <c r="J221" s="69">
        <f t="shared" si="423"/>
        <v>0</v>
      </c>
      <c r="K221" s="69">
        <f t="shared" si="423"/>
        <v>0</v>
      </c>
      <c r="L221" s="69">
        <f t="shared" si="423"/>
        <v>0</v>
      </c>
      <c r="M221" s="69">
        <f t="shared" si="423"/>
        <v>0</v>
      </c>
      <c r="N221" s="69">
        <f t="shared" si="423"/>
        <v>0</v>
      </c>
      <c r="O221" s="69">
        <f t="shared" si="423"/>
        <v>0</v>
      </c>
      <c r="P221" s="69">
        <f t="shared" si="423"/>
        <v>0</v>
      </c>
      <c r="Q221" s="69">
        <f>IF(OR($B221&lt;Q$10,$B221&gt;Q$11),0,IF($B221=Q$11,-Q220,-Q$15))</f>
        <v>0</v>
      </c>
      <c r="R221" s="69">
        <f t="shared" si="423"/>
        <v>-382.23</v>
      </c>
      <c r="S221" s="69">
        <f t="shared" si="423"/>
        <v>-148.44</v>
      </c>
      <c r="T221" s="69">
        <f t="shared" si="423"/>
        <v>-189.97</v>
      </c>
      <c r="U221" s="69">
        <f t="shared" si="423"/>
        <v>-3019.97</v>
      </c>
      <c r="V221" s="69">
        <f t="shared" si="423"/>
        <v>-5260.36</v>
      </c>
      <c r="W221" s="69">
        <f>IF(OR($B221&lt;W$10,$B221&gt;W$11),0,IF($B221=W$11,-W220,-W$15))</f>
        <v>-809.76</v>
      </c>
      <c r="X221" s="69">
        <f>IF(OR($B221&lt;X$10,$B221&gt;X$11),0,IF($B221=X$11,-X220,-X$15))</f>
        <v>-619.56255555555549</v>
      </c>
      <c r="Y221" s="69">
        <f>IF(OR($B221&lt;Y$10,$B221&gt;Y$11),0,IF($B221=Y$11,-Y220,-Y$15))</f>
        <v>-2238.71</v>
      </c>
      <c r="Z221" s="69">
        <f t="shared" ref="Z221" si="424">IF(OR($B221&lt;Z$10,$B221&gt;Z$11),0,IF($B221=Z$11,-Z220,-Z$15))</f>
        <v>-4145.22</v>
      </c>
      <c r="AA221" s="69">
        <f>IF(OR($B221&lt;AA$10,$B221&gt;AA$11),0,IF($B221=AA$11,-AA220,-AA$15))</f>
        <v>-3602.5677222222221</v>
      </c>
      <c r="AB221" s="69">
        <f t="shared" ref="AB221" si="425">IF(OR($B221&lt;AB$10,$B221&gt;AB$11),0,IF($B221=AB$11,-AB220,-AB$15))</f>
        <v>-2323.0977777777771</v>
      </c>
      <c r="AC221" s="69">
        <f>IF(OR($B221&lt;AC$10,$B221&gt;AC$11),0,IF($B221=AC$11,-AC220,-AC$15))</f>
        <v>-5057.5455555555554</v>
      </c>
      <c r="AD221" s="69">
        <f t="shared" ref="AD221" si="426">IF(OR($B221&lt;AD$10,$B221&gt;AD$11),0,IF($B221=AD$11,-AD220,-AD$15))</f>
        <v>-2817.2901111111109</v>
      </c>
      <c r="AE221" s="69"/>
      <c r="AF221" s="69"/>
      <c r="AG221" s="69"/>
      <c r="AH221" s="69"/>
      <c r="AI221" s="69"/>
      <c r="AJ221" s="69"/>
      <c r="AK221" s="69"/>
      <c r="AL221" s="69"/>
      <c r="AM221" s="69"/>
      <c r="AN221" s="69"/>
      <c r="AO221" s="69"/>
      <c r="AP221" s="69"/>
      <c r="AQ221" s="69"/>
      <c r="AR221" s="69"/>
      <c r="AS221" s="69"/>
      <c r="AT221" s="69"/>
      <c r="AU221" s="70"/>
      <c r="AV221" s="70"/>
      <c r="AW221" s="70"/>
      <c r="AX221" s="70"/>
      <c r="AY221" s="70"/>
      <c r="AZ221" s="70"/>
      <c r="BA221" s="70"/>
      <c r="BB221" s="71">
        <f t="shared" si="358"/>
        <v>-30614.723722222221</v>
      </c>
      <c r="BC221" s="71">
        <f t="shared" si="224"/>
        <v>-1836.88</v>
      </c>
      <c r="BD221" s="71">
        <f t="shared" si="217"/>
        <v>-10072.25</v>
      </c>
    </row>
    <row r="222" spans="1:56" hidden="1" outlineLevel="1" x14ac:dyDescent="0.3">
      <c r="A222" s="55">
        <v>9999</v>
      </c>
      <c r="B222" s="123">
        <f>B221</f>
        <v>42402</v>
      </c>
      <c r="C222" s="99" t="s">
        <v>16</v>
      </c>
      <c r="D222" s="71">
        <f t="shared" ref="D222:V222" si="427">IF($B223&lt;D$10,0,IF($B223=D$10,D$13,SUM(D220:D221)))</f>
        <v>0</v>
      </c>
      <c r="E222" s="71">
        <f t="shared" si="427"/>
        <v>0</v>
      </c>
      <c r="F222" s="71">
        <f t="shared" si="427"/>
        <v>0</v>
      </c>
      <c r="G222" s="71">
        <f t="shared" si="427"/>
        <v>0</v>
      </c>
      <c r="H222" s="71">
        <f t="shared" si="427"/>
        <v>0</v>
      </c>
      <c r="I222" s="71">
        <f t="shared" si="427"/>
        <v>0</v>
      </c>
      <c r="J222" s="71">
        <f t="shared" si="427"/>
        <v>0</v>
      </c>
      <c r="K222" s="71">
        <f t="shared" si="427"/>
        <v>0</v>
      </c>
      <c r="L222" s="71">
        <f t="shared" si="427"/>
        <v>0</v>
      </c>
      <c r="M222" s="71">
        <f t="shared" si="427"/>
        <v>0</v>
      </c>
      <c r="N222" s="71">
        <f t="shared" si="427"/>
        <v>0</v>
      </c>
      <c r="O222" s="71">
        <f t="shared" si="427"/>
        <v>0</v>
      </c>
      <c r="P222" s="71">
        <f t="shared" si="427"/>
        <v>0</v>
      </c>
      <c r="Q222" s="71">
        <f>IF($B223&lt;Q$10,0,IF($B223=Q$10,Q$13,SUM(Q220:Q221)))</f>
        <v>-6.9121597334742546E-11</v>
      </c>
      <c r="R222" s="71">
        <f t="shared" si="427"/>
        <v>17964.810000000001</v>
      </c>
      <c r="S222" s="71">
        <f t="shared" si="427"/>
        <v>6976.6799999999866</v>
      </c>
      <c r="T222" s="71">
        <f t="shared" si="427"/>
        <v>8928.590000000022</v>
      </c>
      <c r="U222" s="71">
        <f t="shared" si="427"/>
        <v>347296.55000000121</v>
      </c>
      <c r="V222" s="71">
        <f t="shared" si="427"/>
        <v>604941.40000000061</v>
      </c>
      <c r="W222" s="71">
        <f>IF($B223&lt;W$10,0,IF($B223=W$10,W$13,SUM(W220:W221)))</f>
        <v>38058.719999999972</v>
      </c>
      <c r="X222" s="71">
        <f>IF($B223&lt;X$10,0,IF($B223=X$10,X$13,SUM(X220:X221)))</f>
        <v>50184.250111111112</v>
      </c>
      <c r="Y222" s="71">
        <f>IF($B223&lt;Y$10,0,IF($B223=Y$10,Y$13,SUM(Y220:Y221)))</f>
        <v>181335.51000000015</v>
      </c>
      <c r="Z222" s="71">
        <f t="shared" ref="Z222" si="428">IF($B223&lt;Z$10,0,IF($B223=Z$10,Z$13,SUM(Z220:Z221)))</f>
        <v>551314.38000000129</v>
      </c>
      <c r="AA222" s="71">
        <f>IF($B223&lt;AA$10,0,IF($B223=AA$10,AA$13,SUM(AA220:AA221)))</f>
        <v>461128.66844444524</v>
      </c>
      <c r="AB222" s="71">
        <f t="shared" ref="AB222" si="429">IF($B223&lt;AB$10,0,IF($B223=AB$10,AB$13,SUM(AB220:AB221)))</f>
        <v>346141.56888888933</v>
      </c>
      <c r="AC222" s="71">
        <f>IF($B223&lt;AC$10,0,IF($B223=AC$10,AC$13,SUM(AC220:AC221)))</f>
        <v>753574.28777777601</v>
      </c>
      <c r="AD222" s="71">
        <f t="shared" ref="AD222" si="430">IF($B223&lt;AD$10,0,IF($B223=AD$10,AD$13,SUM(AD220:AD221)))</f>
        <v>433862.67711111065</v>
      </c>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f t="shared" si="358"/>
        <v>3801708.0923333354</v>
      </c>
      <c r="BC222" s="71">
        <f t="shared" si="224"/>
        <v>228102.49</v>
      </c>
      <c r="BD222" s="71">
        <f t="shared" si="217"/>
        <v>1250761.96</v>
      </c>
    </row>
    <row r="223" spans="1:56" hidden="1" outlineLevel="1" x14ac:dyDescent="0.3">
      <c r="A223" s="55">
        <v>9999</v>
      </c>
      <c r="B223" s="125">
        <f>+B222+31</f>
        <v>42433</v>
      </c>
      <c r="C223" s="98" t="s">
        <v>15</v>
      </c>
      <c r="D223" s="69">
        <f t="shared" ref="D223:V223" si="431">IF(OR($B223&lt;D$10,$B223&gt;D$11),0,IF($B223=D$11,-D222,-D$15))</f>
        <v>0</v>
      </c>
      <c r="E223" s="69">
        <f t="shared" si="431"/>
        <v>0</v>
      </c>
      <c r="F223" s="69">
        <f t="shared" si="431"/>
        <v>0</v>
      </c>
      <c r="G223" s="69">
        <f t="shared" si="431"/>
        <v>0</v>
      </c>
      <c r="H223" s="69">
        <f t="shared" si="431"/>
        <v>0</v>
      </c>
      <c r="I223" s="69">
        <f t="shared" si="431"/>
        <v>0</v>
      </c>
      <c r="J223" s="69">
        <f t="shared" si="431"/>
        <v>0</v>
      </c>
      <c r="K223" s="69">
        <f t="shared" si="431"/>
        <v>0</v>
      </c>
      <c r="L223" s="69">
        <f t="shared" si="431"/>
        <v>0</v>
      </c>
      <c r="M223" s="69">
        <f t="shared" si="431"/>
        <v>0</v>
      </c>
      <c r="N223" s="69">
        <f t="shared" si="431"/>
        <v>0</v>
      </c>
      <c r="O223" s="69">
        <f t="shared" si="431"/>
        <v>0</v>
      </c>
      <c r="P223" s="69">
        <f t="shared" si="431"/>
        <v>0</v>
      </c>
      <c r="Q223" s="69">
        <f>IF(OR($B223&lt;Q$10,$B223&gt;Q$11),0,IF($B223=Q$11,-Q222,-Q$15))</f>
        <v>0</v>
      </c>
      <c r="R223" s="69">
        <f t="shared" si="431"/>
        <v>-382.23</v>
      </c>
      <c r="S223" s="69">
        <f t="shared" si="431"/>
        <v>-148.44</v>
      </c>
      <c r="T223" s="69">
        <f t="shared" si="431"/>
        <v>-189.97</v>
      </c>
      <c r="U223" s="69">
        <f t="shared" si="431"/>
        <v>-3019.97</v>
      </c>
      <c r="V223" s="69">
        <f t="shared" si="431"/>
        <v>-5260.36</v>
      </c>
      <c r="W223" s="69">
        <f>IF(OR($B223&lt;W$10,$B223&gt;W$11),0,IF($B223=W$11,-W222,-W$15))</f>
        <v>-809.76</v>
      </c>
      <c r="X223" s="69">
        <f>IF(OR($B223&lt;X$10,$B223&gt;X$11),0,IF($B223=X$11,-X222,-X$15))</f>
        <v>-619.56255555555549</v>
      </c>
      <c r="Y223" s="69">
        <f>IF(OR($B223&lt;Y$10,$B223&gt;Y$11),0,IF($B223=Y$11,-Y222,-Y$15))</f>
        <v>-2238.71</v>
      </c>
      <c r="Z223" s="69">
        <f t="shared" ref="Z223" si="432">IF(OR($B223&lt;Z$10,$B223&gt;Z$11),0,IF($B223=Z$11,-Z222,-Z$15))</f>
        <v>-4145.22</v>
      </c>
      <c r="AA223" s="69">
        <f>IF(OR($B223&lt;AA$10,$B223&gt;AA$11),0,IF($B223=AA$11,-AA222,-AA$15))</f>
        <v>-3602.5677222222221</v>
      </c>
      <c r="AB223" s="69">
        <f t="shared" ref="AB223" si="433">IF(OR($B223&lt;AB$10,$B223&gt;AB$11),0,IF($B223=AB$11,-AB222,-AB$15))</f>
        <v>-2323.0977777777771</v>
      </c>
      <c r="AC223" s="69">
        <f>IF(OR($B223&lt;AC$10,$B223&gt;AC$11),0,IF($B223=AC$11,-AC222,-AC$15))</f>
        <v>-5057.5455555555554</v>
      </c>
      <c r="AD223" s="69">
        <f t="shared" ref="AD223" si="434">IF(OR($B223&lt;AD$10,$B223&gt;AD$11),0,IF($B223=AD$11,-AD222,-AD$15))</f>
        <v>-2817.2901111111109</v>
      </c>
      <c r="AE223" s="69"/>
      <c r="AF223" s="69"/>
      <c r="AG223" s="69"/>
      <c r="AH223" s="69"/>
      <c r="AI223" s="69"/>
      <c r="AJ223" s="69"/>
      <c r="AK223" s="69"/>
      <c r="AL223" s="69"/>
      <c r="AM223" s="69"/>
      <c r="AN223" s="69"/>
      <c r="AO223" s="69"/>
      <c r="AP223" s="69"/>
      <c r="AQ223" s="69"/>
      <c r="AR223" s="69"/>
      <c r="AS223" s="69"/>
      <c r="AT223" s="69"/>
      <c r="AU223" s="70"/>
      <c r="AV223" s="70"/>
      <c r="AW223" s="70"/>
      <c r="AX223" s="70"/>
      <c r="AY223" s="70"/>
      <c r="AZ223" s="70"/>
      <c r="BA223" s="70"/>
      <c r="BB223" s="71">
        <f t="shared" si="358"/>
        <v>-30614.723722222221</v>
      </c>
      <c r="BC223" s="71">
        <f t="shared" si="224"/>
        <v>-1836.88</v>
      </c>
      <c r="BD223" s="71">
        <f t="shared" si="217"/>
        <v>-10072.25</v>
      </c>
    </row>
    <row r="224" spans="1:56" ht="16.95" hidden="1" customHeight="1" outlineLevel="1" x14ac:dyDescent="0.3">
      <c r="A224" s="55">
        <v>9999</v>
      </c>
      <c r="B224" s="123">
        <f>B223</f>
        <v>42433</v>
      </c>
      <c r="C224" s="99" t="s">
        <v>16</v>
      </c>
      <c r="D224" s="71">
        <f t="shared" ref="D224:V224" si="435">IF($B225&lt;D$10,0,IF($B225=D$10,D$13,SUM(D222:D223)))</f>
        <v>0</v>
      </c>
      <c r="E224" s="71">
        <f t="shared" si="435"/>
        <v>0</v>
      </c>
      <c r="F224" s="71">
        <f t="shared" si="435"/>
        <v>0</v>
      </c>
      <c r="G224" s="71">
        <f t="shared" si="435"/>
        <v>0</v>
      </c>
      <c r="H224" s="71">
        <f t="shared" si="435"/>
        <v>0</v>
      </c>
      <c r="I224" s="71">
        <f t="shared" si="435"/>
        <v>0</v>
      </c>
      <c r="J224" s="71">
        <f t="shared" si="435"/>
        <v>0</v>
      </c>
      <c r="K224" s="71">
        <f t="shared" si="435"/>
        <v>0</v>
      </c>
      <c r="L224" s="71">
        <f t="shared" si="435"/>
        <v>0</v>
      </c>
      <c r="M224" s="71">
        <f t="shared" si="435"/>
        <v>0</v>
      </c>
      <c r="N224" s="71">
        <f t="shared" si="435"/>
        <v>0</v>
      </c>
      <c r="O224" s="71">
        <f t="shared" si="435"/>
        <v>0</v>
      </c>
      <c r="P224" s="71">
        <f t="shared" si="435"/>
        <v>0</v>
      </c>
      <c r="Q224" s="71">
        <f>IF($B225&lt;Q$10,0,IF($B225=Q$10,Q$13,SUM(Q222:Q223)))</f>
        <v>-6.9121597334742546E-11</v>
      </c>
      <c r="R224" s="71">
        <f t="shared" si="435"/>
        <v>17582.580000000002</v>
      </c>
      <c r="S224" s="71">
        <f t="shared" si="435"/>
        <v>6828.239999999987</v>
      </c>
      <c r="T224" s="71">
        <f t="shared" si="435"/>
        <v>8738.6200000000226</v>
      </c>
      <c r="U224" s="71">
        <f t="shared" si="435"/>
        <v>344276.58000000124</v>
      </c>
      <c r="V224" s="71">
        <f t="shared" si="435"/>
        <v>599681.04000000062</v>
      </c>
      <c r="W224" s="71">
        <f>IF($B225&lt;W$10,0,IF($B225=W$10,W$13,SUM(W222:W223)))</f>
        <v>37248.95999999997</v>
      </c>
      <c r="X224" s="71">
        <f>IF($B225&lt;X$10,0,IF($B225=X$10,X$13,SUM(X222:X223)))</f>
        <v>49564.68755555556</v>
      </c>
      <c r="Y224" s="71">
        <f>IF($B225&lt;Y$10,0,IF($B225=Y$10,Y$13,SUM(Y222:Y223)))</f>
        <v>179096.80000000016</v>
      </c>
      <c r="Z224" s="71">
        <f t="shared" ref="Z224" si="436">IF($B225&lt;Z$10,0,IF($B225=Z$10,Z$13,SUM(Z222:Z223)))</f>
        <v>547169.16000000131</v>
      </c>
      <c r="AA224" s="71">
        <f>IF($B225&lt;AA$10,0,IF($B225=AA$10,AA$13,SUM(AA222:AA223)))</f>
        <v>457526.100722223</v>
      </c>
      <c r="AB224" s="71">
        <f t="shared" ref="AB224" si="437">IF($B225&lt;AB$10,0,IF($B225=AB$10,AB$13,SUM(AB222:AB223)))</f>
        <v>343818.47111111158</v>
      </c>
      <c r="AC224" s="71">
        <f>IF($B225&lt;AC$10,0,IF($B225=AC$10,AC$13,SUM(AC222:AC223)))</f>
        <v>748516.7422222204</v>
      </c>
      <c r="AD224" s="71">
        <f t="shared" ref="AD224" si="438">IF($B225&lt;AD$10,0,IF($B225=AD$10,AD$13,SUM(AD222:AD223)))</f>
        <v>431045.38699999952</v>
      </c>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f t="shared" si="358"/>
        <v>3771093.3686111136</v>
      </c>
      <c r="BC224" s="71">
        <f t="shared" si="224"/>
        <v>226265.60000000001</v>
      </c>
      <c r="BD224" s="71">
        <f t="shared" si="217"/>
        <v>1240689.72</v>
      </c>
    </row>
    <row r="225" spans="1:56" hidden="1" outlineLevel="1" x14ac:dyDescent="0.3">
      <c r="A225" s="55">
        <v>9999</v>
      </c>
      <c r="B225" s="125">
        <f>+B224+31</f>
        <v>42464</v>
      </c>
      <c r="C225" s="98" t="s">
        <v>15</v>
      </c>
      <c r="D225" s="69">
        <f t="shared" ref="D225:V225" si="439">IF(OR($B225&lt;D$10,$B225&gt;D$11),0,IF($B225=D$11,-D224,-D$15))</f>
        <v>0</v>
      </c>
      <c r="E225" s="69">
        <f t="shared" si="439"/>
        <v>0</v>
      </c>
      <c r="F225" s="69">
        <f t="shared" si="439"/>
        <v>0</v>
      </c>
      <c r="G225" s="69">
        <f t="shared" si="439"/>
        <v>0</v>
      </c>
      <c r="H225" s="69">
        <f t="shared" si="439"/>
        <v>0</v>
      </c>
      <c r="I225" s="69">
        <f t="shared" si="439"/>
        <v>0</v>
      </c>
      <c r="J225" s="69">
        <f t="shared" si="439"/>
        <v>0</v>
      </c>
      <c r="K225" s="69">
        <f t="shared" si="439"/>
        <v>0</v>
      </c>
      <c r="L225" s="69">
        <f t="shared" si="439"/>
        <v>0</v>
      </c>
      <c r="M225" s="69">
        <f t="shared" si="439"/>
        <v>0</v>
      </c>
      <c r="N225" s="69">
        <f t="shared" si="439"/>
        <v>0</v>
      </c>
      <c r="O225" s="69">
        <f t="shared" si="439"/>
        <v>0</v>
      </c>
      <c r="P225" s="69">
        <f t="shared" si="439"/>
        <v>0</v>
      </c>
      <c r="Q225" s="69">
        <f>IF(OR($B225&lt;Q$10,$B225&gt;Q$11),0,IF($B225=Q$11,-Q224,-Q$15))</f>
        <v>0</v>
      </c>
      <c r="R225" s="69">
        <f t="shared" si="439"/>
        <v>-382.23</v>
      </c>
      <c r="S225" s="69">
        <f t="shared" si="439"/>
        <v>-148.44</v>
      </c>
      <c r="T225" s="69">
        <f t="shared" si="439"/>
        <v>-189.97</v>
      </c>
      <c r="U225" s="69">
        <f t="shared" si="439"/>
        <v>-3019.97</v>
      </c>
      <c r="V225" s="69">
        <f t="shared" si="439"/>
        <v>-5260.36</v>
      </c>
      <c r="W225" s="69">
        <f>IF(OR($B225&lt;W$10,$B225&gt;W$11),0,IF($B225=W$11,-W224,-W$15))</f>
        <v>-809.76</v>
      </c>
      <c r="X225" s="69">
        <f>IF(OR($B225&lt;X$10,$B225&gt;X$11),0,IF($B225=X$11,-X224,-X$15))</f>
        <v>-619.56255555555549</v>
      </c>
      <c r="Y225" s="69">
        <f>IF(OR($B225&lt;Y$10,$B225&gt;Y$11),0,IF($B225=Y$11,-Y224,-Y$15))</f>
        <v>-2238.71</v>
      </c>
      <c r="Z225" s="69">
        <f t="shared" ref="Z225" si="440">IF(OR($B225&lt;Z$10,$B225&gt;Z$11),0,IF($B225=Z$11,-Z224,-Z$15))</f>
        <v>-4145.22</v>
      </c>
      <c r="AA225" s="69">
        <f>IF(OR($B225&lt;AA$10,$B225&gt;AA$11),0,IF($B225=AA$11,-AA224,-AA$15))</f>
        <v>-3602.5677222222221</v>
      </c>
      <c r="AB225" s="69">
        <f t="shared" ref="AB225" si="441">IF(OR($B225&lt;AB$10,$B225&gt;AB$11),0,IF($B225=AB$11,-AB224,-AB$15))</f>
        <v>-2323.0977777777771</v>
      </c>
      <c r="AC225" s="69">
        <f>IF(OR($B225&lt;AC$10,$B225&gt;AC$11),0,IF($B225=AC$11,-AC224,-AC$15))</f>
        <v>-5057.5455555555554</v>
      </c>
      <c r="AD225" s="69">
        <f t="shared" ref="AD225" si="442">IF(OR($B225&lt;AD$10,$B225&gt;AD$11),0,IF($B225=AD$11,-AD224,-AD$15))</f>
        <v>-2817.2901111111109</v>
      </c>
      <c r="AE225" s="69"/>
      <c r="AF225" s="69"/>
      <c r="AG225" s="69"/>
      <c r="AH225" s="69"/>
      <c r="AI225" s="69"/>
      <c r="AJ225" s="69"/>
      <c r="AK225" s="69"/>
      <c r="AL225" s="69"/>
      <c r="AM225" s="69"/>
      <c r="AN225" s="69"/>
      <c r="AO225" s="69"/>
      <c r="AP225" s="69"/>
      <c r="AQ225" s="69"/>
      <c r="AR225" s="69"/>
      <c r="AS225" s="69"/>
      <c r="AT225" s="69"/>
      <c r="AU225" s="69"/>
      <c r="AV225" s="70"/>
      <c r="AW225" s="70"/>
      <c r="AX225" s="70"/>
      <c r="AY225" s="70"/>
      <c r="AZ225" s="70"/>
      <c r="BA225" s="70"/>
      <c r="BB225" s="71">
        <f t="shared" si="358"/>
        <v>-30614.723722222221</v>
      </c>
      <c r="BC225" s="71">
        <f t="shared" si="224"/>
        <v>-1836.88</v>
      </c>
      <c r="BD225" s="71">
        <f t="shared" si="217"/>
        <v>-10072.25</v>
      </c>
    </row>
    <row r="226" spans="1:56" hidden="1" outlineLevel="1" x14ac:dyDescent="0.3">
      <c r="A226" s="55">
        <v>9999</v>
      </c>
      <c r="B226" s="123">
        <f>B225</f>
        <v>42464</v>
      </c>
      <c r="C226" s="99" t="s">
        <v>16</v>
      </c>
      <c r="D226" s="71">
        <f t="shared" ref="D226:V226" si="443">IF($B227&lt;D$10,0,IF($B227=D$10,D$13,SUM(D224:D225)))</f>
        <v>0</v>
      </c>
      <c r="E226" s="71">
        <f t="shared" si="443"/>
        <v>0</v>
      </c>
      <c r="F226" s="71">
        <f t="shared" si="443"/>
        <v>0</v>
      </c>
      <c r="G226" s="71">
        <f t="shared" si="443"/>
        <v>0</v>
      </c>
      <c r="H226" s="71">
        <f t="shared" si="443"/>
        <v>0</v>
      </c>
      <c r="I226" s="71">
        <f t="shared" si="443"/>
        <v>0</v>
      </c>
      <c r="J226" s="71">
        <f t="shared" si="443"/>
        <v>0</v>
      </c>
      <c r="K226" s="71">
        <f t="shared" si="443"/>
        <v>0</v>
      </c>
      <c r="L226" s="71">
        <f t="shared" si="443"/>
        <v>0</v>
      </c>
      <c r="M226" s="71">
        <f t="shared" si="443"/>
        <v>0</v>
      </c>
      <c r="N226" s="71">
        <f t="shared" si="443"/>
        <v>0</v>
      </c>
      <c r="O226" s="71">
        <f t="shared" si="443"/>
        <v>0</v>
      </c>
      <c r="P226" s="71">
        <f t="shared" si="443"/>
        <v>0</v>
      </c>
      <c r="Q226" s="71">
        <f>IF($B227&lt;Q$10,0,IF($B227=Q$10,Q$13,SUM(Q224:Q225)))</f>
        <v>-6.9121597334742546E-11</v>
      </c>
      <c r="R226" s="71">
        <f t="shared" si="443"/>
        <v>17200.350000000002</v>
      </c>
      <c r="S226" s="71">
        <f t="shared" si="443"/>
        <v>6679.7999999999874</v>
      </c>
      <c r="T226" s="71">
        <f t="shared" si="443"/>
        <v>8548.6500000000233</v>
      </c>
      <c r="U226" s="71">
        <f t="shared" si="443"/>
        <v>341256.61000000127</v>
      </c>
      <c r="V226" s="71">
        <f t="shared" si="443"/>
        <v>594420.68000000063</v>
      </c>
      <c r="W226" s="71">
        <f>IF($B227&lt;W$10,0,IF($B227=W$10,W$13,SUM(W224:W225)))</f>
        <v>36439.199999999968</v>
      </c>
      <c r="X226" s="71">
        <f>IF($B227&lt;X$10,0,IF($B227=X$10,X$13,SUM(X224:X225)))</f>
        <v>48945.125000000007</v>
      </c>
      <c r="Y226" s="71">
        <f>IF($B227&lt;Y$10,0,IF($B227=Y$10,Y$13,SUM(Y224:Y225)))</f>
        <v>176858.09000000017</v>
      </c>
      <c r="Z226" s="71">
        <f t="shared" ref="Z226" si="444">IF($B227&lt;Z$10,0,IF($B227=Z$10,Z$13,SUM(Z224:Z225)))</f>
        <v>543023.94000000134</v>
      </c>
      <c r="AA226" s="71">
        <f>IF($B227&lt;AA$10,0,IF($B227=AA$10,AA$13,SUM(AA224:AA225)))</f>
        <v>453923.53300000075</v>
      </c>
      <c r="AB226" s="71">
        <f t="shared" ref="AB226" si="445">IF($B227&lt;AB$10,0,IF($B227=AB$10,AB$13,SUM(AB224:AB225)))</f>
        <v>341495.37333333382</v>
      </c>
      <c r="AC226" s="71">
        <f>IF($B227&lt;AC$10,0,IF($B227=AC$10,AC$13,SUM(AC224:AC225)))</f>
        <v>743459.19666666479</v>
      </c>
      <c r="AD226" s="71">
        <f t="shared" ref="AD226" si="446">IF($B227&lt;AD$10,0,IF($B227=AD$10,AD$13,SUM(AD224:AD225)))</f>
        <v>428228.09688888839</v>
      </c>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f t="shared" si="358"/>
        <v>3740478.6448888909</v>
      </c>
      <c r="BC226" s="71">
        <f t="shared" si="224"/>
        <v>224428.72</v>
      </c>
      <c r="BD226" s="71">
        <f t="shared" si="217"/>
        <v>1230617.47</v>
      </c>
    </row>
    <row r="227" spans="1:56" hidden="1" outlineLevel="1" x14ac:dyDescent="0.3">
      <c r="A227" s="55">
        <v>9999</v>
      </c>
      <c r="B227" s="125">
        <f>+B226+31</f>
        <v>42495</v>
      </c>
      <c r="C227" s="98" t="s">
        <v>15</v>
      </c>
      <c r="D227" s="69">
        <f t="shared" ref="D227:V227" si="447">IF(OR($B227&lt;D$10,$B227&gt;D$11),0,IF($B227=D$11,-D226,-D$15))</f>
        <v>0</v>
      </c>
      <c r="E227" s="69">
        <f t="shared" si="447"/>
        <v>0</v>
      </c>
      <c r="F227" s="69">
        <f t="shared" si="447"/>
        <v>0</v>
      </c>
      <c r="G227" s="69">
        <f t="shared" si="447"/>
        <v>0</v>
      </c>
      <c r="H227" s="69">
        <f t="shared" si="447"/>
        <v>0</v>
      </c>
      <c r="I227" s="69">
        <f t="shared" si="447"/>
        <v>0</v>
      </c>
      <c r="J227" s="69">
        <f t="shared" si="447"/>
        <v>0</v>
      </c>
      <c r="K227" s="69">
        <f t="shared" si="447"/>
        <v>0</v>
      </c>
      <c r="L227" s="69">
        <f t="shared" si="447"/>
        <v>0</v>
      </c>
      <c r="M227" s="69">
        <f t="shared" si="447"/>
        <v>0</v>
      </c>
      <c r="N227" s="69">
        <f t="shared" si="447"/>
        <v>0</v>
      </c>
      <c r="O227" s="69">
        <f t="shared" si="447"/>
        <v>0</v>
      </c>
      <c r="P227" s="69">
        <f t="shared" si="447"/>
        <v>0</v>
      </c>
      <c r="Q227" s="69">
        <f>IF(OR($B227&lt;Q$10,$B227&gt;Q$11),0,IF($B227=Q$11,-Q226,-Q$15))</f>
        <v>0</v>
      </c>
      <c r="R227" s="69">
        <f t="shared" si="447"/>
        <v>-382.23</v>
      </c>
      <c r="S227" s="69">
        <f t="shared" si="447"/>
        <v>-148.44</v>
      </c>
      <c r="T227" s="69">
        <f t="shared" si="447"/>
        <v>-189.97</v>
      </c>
      <c r="U227" s="69">
        <f t="shared" si="447"/>
        <v>-3019.97</v>
      </c>
      <c r="V227" s="69">
        <f t="shared" si="447"/>
        <v>-5260.36</v>
      </c>
      <c r="W227" s="69">
        <f>IF(OR($B227&lt;W$10,$B227&gt;W$11),0,IF($B227=W$11,-W226,-W$15))</f>
        <v>-809.76</v>
      </c>
      <c r="X227" s="69">
        <f>IF(OR($B227&lt;X$10,$B227&gt;X$11),0,IF($B227=X$11,-X226,-X$15))</f>
        <v>-619.56255555555549</v>
      </c>
      <c r="Y227" s="69">
        <f>IF(OR($B227&lt;Y$10,$B227&gt;Y$11),0,IF($B227=Y$11,-Y226,-Y$15))</f>
        <v>-2238.71</v>
      </c>
      <c r="Z227" s="69">
        <f t="shared" ref="Z227" si="448">IF(OR($B227&lt;Z$10,$B227&gt;Z$11),0,IF($B227=Z$11,-Z226,-Z$15))</f>
        <v>-4145.22</v>
      </c>
      <c r="AA227" s="69">
        <f>IF(OR($B227&lt;AA$10,$B227&gt;AA$11),0,IF($B227=AA$11,-AA226,-AA$15))</f>
        <v>-3602.5677222222221</v>
      </c>
      <c r="AB227" s="69">
        <f t="shared" ref="AB227" si="449">IF(OR($B227&lt;AB$10,$B227&gt;AB$11),0,IF($B227=AB$11,-AB226,-AB$15))</f>
        <v>-2323.0977777777771</v>
      </c>
      <c r="AC227" s="69">
        <f>IF(OR($B227&lt;AC$10,$B227&gt;AC$11),0,IF($B227=AC$11,-AC226,-AC$15))</f>
        <v>-5057.5455555555554</v>
      </c>
      <c r="AD227" s="69">
        <f t="shared" ref="AD227" si="450">IF(OR($B227&lt;AD$10,$B227&gt;AD$11),0,IF($B227=AD$11,-AD226,-AD$15))</f>
        <v>-2817.2901111111109</v>
      </c>
      <c r="AE227" s="69"/>
      <c r="AF227" s="69"/>
      <c r="AG227" s="69"/>
      <c r="AH227" s="69"/>
      <c r="AI227" s="69"/>
      <c r="AJ227" s="69"/>
      <c r="AK227" s="69"/>
      <c r="AL227" s="69"/>
      <c r="AM227" s="69"/>
      <c r="AN227" s="69"/>
      <c r="AO227" s="69"/>
      <c r="AP227" s="69"/>
      <c r="AQ227" s="69"/>
      <c r="AR227" s="69"/>
      <c r="AS227" s="69"/>
      <c r="AT227" s="69"/>
      <c r="AU227" s="69"/>
      <c r="AV227" s="70"/>
      <c r="AW227" s="70"/>
      <c r="AX227" s="70"/>
      <c r="AY227" s="70"/>
      <c r="AZ227" s="70"/>
      <c r="BA227" s="70"/>
      <c r="BB227" s="71">
        <f t="shared" si="358"/>
        <v>-30614.723722222221</v>
      </c>
      <c r="BC227" s="71">
        <f t="shared" si="224"/>
        <v>-1836.88</v>
      </c>
      <c r="BD227" s="71">
        <f t="shared" si="217"/>
        <v>-10072.25</v>
      </c>
    </row>
    <row r="228" spans="1:56" hidden="1" outlineLevel="1" x14ac:dyDescent="0.3">
      <c r="A228" s="55">
        <v>9999</v>
      </c>
      <c r="B228" s="123">
        <f>B227</f>
        <v>42495</v>
      </c>
      <c r="C228" s="99" t="s">
        <v>16</v>
      </c>
      <c r="D228" s="71">
        <f t="shared" ref="D228:V228" si="451">IF($B229&lt;D$10,0,IF($B229=D$10,D$13,SUM(D226:D227)))</f>
        <v>0</v>
      </c>
      <c r="E228" s="71">
        <f t="shared" si="451"/>
        <v>0</v>
      </c>
      <c r="F228" s="71">
        <f t="shared" si="451"/>
        <v>0</v>
      </c>
      <c r="G228" s="71">
        <f t="shared" si="451"/>
        <v>0</v>
      </c>
      <c r="H228" s="71">
        <f t="shared" si="451"/>
        <v>0</v>
      </c>
      <c r="I228" s="71">
        <f t="shared" si="451"/>
        <v>0</v>
      </c>
      <c r="J228" s="71">
        <f t="shared" si="451"/>
        <v>0</v>
      </c>
      <c r="K228" s="71">
        <f t="shared" si="451"/>
        <v>0</v>
      </c>
      <c r="L228" s="71">
        <f t="shared" si="451"/>
        <v>0</v>
      </c>
      <c r="M228" s="71">
        <f t="shared" si="451"/>
        <v>0</v>
      </c>
      <c r="N228" s="71">
        <f t="shared" si="451"/>
        <v>0</v>
      </c>
      <c r="O228" s="71">
        <f t="shared" si="451"/>
        <v>0</v>
      </c>
      <c r="P228" s="71">
        <f t="shared" si="451"/>
        <v>0</v>
      </c>
      <c r="Q228" s="71">
        <f>IF($B229&lt;Q$10,0,IF($B229=Q$10,Q$13,SUM(Q226:Q227)))</f>
        <v>-6.9121597334742546E-11</v>
      </c>
      <c r="R228" s="71">
        <f t="shared" si="451"/>
        <v>16818.120000000003</v>
      </c>
      <c r="S228" s="71">
        <f t="shared" si="451"/>
        <v>6531.3599999999878</v>
      </c>
      <c r="T228" s="71">
        <f t="shared" si="451"/>
        <v>8358.6800000000239</v>
      </c>
      <c r="U228" s="71">
        <f t="shared" si="451"/>
        <v>338236.64000000129</v>
      </c>
      <c r="V228" s="71">
        <f t="shared" si="451"/>
        <v>589160.32000000065</v>
      </c>
      <c r="W228" s="71">
        <f>IF($B229&lt;W$10,0,IF($B229=W$10,W$13,SUM(W226:W227)))</f>
        <v>35629.439999999966</v>
      </c>
      <c r="X228" s="71">
        <f>IF($B229&lt;X$10,0,IF($B229=X$10,X$13,SUM(X226:X227)))</f>
        <v>48325.562444444455</v>
      </c>
      <c r="Y228" s="71">
        <f>IF($B229&lt;Y$10,0,IF($B229=Y$10,Y$13,SUM(Y226:Y227)))</f>
        <v>174619.38000000018</v>
      </c>
      <c r="Z228" s="71">
        <f t="shared" ref="Z228" si="452">IF($B229&lt;Z$10,0,IF($B229=Z$10,Z$13,SUM(Z226:Z227)))</f>
        <v>538878.72000000137</v>
      </c>
      <c r="AA228" s="71">
        <f>IF($B229&lt;AA$10,0,IF($B229=AA$10,AA$13,SUM(AA226:AA227)))</f>
        <v>450320.96527777851</v>
      </c>
      <c r="AB228" s="71">
        <f t="shared" ref="AB228" si="453">IF($B229&lt;AB$10,0,IF($B229=AB$10,AB$13,SUM(AB226:AB227)))</f>
        <v>339172.27555555606</v>
      </c>
      <c r="AC228" s="71">
        <f>IF($B229&lt;AC$10,0,IF($B229=AC$10,AC$13,SUM(AC226:AC227)))</f>
        <v>738401.65111110918</v>
      </c>
      <c r="AD228" s="71">
        <f t="shared" ref="AD228" si="454">IF($B229&lt;AD$10,0,IF($B229=AD$10,AD$13,SUM(AD226:AD227)))</f>
        <v>425410.80677777727</v>
      </c>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f t="shared" si="358"/>
        <v>3709863.9211666686</v>
      </c>
      <c r="BC228" s="71">
        <f t="shared" si="224"/>
        <v>222591.84</v>
      </c>
      <c r="BD228" s="71">
        <f t="shared" ref="BD228:BD266" si="455">ROUND((BB228-BC228)*35%,2)</f>
        <v>1220545.23</v>
      </c>
    </row>
    <row r="229" spans="1:56" hidden="1" outlineLevel="1" x14ac:dyDescent="0.3">
      <c r="A229" s="55">
        <v>9999</v>
      </c>
      <c r="B229" s="125">
        <f>+B228+31</f>
        <v>42526</v>
      </c>
      <c r="C229" s="98" t="s">
        <v>15</v>
      </c>
      <c r="D229" s="69">
        <f t="shared" ref="D229:V229" si="456">IF(OR($B229&lt;D$10,$B229&gt;D$11),0,IF($B229=D$11,-D228,-D$15))</f>
        <v>0</v>
      </c>
      <c r="E229" s="69">
        <f t="shared" si="456"/>
        <v>0</v>
      </c>
      <c r="F229" s="69">
        <f t="shared" si="456"/>
        <v>0</v>
      </c>
      <c r="G229" s="69">
        <f t="shared" si="456"/>
        <v>0</v>
      </c>
      <c r="H229" s="69">
        <f t="shared" si="456"/>
        <v>0</v>
      </c>
      <c r="I229" s="69">
        <f t="shared" si="456"/>
        <v>0</v>
      </c>
      <c r="J229" s="69">
        <f t="shared" si="456"/>
        <v>0</v>
      </c>
      <c r="K229" s="69">
        <f t="shared" si="456"/>
        <v>0</v>
      </c>
      <c r="L229" s="69">
        <f t="shared" si="456"/>
        <v>0</v>
      </c>
      <c r="M229" s="69">
        <f t="shared" si="456"/>
        <v>0</v>
      </c>
      <c r="N229" s="69">
        <f t="shared" si="456"/>
        <v>0</v>
      </c>
      <c r="O229" s="69">
        <f t="shared" si="456"/>
        <v>0</v>
      </c>
      <c r="P229" s="69">
        <f t="shared" si="456"/>
        <v>0</v>
      </c>
      <c r="Q229" s="69">
        <f>IF(OR($B229&lt;Q$10,$B229&gt;Q$11),0,IF($B229=Q$11,-Q228,-Q$15))</f>
        <v>0</v>
      </c>
      <c r="R229" s="69">
        <f t="shared" si="456"/>
        <v>-382.23</v>
      </c>
      <c r="S229" s="69">
        <f t="shared" si="456"/>
        <v>-148.44</v>
      </c>
      <c r="T229" s="69">
        <f t="shared" si="456"/>
        <v>-189.97</v>
      </c>
      <c r="U229" s="69">
        <f t="shared" si="456"/>
        <v>-3019.97</v>
      </c>
      <c r="V229" s="69">
        <f t="shared" si="456"/>
        <v>-5260.36</v>
      </c>
      <c r="W229" s="69">
        <f>IF(OR($B229&lt;W$10,$B229&gt;W$11),0,IF($B229=W$11,-W228,-W$15))</f>
        <v>-809.76</v>
      </c>
      <c r="X229" s="69">
        <f>IF(OR($B229&lt;X$10,$B229&gt;X$11),0,IF($B229=X$11,-X228,-X$15))</f>
        <v>-619.56255555555549</v>
      </c>
      <c r="Y229" s="69">
        <f>IF(OR($B229&lt;Y$10,$B229&gt;Y$11),0,IF($B229=Y$11,-Y228,-Y$15))</f>
        <v>-2238.71</v>
      </c>
      <c r="Z229" s="69">
        <f t="shared" ref="Z229" si="457">IF(OR($B229&lt;Z$10,$B229&gt;Z$11),0,IF($B229=Z$11,-Z228,-Z$15))</f>
        <v>-4145.22</v>
      </c>
      <c r="AA229" s="69">
        <f>IF(OR($B229&lt;AA$10,$B229&gt;AA$11),0,IF($B229=AA$11,-AA228,-AA$15))</f>
        <v>-3602.5677222222221</v>
      </c>
      <c r="AB229" s="69">
        <f t="shared" ref="AB229" si="458">IF(OR($B229&lt;AB$10,$B229&gt;AB$11),0,IF($B229=AB$11,-AB228,-AB$15))</f>
        <v>-2323.0977777777771</v>
      </c>
      <c r="AC229" s="69">
        <f>IF(OR($B229&lt;AC$10,$B229&gt;AC$11),0,IF($B229=AC$11,-AC228,-AC$15))</f>
        <v>-5057.5455555555554</v>
      </c>
      <c r="AD229" s="69">
        <f t="shared" ref="AD229" si="459">IF(OR($B229&lt;AD$10,$B229&gt;AD$11),0,IF($B229=AD$11,-AD228,-AD$15))</f>
        <v>-2817.2901111111109</v>
      </c>
      <c r="AE229" s="69"/>
      <c r="AF229" s="69"/>
      <c r="AG229" s="69"/>
      <c r="AH229" s="69"/>
      <c r="AI229" s="69"/>
      <c r="AJ229" s="69"/>
      <c r="AK229" s="69"/>
      <c r="AL229" s="69"/>
      <c r="AM229" s="69"/>
      <c r="AN229" s="69"/>
      <c r="AO229" s="69"/>
      <c r="AP229" s="69"/>
      <c r="AQ229" s="69"/>
      <c r="AR229" s="69"/>
      <c r="AS229" s="69"/>
      <c r="AT229" s="69"/>
      <c r="AU229" s="69"/>
      <c r="AV229" s="70"/>
      <c r="AW229" s="70"/>
      <c r="AX229" s="70"/>
      <c r="AY229" s="70"/>
      <c r="AZ229" s="70"/>
      <c r="BA229" s="70"/>
      <c r="BB229" s="71">
        <f t="shared" si="358"/>
        <v>-30614.723722222221</v>
      </c>
      <c r="BC229" s="71">
        <f t="shared" si="224"/>
        <v>-1836.88</v>
      </c>
      <c r="BD229" s="71">
        <f t="shared" si="455"/>
        <v>-10072.25</v>
      </c>
    </row>
    <row r="230" spans="1:56" hidden="1" outlineLevel="1" x14ac:dyDescent="0.3">
      <c r="A230" s="55">
        <v>9999</v>
      </c>
      <c r="B230" s="123">
        <f>B229</f>
        <v>42526</v>
      </c>
      <c r="C230" s="99" t="s">
        <v>16</v>
      </c>
      <c r="D230" s="71">
        <f t="shared" ref="D230:V230" si="460">IF($B231&lt;D$10,0,IF($B231=D$10,D$13,SUM(D228:D229)))</f>
        <v>0</v>
      </c>
      <c r="E230" s="71">
        <f t="shared" si="460"/>
        <v>0</v>
      </c>
      <c r="F230" s="71">
        <f t="shared" si="460"/>
        <v>0</v>
      </c>
      <c r="G230" s="71">
        <f t="shared" si="460"/>
        <v>0</v>
      </c>
      <c r="H230" s="71">
        <f t="shared" si="460"/>
        <v>0</v>
      </c>
      <c r="I230" s="71">
        <f t="shared" si="460"/>
        <v>0</v>
      </c>
      <c r="J230" s="71">
        <f t="shared" si="460"/>
        <v>0</v>
      </c>
      <c r="K230" s="71">
        <f t="shared" si="460"/>
        <v>0</v>
      </c>
      <c r="L230" s="71">
        <f t="shared" si="460"/>
        <v>0</v>
      </c>
      <c r="M230" s="71">
        <f t="shared" si="460"/>
        <v>0</v>
      </c>
      <c r="N230" s="71">
        <f t="shared" si="460"/>
        <v>0</v>
      </c>
      <c r="O230" s="71">
        <f t="shared" si="460"/>
        <v>0</v>
      </c>
      <c r="P230" s="71">
        <f t="shared" si="460"/>
        <v>0</v>
      </c>
      <c r="Q230" s="71">
        <f>IF($B231&lt;Q$10,0,IF($B231=Q$10,Q$13,SUM(Q228:Q229)))</f>
        <v>-6.9121597334742546E-11</v>
      </c>
      <c r="R230" s="71">
        <f t="shared" si="460"/>
        <v>16435.890000000003</v>
      </c>
      <c r="S230" s="71">
        <f t="shared" si="460"/>
        <v>6382.9199999999882</v>
      </c>
      <c r="T230" s="71">
        <f t="shared" si="460"/>
        <v>8168.7100000000237</v>
      </c>
      <c r="U230" s="71">
        <f t="shared" si="460"/>
        <v>335216.67000000132</v>
      </c>
      <c r="V230" s="71">
        <f t="shared" si="460"/>
        <v>583899.96000000066</v>
      </c>
      <c r="W230" s="71">
        <f>IF($B231&lt;W$10,0,IF($B231=W$10,W$13,SUM(W228:W229)))</f>
        <v>34819.679999999964</v>
      </c>
      <c r="X230" s="71">
        <f>IF($B231&lt;X$10,0,IF($B231=X$10,X$13,SUM(X228:X229)))</f>
        <v>47705.999888888902</v>
      </c>
      <c r="Y230" s="71">
        <f>IF($B231&lt;Y$10,0,IF($B231=Y$10,Y$13,SUM(Y228:Y229)))</f>
        <v>172380.67000000019</v>
      </c>
      <c r="Z230" s="71">
        <f t="shared" ref="Z230" si="461">IF($B231&lt;Z$10,0,IF($B231=Z$10,Z$13,SUM(Z228:Z229)))</f>
        <v>534733.5000000014</v>
      </c>
      <c r="AA230" s="71">
        <f>IF($B231&lt;AA$10,0,IF($B231=AA$10,AA$13,SUM(AA228:AA229)))</f>
        <v>446718.39755555626</v>
      </c>
      <c r="AB230" s="71">
        <f t="shared" ref="AB230" si="462">IF($B231&lt;AB$10,0,IF($B231=AB$10,AB$13,SUM(AB228:AB229)))</f>
        <v>336849.1777777783</v>
      </c>
      <c r="AC230" s="71">
        <f>IF($B231&lt;AC$10,0,IF($B231=AC$10,AC$13,SUM(AC228:AC229)))</f>
        <v>733344.10555555357</v>
      </c>
      <c r="AD230" s="71">
        <f t="shared" ref="AD230" si="463">IF($B231&lt;AD$10,0,IF($B231=AD$10,AD$13,SUM(AD228:AD229)))</f>
        <v>422593.51666666614</v>
      </c>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f t="shared" si="358"/>
        <v>3679249.1974444469</v>
      </c>
      <c r="BC230" s="71">
        <f t="shared" ref="BC230:BC266" si="464">ROUND(BB230*6%,2)</f>
        <v>220754.95</v>
      </c>
      <c r="BD230" s="71">
        <f t="shared" si="455"/>
        <v>1210472.99</v>
      </c>
    </row>
    <row r="231" spans="1:56" hidden="1" outlineLevel="1" x14ac:dyDescent="0.3">
      <c r="A231" s="55">
        <v>9999</v>
      </c>
      <c r="B231" s="125">
        <f>+B230+31</f>
        <v>42557</v>
      </c>
      <c r="C231" s="98" t="s">
        <v>15</v>
      </c>
      <c r="D231" s="69">
        <f t="shared" ref="D231:V231" si="465">IF(OR($B231&lt;D$10,$B231&gt;D$11),0,IF($B231=D$11,-D230,-D$15))</f>
        <v>0</v>
      </c>
      <c r="E231" s="69">
        <f t="shared" si="465"/>
        <v>0</v>
      </c>
      <c r="F231" s="69">
        <f t="shared" si="465"/>
        <v>0</v>
      </c>
      <c r="G231" s="69">
        <f t="shared" si="465"/>
        <v>0</v>
      </c>
      <c r="H231" s="69">
        <f t="shared" si="465"/>
        <v>0</v>
      </c>
      <c r="I231" s="69">
        <f t="shared" si="465"/>
        <v>0</v>
      </c>
      <c r="J231" s="69">
        <f t="shared" si="465"/>
        <v>0</v>
      </c>
      <c r="K231" s="69">
        <f t="shared" si="465"/>
        <v>0</v>
      </c>
      <c r="L231" s="69">
        <f t="shared" si="465"/>
        <v>0</v>
      </c>
      <c r="M231" s="69">
        <f t="shared" si="465"/>
        <v>0</v>
      </c>
      <c r="N231" s="69">
        <f t="shared" si="465"/>
        <v>0</v>
      </c>
      <c r="O231" s="69">
        <f t="shared" si="465"/>
        <v>0</v>
      </c>
      <c r="P231" s="69">
        <f t="shared" si="465"/>
        <v>0</v>
      </c>
      <c r="Q231" s="69">
        <f>IF(OR($B231&lt;Q$10,$B231&gt;Q$11),0,IF($B231=Q$11,-Q230,-Q$15))</f>
        <v>0</v>
      </c>
      <c r="R231" s="69">
        <f t="shared" si="465"/>
        <v>-382.23</v>
      </c>
      <c r="S231" s="69">
        <f t="shared" si="465"/>
        <v>-148.44</v>
      </c>
      <c r="T231" s="69">
        <f t="shared" si="465"/>
        <v>-189.97</v>
      </c>
      <c r="U231" s="69">
        <f t="shared" si="465"/>
        <v>-3019.97</v>
      </c>
      <c r="V231" s="69">
        <f t="shared" si="465"/>
        <v>-5260.36</v>
      </c>
      <c r="W231" s="69">
        <f>IF(OR($B231&lt;W$10,$B231&gt;W$11),0,IF($B231=W$11,-W230,-W$15))</f>
        <v>-809.76</v>
      </c>
      <c r="X231" s="69">
        <f>IF(OR($B231&lt;X$10,$B231&gt;X$11),0,IF($B231=X$11,-X230,-X$15))</f>
        <v>-619.56255555555549</v>
      </c>
      <c r="Y231" s="69">
        <f>IF(OR($B231&lt;Y$10,$B231&gt;Y$11),0,IF($B231=Y$11,-Y230,-Y$15))</f>
        <v>-2238.71</v>
      </c>
      <c r="Z231" s="69">
        <f t="shared" ref="Z231" si="466">IF(OR($B231&lt;Z$10,$B231&gt;Z$11),0,IF($B231=Z$11,-Z230,-Z$15))</f>
        <v>-4145.22</v>
      </c>
      <c r="AA231" s="69">
        <f>IF(OR($B231&lt;AA$10,$B231&gt;AA$11),0,IF($B231=AA$11,-AA230,-AA$15))</f>
        <v>-3602.5677222222221</v>
      </c>
      <c r="AB231" s="69">
        <f t="shared" ref="AB231" si="467">IF(OR($B231&lt;AB$10,$B231&gt;AB$11),0,IF($B231=AB$11,-AB230,-AB$15))</f>
        <v>-2323.0977777777771</v>
      </c>
      <c r="AC231" s="69">
        <f>IF(OR($B231&lt;AC$10,$B231&gt;AC$11),0,IF($B231=AC$11,-AC230,-AC$15))</f>
        <v>-5057.5455555555554</v>
      </c>
      <c r="AD231" s="69">
        <f t="shared" ref="AD231" si="468">IF(OR($B231&lt;AD$10,$B231&gt;AD$11),0,IF($B231=AD$11,-AD230,-AD$15))</f>
        <v>-2817.2901111111109</v>
      </c>
      <c r="AE231" s="69"/>
      <c r="AF231" s="69"/>
      <c r="AG231" s="69"/>
      <c r="AH231" s="69"/>
      <c r="AI231" s="69"/>
      <c r="AJ231" s="69"/>
      <c r="AK231" s="69"/>
      <c r="AL231" s="69"/>
      <c r="AM231" s="69"/>
      <c r="AN231" s="69"/>
      <c r="AO231" s="69"/>
      <c r="AP231" s="69"/>
      <c r="AQ231" s="69"/>
      <c r="AR231" s="69"/>
      <c r="AS231" s="69"/>
      <c r="AT231" s="69"/>
      <c r="AU231" s="69"/>
      <c r="AV231" s="69"/>
      <c r="AW231" s="69"/>
      <c r="AX231" s="69"/>
      <c r="AY231" s="70"/>
      <c r="AZ231" s="70"/>
      <c r="BA231" s="70"/>
      <c r="BB231" s="71">
        <f t="shared" si="358"/>
        <v>-30614.723722222221</v>
      </c>
      <c r="BC231" s="71">
        <f t="shared" si="464"/>
        <v>-1836.88</v>
      </c>
      <c r="BD231" s="71">
        <f t="shared" si="455"/>
        <v>-10072.25</v>
      </c>
    </row>
    <row r="232" spans="1:56" hidden="1" outlineLevel="1" x14ac:dyDescent="0.3">
      <c r="A232" s="55">
        <v>9999</v>
      </c>
      <c r="B232" s="123">
        <f>B231</f>
        <v>42557</v>
      </c>
      <c r="C232" s="99" t="s">
        <v>16</v>
      </c>
      <c r="D232" s="71">
        <f t="shared" ref="D232:V232" si="469">IF($B233&lt;D$10,0,IF($B233=D$10,D$13,SUM(D230:D231)))</f>
        <v>0</v>
      </c>
      <c r="E232" s="71">
        <f t="shared" si="469"/>
        <v>0</v>
      </c>
      <c r="F232" s="71">
        <f t="shared" si="469"/>
        <v>0</v>
      </c>
      <c r="G232" s="71">
        <f t="shared" si="469"/>
        <v>0</v>
      </c>
      <c r="H232" s="71">
        <f t="shared" si="469"/>
        <v>0</v>
      </c>
      <c r="I232" s="71">
        <f t="shared" si="469"/>
        <v>0</v>
      </c>
      <c r="J232" s="71">
        <f t="shared" si="469"/>
        <v>0</v>
      </c>
      <c r="K232" s="71">
        <f t="shared" si="469"/>
        <v>0</v>
      </c>
      <c r="L232" s="71">
        <f t="shared" si="469"/>
        <v>0</v>
      </c>
      <c r="M232" s="71">
        <f t="shared" si="469"/>
        <v>0</v>
      </c>
      <c r="N232" s="71">
        <f t="shared" si="469"/>
        <v>0</v>
      </c>
      <c r="O232" s="71">
        <f t="shared" si="469"/>
        <v>0</v>
      </c>
      <c r="P232" s="71">
        <f t="shared" si="469"/>
        <v>0</v>
      </c>
      <c r="Q232" s="71">
        <f>IF($B233&lt;Q$10,0,IF($B233=Q$10,Q$13,SUM(Q230:Q231)))</f>
        <v>-6.9121597334742546E-11</v>
      </c>
      <c r="R232" s="71">
        <f t="shared" si="469"/>
        <v>16053.660000000003</v>
      </c>
      <c r="S232" s="71">
        <f t="shared" si="469"/>
        <v>6234.4799999999886</v>
      </c>
      <c r="T232" s="71">
        <f t="shared" si="469"/>
        <v>7978.7400000000234</v>
      </c>
      <c r="U232" s="71">
        <f t="shared" si="469"/>
        <v>332196.70000000135</v>
      </c>
      <c r="V232" s="71">
        <f t="shared" si="469"/>
        <v>578639.60000000068</v>
      </c>
      <c r="W232" s="71">
        <f>IF($B233&lt;W$10,0,IF($B233=W$10,W$13,SUM(W230:W231)))</f>
        <v>34009.919999999962</v>
      </c>
      <c r="X232" s="71">
        <f>IF($B233&lt;X$10,0,IF($B233=X$10,X$13,SUM(X230:X231)))</f>
        <v>47086.43733333335</v>
      </c>
      <c r="Y232" s="71">
        <f>IF($B233&lt;Y$10,0,IF($B233=Y$10,Y$13,SUM(Y230:Y231)))</f>
        <v>170141.9600000002</v>
      </c>
      <c r="Z232" s="71">
        <f t="shared" ref="Z232" si="470">IF($B233&lt;Z$10,0,IF($B233=Z$10,Z$13,SUM(Z230:Z231)))</f>
        <v>530588.28000000142</v>
      </c>
      <c r="AA232" s="71">
        <f>IF($B233&lt;AA$10,0,IF($B233=AA$10,AA$13,SUM(AA230:AA231)))</f>
        <v>443115.82983333402</v>
      </c>
      <c r="AB232" s="71">
        <f t="shared" ref="AB232" si="471">IF($B233&lt;AB$10,0,IF($B233=AB$10,AB$13,SUM(AB230:AB231)))</f>
        <v>334526.08000000054</v>
      </c>
      <c r="AC232" s="71">
        <f>IF($B233&lt;AC$10,0,IF($B233=AC$10,AC$13,SUM(AC230:AC231)))</f>
        <v>728286.55999999796</v>
      </c>
      <c r="AD232" s="71">
        <f t="shared" ref="AD232" si="472">IF($B233&lt;AD$10,0,IF($B233=AD$10,AD$13,SUM(AD230:AD231)))</f>
        <v>419776.22655555501</v>
      </c>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f t="shared" si="358"/>
        <v>3648634.4737222241</v>
      </c>
      <c r="BC232" s="71">
        <f t="shared" si="464"/>
        <v>218918.07</v>
      </c>
      <c r="BD232" s="71">
        <f t="shared" si="455"/>
        <v>1200400.74</v>
      </c>
    </row>
    <row r="233" spans="1:56" hidden="1" outlineLevel="1" x14ac:dyDescent="0.3">
      <c r="A233" s="55">
        <v>9999</v>
      </c>
      <c r="B233" s="125">
        <f>+B232+31</f>
        <v>42588</v>
      </c>
      <c r="C233" s="98" t="s">
        <v>15</v>
      </c>
      <c r="D233" s="69">
        <f t="shared" ref="D233:V233" si="473">IF(OR($B233&lt;D$10,$B233&gt;D$11),0,IF($B233=D$11,-D232,-D$15))</f>
        <v>0</v>
      </c>
      <c r="E233" s="69">
        <f t="shared" si="473"/>
        <v>0</v>
      </c>
      <c r="F233" s="69">
        <f t="shared" si="473"/>
        <v>0</v>
      </c>
      <c r="G233" s="69">
        <f t="shared" si="473"/>
        <v>0</v>
      </c>
      <c r="H233" s="69">
        <f t="shared" si="473"/>
        <v>0</v>
      </c>
      <c r="I233" s="69">
        <f t="shared" si="473"/>
        <v>0</v>
      </c>
      <c r="J233" s="69">
        <f t="shared" si="473"/>
        <v>0</v>
      </c>
      <c r="K233" s="69">
        <f t="shared" si="473"/>
        <v>0</v>
      </c>
      <c r="L233" s="69">
        <f t="shared" si="473"/>
        <v>0</v>
      </c>
      <c r="M233" s="69">
        <f t="shared" si="473"/>
        <v>0</v>
      </c>
      <c r="N233" s="69">
        <f t="shared" si="473"/>
        <v>0</v>
      </c>
      <c r="O233" s="69">
        <f t="shared" si="473"/>
        <v>0</v>
      </c>
      <c r="P233" s="69">
        <f t="shared" si="473"/>
        <v>0</v>
      </c>
      <c r="Q233" s="69">
        <f>IF(OR($B233&lt;Q$10,$B233&gt;Q$11),0,IF($B233=Q$11,-Q232,-Q$15))</f>
        <v>0</v>
      </c>
      <c r="R233" s="69">
        <f t="shared" si="473"/>
        <v>-382.23</v>
      </c>
      <c r="S233" s="69">
        <f t="shared" si="473"/>
        <v>-148.44</v>
      </c>
      <c r="T233" s="69">
        <f t="shared" si="473"/>
        <v>-189.97</v>
      </c>
      <c r="U233" s="69">
        <f t="shared" si="473"/>
        <v>-3019.97</v>
      </c>
      <c r="V233" s="69">
        <f t="shared" si="473"/>
        <v>-5260.36</v>
      </c>
      <c r="W233" s="69">
        <f>IF(OR($B233&lt;W$10,$B233&gt;W$11),0,IF($B233=W$11,-W232,-W$15))</f>
        <v>-809.76</v>
      </c>
      <c r="X233" s="69">
        <f>IF(OR($B233&lt;X$10,$B233&gt;X$11),0,IF($B233=X$11,-X232,-X$15))</f>
        <v>-619.56255555555549</v>
      </c>
      <c r="Y233" s="69">
        <f>IF(OR($B233&lt;Y$10,$B233&gt;Y$11),0,IF($B233=Y$11,-Y232,-Y$15))</f>
        <v>-2238.71</v>
      </c>
      <c r="Z233" s="69">
        <f t="shared" ref="Z233" si="474">IF(OR($B233&lt;Z$10,$B233&gt;Z$11),0,IF($B233=Z$11,-Z232,-Z$15))</f>
        <v>-4145.22</v>
      </c>
      <c r="AA233" s="69">
        <f>IF(OR($B233&lt;AA$10,$B233&gt;AA$11),0,IF($B233=AA$11,-AA232,-AA$15))</f>
        <v>-3602.5677222222221</v>
      </c>
      <c r="AB233" s="69">
        <f t="shared" ref="AB233" si="475">IF(OR($B233&lt;AB$10,$B233&gt;AB$11),0,IF($B233=AB$11,-AB232,-AB$15))</f>
        <v>-2323.0977777777771</v>
      </c>
      <c r="AC233" s="69">
        <f>IF(OR($B233&lt;AC$10,$B233&gt;AC$11),0,IF($B233=AC$11,-AC232,-AC$15))</f>
        <v>-5057.5455555555554</v>
      </c>
      <c r="AD233" s="69">
        <f t="shared" ref="AD233" si="476">IF(OR($B233&lt;AD$10,$B233&gt;AD$11),0,IF($B233=AD$11,-AD232,-AD$15))</f>
        <v>-2817.2901111111109</v>
      </c>
      <c r="AE233" s="69"/>
      <c r="AF233" s="69"/>
      <c r="AG233" s="69"/>
      <c r="AH233" s="69"/>
      <c r="AI233" s="69"/>
      <c r="AJ233" s="69"/>
      <c r="AK233" s="69"/>
      <c r="AL233" s="69"/>
      <c r="AM233" s="69"/>
      <c r="AN233" s="69"/>
      <c r="AO233" s="69"/>
      <c r="AP233" s="69"/>
      <c r="AQ233" s="69"/>
      <c r="AR233" s="69"/>
      <c r="AS233" s="69"/>
      <c r="AT233" s="69"/>
      <c r="AU233" s="69"/>
      <c r="AV233" s="69"/>
      <c r="AW233" s="69"/>
      <c r="AX233" s="69"/>
      <c r="AY233" s="70"/>
      <c r="AZ233" s="70"/>
      <c r="BA233" s="70"/>
      <c r="BB233" s="71">
        <f t="shared" si="358"/>
        <v>-30614.723722222221</v>
      </c>
      <c r="BC233" s="71">
        <f t="shared" si="464"/>
        <v>-1836.88</v>
      </c>
      <c r="BD233" s="71">
        <f t="shared" si="455"/>
        <v>-10072.25</v>
      </c>
    </row>
    <row r="234" spans="1:56" hidden="1" outlineLevel="1" x14ac:dyDescent="0.3">
      <c r="A234" s="55">
        <v>9999</v>
      </c>
      <c r="B234" s="123">
        <f>B233</f>
        <v>42588</v>
      </c>
      <c r="C234" s="99" t="s">
        <v>16</v>
      </c>
      <c r="D234" s="71">
        <f t="shared" ref="D234:V234" si="477">IF($B235&lt;D$10,0,IF($B235=D$10,D$13,SUM(D232:D233)))</f>
        <v>0</v>
      </c>
      <c r="E234" s="71">
        <f t="shared" si="477"/>
        <v>0</v>
      </c>
      <c r="F234" s="71">
        <f t="shared" si="477"/>
        <v>0</v>
      </c>
      <c r="G234" s="71">
        <f t="shared" si="477"/>
        <v>0</v>
      </c>
      <c r="H234" s="71">
        <f t="shared" si="477"/>
        <v>0</v>
      </c>
      <c r="I234" s="71">
        <f t="shared" si="477"/>
        <v>0</v>
      </c>
      <c r="J234" s="71">
        <f t="shared" si="477"/>
        <v>0</v>
      </c>
      <c r="K234" s="71">
        <f t="shared" si="477"/>
        <v>0</v>
      </c>
      <c r="L234" s="71">
        <f t="shared" si="477"/>
        <v>0</v>
      </c>
      <c r="M234" s="71">
        <f t="shared" si="477"/>
        <v>0</v>
      </c>
      <c r="N234" s="71">
        <f t="shared" si="477"/>
        <v>0</v>
      </c>
      <c r="O234" s="71">
        <f t="shared" si="477"/>
        <v>0</v>
      </c>
      <c r="P234" s="71">
        <f t="shared" si="477"/>
        <v>0</v>
      </c>
      <c r="Q234" s="71">
        <f>IF($B235&lt;Q$10,0,IF($B235=Q$10,Q$13,SUM(Q232:Q233)))</f>
        <v>-6.9121597334742546E-11</v>
      </c>
      <c r="R234" s="71">
        <f t="shared" si="477"/>
        <v>15671.430000000004</v>
      </c>
      <c r="S234" s="71">
        <f t="shared" si="477"/>
        <v>6086.039999999989</v>
      </c>
      <c r="T234" s="71">
        <f t="shared" si="477"/>
        <v>7788.7700000000232</v>
      </c>
      <c r="U234" s="71">
        <f t="shared" si="477"/>
        <v>329176.73000000138</v>
      </c>
      <c r="V234" s="71">
        <f t="shared" si="477"/>
        <v>573379.24000000069</v>
      </c>
      <c r="W234" s="71">
        <f>IF($B235&lt;W$10,0,IF($B235=W$10,W$13,SUM(W232:W233)))</f>
        <v>33200.15999999996</v>
      </c>
      <c r="X234" s="71">
        <f>IF($B235&lt;X$10,0,IF($B235=X$10,X$13,SUM(X232:X233)))</f>
        <v>46466.874777777797</v>
      </c>
      <c r="Y234" s="71">
        <f>IF($B235&lt;Y$10,0,IF($B235=Y$10,Y$13,SUM(Y232:Y233)))</f>
        <v>167903.2500000002</v>
      </c>
      <c r="Z234" s="71">
        <f t="shared" ref="Z234" si="478">IF($B235&lt;Z$10,0,IF($B235=Z$10,Z$13,SUM(Z232:Z233)))</f>
        <v>526443.06000000145</v>
      </c>
      <c r="AA234" s="71">
        <f>IF($B235&lt;AA$10,0,IF($B235=AA$10,AA$13,SUM(AA232:AA233)))</f>
        <v>439513.26211111178</v>
      </c>
      <c r="AB234" s="71">
        <f t="shared" ref="AB234" si="479">IF($B235&lt;AB$10,0,IF($B235=AB$10,AB$13,SUM(AB232:AB233)))</f>
        <v>332202.98222222278</v>
      </c>
      <c r="AC234" s="71">
        <f>IF($B235&lt;AC$10,0,IF($B235=AC$10,AC$13,SUM(AC232:AC233)))</f>
        <v>723229.01444444235</v>
      </c>
      <c r="AD234" s="71">
        <f t="shared" ref="AD234" si="480">IF($B235&lt;AD$10,0,IF($B235=AD$10,AD$13,SUM(AD232:AD233)))</f>
        <v>416958.93644444388</v>
      </c>
      <c r="AE234" s="71">
        <f t="shared" ref="AE234:AJ234" si="481">AE13</f>
        <v>809382.37</v>
      </c>
      <c r="AF234" s="71">
        <f t="shared" si="481"/>
        <v>357127.19</v>
      </c>
      <c r="AG234" s="71">
        <f t="shared" si="481"/>
        <v>1392335.34</v>
      </c>
      <c r="AH234" s="71">
        <f t="shared" si="481"/>
        <v>412525.49</v>
      </c>
      <c r="AI234" s="71">
        <f t="shared" si="481"/>
        <v>838807.66</v>
      </c>
      <c r="AJ234" s="71">
        <f t="shared" si="481"/>
        <v>858267.25</v>
      </c>
      <c r="AK234" s="71">
        <f t="shared" ref="AK234" si="482">AK13</f>
        <v>401277.14</v>
      </c>
      <c r="AL234" s="71"/>
      <c r="AM234" s="71">
        <f t="shared" ref="AM234" si="483">AM13</f>
        <v>45044.4</v>
      </c>
      <c r="AN234" s="71"/>
      <c r="AO234" s="71"/>
      <c r="AP234" s="71"/>
      <c r="AQ234" s="71"/>
      <c r="AR234" s="71"/>
      <c r="AS234" s="71"/>
      <c r="AT234" s="71"/>
      <c r="AU234" s="71"/>
      <c r="AV234" s="71"/>
      <c r="AW234" s="71"/>
      <c r="AX234" s="71"/>
      <c r="AY234" s="71"/>
      <c r="AZ234" s="71"/>
      <c r="BA234" s="71"/>
      <c r="BB234" s="71">
        <f t="shared" si="358"/>
        <v>8732786.5900000036</v>
      </c>
      <c r="BC234" s="71">
        <f t="shared" si="464"/>
        <v>523967.2</v>
      </c>
      <c r="BD234" s="71">
        <f t="shared" si="455"/>
        <v>2873086.79</v>
      </c>
    </row>
    <row r="235" spans="1:56" hidden="1" outlineLevel="1" x14ac:dyDescent="0.3">
      <c r="A235" s="55">
        <v>9999</v>
      </c>
      <c r="B235" s="125">
        <f>+B234+31</f>
        <v>42619</v>
      </c>
      <c r="C235" s="98" t="s">
        <v>15</v>
      </c>
      <c r="D235" s="69">
        <f t="shared" ref="D235:V235" si="484">IF(OR($B235&lt;D$10,$B235&gt;D$11),0,IF($B235=D$11,-D234,-D$15))</f>
        <v>0</v>
      </c>
      <c r="E235" s="69">
        <f t="shared" si="484"/>
        <v>0</v>
      </c>
      <c r="F235" s="69">
        <f t="shared" si="484"/>
        <v>0</v>
      </c>
      <c r="G235" s="69">
        <f t="shared" si="484"/>
        <v>0</v>
      </c>
      <c r="H235" s="69">
        <f t="shared" si="484"/>
        <v>0</v>
      </c>
      <c r="I235" s="69">
        <f t="shared" si="484"/>
        <v>0</v>
      </c>
      <c r="J235" s="69">
        <f t="shared" si="484"/>
        <v>0</v>
      </c>
      <c r="K235" s="69">
        <f t="shared" si="484"/>
        <v>0</v>
      </c>
      <c r="L235" s="69">
        <f t="shared" si="484"/>
        <v>0</v>
      </c>
      <c r="M235" s="69">
        <f t="shared" si="484"/>
        <v>0</v>
      </c>
      <c r="N235" s="69">
        <f t="shared" si="484"/>
        <v>0</v>
      </c>
      <c r="O235" s="69">
        <f t="shared" si="484"/>
        <v>0</v>
      </c>
      <c r="P235" s="69">
        <f t="shared" si="484"/>
        <v>0</v>
      </c>
      <c r="Q235" s="69">
        <f>IF(OR($B235&lt;Q$10,$B235&gt;Q$11),0,IF($B235=Q$11,-Q234,-Q$15))</f>
        <v>0</v>
      </c>
      <c r="R235" s="69">
        <f t="shared" si="484"/>
        <v>-382.23</v>
      </c>
      <c r="S235" s="69">
        <f t="shared" si="484"/>
        <v>-148.44</v>
      </c>
      <c r="T235" s="69">
        <f t="shared" si="484"/>
        <v>-189.97</v>
      </c>
      <c r="U235" s="69">
        <f t="shared" si="484"/>
        <v>-3019.97</v>
      </c>
      <c r="V235" s="69">
        <f t="shared" si="484"/>
        <v>-5260.36</v>
      </c>
      <c r="W235" s="69">
        <f>IF(OR($B235&lt;W$10,$B235&gt;W$11),0,IF($B235=W$11,-W234,-W$15))</f>
        <v>-809.76</v>
      </c>
      <c r="X235" s="69">
        <f>IF(OR($B235&lt;X$10,$B235&gt;X$11),0,IF($B235=X$11,-X234,-X$15))</f>
        <v>-619.56255555555549</v>
      </c>
      <c r="Y235" s="69">
        <f>IF(OR($B235&lt;Y$10,$B235&gt;Y$11),0,IF($B235=Y$11,-Y234,-Y$15))</f>
        <v>-2238.71</v>
      </c>
      <c r="Z235" s="69">
        <f t="shared" ref="Z235" si="485">IF(OR($B235&lt;Z$10,$B235&gt;Z$11),0,IF($B235=Z$11,-Z234,-Z$15))</f>
        <v>-4145.22</v>
      </c>
      <c r="AA235" s="69">
        <f>IF(OR($B235&lt;AA$10,$B235&gt;AA$11),0,IF($B235=AA$11,-AA234,-AA$15))</f>
        <v>-3602.5677222222221</v>
      </c>
      <c r="AB235" s="69">
        <f t="shared" ref="AB235" si="486">IF(OR($B235&lt;AB$10,$B235&gt;AB$11),0,IF($B235=AB$11,-AB234,-AB$15))</f>
        <v>-2323.0977777777771</v>
      </c>
      <c r="AC235" s="69">
        <f>IF(OR($B235&lt;AC$10,$B235&gt;AC$11),0,IF($B235=AC$11,-AC234,-AC$15))</f>
        <v>-5057.5455555555554</v>
      </c>
      <c r="AD235" s="69">
        <f t="shared" ref="AD235:AE235" si="487">IF(OR($B235&lt;AD$10,$B235&gt;AD$11),0,IF($B235=AD$11,-AD234,-AD$15))</f>
        <v>-2817.2901111111109</v>
      </c>
      <c r="AE235" s="69">
        <f t="shared" si="487"/>
        <v>-4496.5687222222223</v>
      </c>
      <c r="AF235" s="69">
        <f t="shared" ref="AF235:AG289" si="488">IF(OR($B235&lt;AF$10,$B235&gt;AF$11),0,IF($B235=AF$11,-AF234,-AF$15))</f>
        <v>-1984.0399444444445</v>
      </c>
      <c r="AG235" s="69">
        <f t="shared" si="488"/>
        <v>-7735.1963333333342</v>
      </c>
      <c r="AH235" s="69">
        <f t="shared" ref="AH235:AI235" si="489">IF(OR($B235&lt;AH$10,$B235&gt;AH$11),0,IF($B235=AH$11,-AH234,-AH$15))</f>
        <v>-2291.8082777777777</v>
      </c>
      <c r="AI235" s="69">
        <f t="shared" si="489"/>
        <v>-4660.0425555555557</v>
      </c>
      <c r="AJ235" s="69">
        <f t="shared" ref="AJ235:AK235" si="490">IF(OR($B235&lt;AJ$10,$B235&gt;AJ$11),0,IF($B235=AJ$11,-AJ234,-AJ$15))</f>
        <v>-4768.1513888888885</v>
      </c>
      <c r="AK235" s="69">
        <f t="shared" si="490"/>
        <v>-2229.3174444444444</v>
      </c>
      <c r="AL235" s="69"/>
      <c r="AM235" s="69">
        <f t="shared" ref="AM235" si="491">IF(OR($B235&lt;AM$10,$B235&gt;AM$11),0,IF($B235=AM$11,-AM234,-AM$15))</f>
        <v>-250.24666666666667</v>
      </c>
      <c r="AN235" s="69"/>
      <c r="AO235" s="69"/>
      <c r="AP235" s="69"/>
      <c r="AQ235" s="69"/>
      <c r="AR235" s="69"/>
      <c r="AS235" s="69"/>
      <c r="AT235" s="69"/>
      <c r="AU235" s="69"/>
      <c r="AV235" s="69"/>
      <c r="AW235" s="69"/>
      <c r="AX235" s="69"/>
      <c r="AY235" s="70"/>
      <c r="AZ235" s="70"/>
      <c r="BA235" s="70"/>
      <c r="BB235" s="71">
        <f t="shared" si="358"/>
        <v>-59030.095055555546</v>
      </c>
      <c r="BC235" s="71">
        <f t="shared" si="464"/>
        <v>-3541.81</v>
      </c>
      <c r="BD235" s="71">
        <f t="shared" si="455"/>
        <v>-19420.900000000001</v>
      </c>
    </row>
    <row r="236" spans="1:56" hidden="1" outlineLevel="1" x14ac:dyDescent="0.3">
      <c r="A236" s="55">
        <v>9999</v>
      </c>
      <c r="B236" s="123">
        <f>B235</f>
        <v>42619</v>
      </c>
      <c r="C236" s="99" t="s">
        <v>16</v>
      </c>
      <c r="D236" s="71">
        <f t="shared" ref="D236:V236" si="492">IF($B237&lt;D$10,0,IF($B237=D$10,D$13,SUM(D234:D235)))</f>
        <v>0</v>
      </c>
      <c r="E236" s="71">
        <f t="shared" si="492"/>
        <v>0</v>
      </c>
      <c r="F236" s="71">
        <f t="shared" si="492"/>
        <v>0</v>
      </c>
      <c r="G236" s="71">
        <f t="shared" si="492"/>
        <v>0</v>
      </c>
      <c r="H236" s="71">
        <f t="shared" si="492"/>
        <v>0</v>
      </c>
      <c r="I236" s="71">
        <f t="shared" si="492"/>
        <v>0</v>
      </c>
      <c r="J236" s="71">
        <f t="shared" si="492"/>
        <v>0</v>
      </c>
      <c r="K236" s="71">
        <f t="shared" si="492"/>
        <v>0</v>
      </c>
      <c r="L236" s="71">
        <f t="shared" si="492"/>
        <v>0</v>
      </c>
      <c r="M236" s="71">
        <f t="shared" si="492"/>
        <v>0</v>
      </c>
      <c r="N236" s="71">
        <f t="shared" si="492"/>
        <v>0</v>
      </c>
      <c r="O236" s="71">
        <f t="shared" si="492"/>
        <v>0</v>
      </c>
      <c r="P236" s="71">
        <f t="shared" si="492"/>
        <v>0</v>
      </c>
      <c r="Q236" s="71">
        <f>IF($B237&lt;Q$10,0,IF($B237=Q$10,Q$13,SUM(Q234:Q235)))</f>
        <v>-6.9121597334742546E-11</v>
      </c>
      <c r="R236" s="71">
        <f t="shared" si="492"/>
        <v>15289.200000000004</v>
      </c>
      <c r="S236" s="71">
        <f t="shared" si="492"/>
        <v>5937.5999999999894</v>
      </c>
      <c r="T236" s="71">
        <f t="shared" si="492"/>
        <v>7598.8000000000229</v>
      </c>
      <c r="U236" s="71">
        <f t="shared" si="492"/>
        <v>326156.76000000141</v>
      </c>
      <c r="V236" s="71">
        <f t="shared" si="492"/>
        <v>568118.8800000007</v>
      </c>
      <c r="W236" s="71">
        <f>IF($B237&lt;W$10,0,IF($B237=W$10,W$13,SUM(W234:W235)))</f>
        <v>32390.399999999961</v>
      </c>
      <c r="X236" s="71">
        <f>IF($B237&lt;X$10,0,IF($B237=X$10,X$13,SUM(X234:X235)))</f>
        <v>45847.312222222245</v>
      </c>
      <c r="Y236" s="71">
        <f>IF($B237&lt;Y$10,0,IF($B237=Y$10,Y$13,SUM(Y234:Y235)))</f>
        <v>165664.54000000021</v>
      </c>
      <c r="Z236" s="71">
        <f t="shared" ref="Z236" si="493">IF($B237&lt;Z$10,0,IF($B237=Z$10,Z$13,SUM(Z234:Z235)))</f>
        <v>522297.84000000148</v>
      </c>
      <c r="AA236" s="71">
        <f>IF($B237&lt;AA$10,0,IF($B237=AA$10,AA$13,SUM(AA234:AA235)))</f>
        <v>435910.69438888953</v>
      </c>
      <c r="AB236" s="71">
        <f t="shared" ref="AB236" si="494">IF($B237&lt;AB$10,0,IF($B237=AB$10,AB$13,SUM(AB234:AB235)))</f>
        <v>329879.88444444502</v>
      </c>
      <c r="AC236" s="71">
        <f>IF($B237&lt;AC$10,0,IF($B237=AC$10,AC$13,SUM(AC234:AC235)))</f>
        <v>718171.46888888674</v>
      </c>
      <c r="AD236" s="71">
        <f t="shared" ref="AD236" si="495">IF($B237&lt;AD$10,0,IF($B237=AD$10,AD$13,SUM(AD234:AD235)))</f>
        <v>414141.64633333276</v>
      </c>
      <c r="AE236" s="71">
        <f>IF($B237&lt;AE$10,0,IF($B237=AE$10,AE$13,SUM(AE234:AE235)))</f>
        <v>804885.80127777776</v>
      </c>
      <c r="AF236" s="71">
        <f t="shared" ref="AF236:AG240" si="496">IF($B237&lt;AF$10,0,IF($B237=AF$10,AF$13,SUM(AF234:AF235)))</f>
        <v>355143.15005555557</v>
      </c>
      <c r="AG236" s="71">
        <f t="shared" si="496"/>
        <v>1384600.1436666667</v>
      </c>
      <c r="AH236" s="71">
        <f t="shared" ref="AH236:AI236" si="497">IF($B237&lt;AH$10,0,IF($B237=AH$10,AH$13,SUM(AH234:AH235)))</f>
        <v>410233.68172222219</v>
      </c>
      <c r="AI236" s="71">
        <f t="shared" si="497"/>
        <v>834147.61744444445</v>
      </c>
      <c r="AJ236" s="71">
        <f t="shared" ref="AJ236:AK236" si="498">IF($B237&lt;AJ$10,0,IF($B237=AJ$10,AJ$13,SUM(AJ234:AJ235)))</f>
        <v>853499.09861111105</v>
      </c>
      <c r="AK236" s="71">
        <f t="shared" si="498"/>
        <v>399047.82255555555</v>
      </c>
      <c r="AL236" s="71"/>
      <c r="AM236" s="71">
        <f t="shared" ref="AM236" si="499">IF($B237&lt;AM$10,0,IF($B237=AM$10,AM$13,SUM(AM234:AM235)))</f>
        <v>44794.153333333335</v>
      </c>
      <c r="AN236" s="71"/>
      <c r="AO236" s="71"/>
      <c r="AP236" s="71"/>
      <c r="AQ236" s="71"/>
      <c r="AR236" s="71"/>
      <c r="AS236" s="71"/>
      <c r="AT236" s="71"/>
      <c r="AU236" s="71"/>
      <c r="AV236" s="71"/>
      <c r="AW236" s="71"/>
      <c r="AX236" s="71"/>
      <c r="AY236" s="71"/>
      <c r="AZ236" s="71"/>
      <c r="BA236" s="71"/>
      <c r="BB236" s="71">
        <f t="shared" ref="BB236:BB261" si="500">SUM(D236:BA236)</f>
        <v>8673756.4949444477</v>
      </c>
      <c r="BC236" s="71">
        <f t="shared" si="464"/>
        <v>520425.39</v>
      </c>
      <c r="BD236" s="71">
        <f t="shared" si="455"/>
        <v>2853665.89</v>
      </c>
    </row>
    <row r="237" spans="1:56" hidden="1" outlineLevel="1" x14ac:dyDescent="0.3">
      <c r="A237" s="55">
        <v>9999</v>
      </c>
      <c r="B237" s="125">
        <f>+B236+31</f>
        <v>42650</v>
      </c>
      <c r="C237" s="98" t="s">
        <v>15</v>
      </c>
      <c r="D237" s="69">
        <f t="shared" ref="D237:V237" si="501">IF(OR($B237&lt;D$10,$B237&gt;D$11),0,IF($B237=D$11,-D236,-D$15))</f>
        <v>0</v>
      </c>
      <c r="E237" s="69">
        <f t="shared" si="501"/>
        <v>0</v>
      </c>
      <c r="F237" s="69">
        <f t="shared" si="501"/>
        <v>0</v>
      </c>
      <c r="G237" s="69">
        <f t="shared" si="501"/>
        <v>0</v>
      </c>
      <c r="H237" s="69">
        <f t="shared" si="501"/>
        <v>0</v>
      </c>
      <c r="I237" s="69">
        <f t="shared" si="501"/>
        <v>0</v>
      </c>
      <c r="J237" s="69">
        <f t="shared" si="501"/>
        <v>0</v>
      </c>
      <c r="K237" s="69">
        <f t="shared" si="501"/>
        <v>0</v>
      </c>
      <c r="L237" s="69">
        <f t="shared" si="501"/>
        <v>0</v>
      </c>
      <c r="M237" s="69">
        <f t="shared" si="501"/>
        <v>0</v>
      </c>
      <c r="N237" s="69">
        <f t="shared" si="501"/>
        <v>0</v>
      </c>
      <c r="O237" s="69">
        <f t="shared" si="501"/>
        <v>0</v>
      </c>
      <c r="P237" s="69">
        <f t="shared" si="501"/>
        <v>0</v>
      </c>
      <c r="Q237" s="69">
        <f>IF(OR($B237&lt;Q$10,$B237&gt;Q$11),0,IF($B237=Q$11,-Q236,-Q$15))</f>
        <v>0</v>
      </c>
      <c r="R237" s="69">
        <f t="shared" si="501"/>
        <v>-382.23</v>
      </c>
      <c r="S237" s="69">
        <f t="shared" si="501"/>
        <v>-148.44</v>
      </c>
      <c r="T237" s="69">
        <f t="shared" si="501"/>
        <v>-189.97</v>
      </c>
      <c r="U237" s="69">
        <f t="shared" si="501"/>
        <v>-3019.97</v>
      </c>
      <c r="V237" s="69">
        <f t="shared" si="501"/>
        <v>-5260.36</v>
      </c>
      <c r="W237" s="69">
        <f>IF(OR($B237&lt;W$10,$B237&gt;W$11),0,IF($B237=W$11,-W236,-W$15))</f>
        <v>-809.76</v>
      </c>
      <c r="X237" s="69">
        <f>IF(OR($B237&lt;X$10,$B237&gt;X$11),0,IF($B237=X$11,-X236,-X$15))</f>
        <v>-619.56255555555549</v>
      </c>
      <c r="Y237" s="69">
        <f>IF(OR($B237&lt;Y$10,$B237&gt;Y$11),0,IF($B237=Y$11,-Y236,-Y$15))</f>
        <v>-2238.71</v>
      </c>
      <c r="Z237" s="69">
        <f t="shared" ref="Z237" si="502">IF(OR($B237&lt;Z$10,$B237&gt;Z$11),0,IF($B237=Z$11,-Z236,-Z$15))</f>
        <v>-4145.22</v>
      </c>
      <c r="AA237" s="69">
        <f>IF(OR($B237&lt;AA$10,$B237&gt;AA$11),0,IF($B237=AA$11,-AA236,-AA$15))</f>
        <v>-3602.5677222222221</v>
      </c>
      <c r="AB237" s="69">
        <f t="shared" ref="AB237" si="503">IF(OR($B237&lt;AB$10,$B237&gt;AB$11),0,IF($B237=AB$11,-AB236,-AB$15))</f>
        <v>-2323.0977777777771</v>
      </c>
      <c r="AC237" s="69">
        <f>IF(OR($B237&lt;AC$10,$B237&gt;AC$11),0,IF($B237=AC$11,-AC236,-AC$15))</f>
        <v>-5057.5455555555554</v>
      </c>
      <c r="AD237" s="69">
        <f t="shared" ref="AD237:AE237" si="504">IF(OR($B237&lt;AD$10,$B237&gt;AD$11),0,IF($B237=AD$11,-AD236,-AD$15))</f>
        <v>-2817.2901111111109</v>
      </c>
      <c r="AE237" s="69">
        <f t="shared" si="504"/>
        <v>-4496.5687222222223</v>
      </c>
      <c r="AF237" s="69">
        <f t="shared" si="488"/>
        <v>-1984.0399444444445</v>
      </c>
      <c r="AG237" s="69">
        <f t="shared" si="488"/>
        <v>-7735.1963333333342</v>
      </c>
      <c r="AH237" s="69">
        <f t="shared" ref="AH237:AI237" si="505">IF(OR($B237&lt;AH$10,$B237&gt;AH$11),0,IF($B237=AH$11,-AH236,-AH$15))</f>
        <v>-2291.8082777777777</v>
      </c>
      <c r="AI237" s="69">
        <f t="shared" si="505"/>
        <v>-4660.0425555555557</v>
      </c>
      <c r="AJ237" s="69">
        <f t="shared" ref="AJ237:AK237" si="506">IF(OR($B237&lt;AJ$10,$B237&gt;AJ$11),0,IF($B237=AJ$11,-AJ236,-AJ$15))</f>
        <v>-4768.1513888888885</v>
      </c>
      <c r="AK237" s="69">
        <f t="shared" si="506"/>
        <v>-2229.3174444444444</v>
      </c>
      <c r="AL237" s="69"/>
      <c r="AM237" s="69">
        <f t="shared" ref="AM237" si="507">IF(OR($B237&lt;AM$10,$B237&gt;AM$11),0,IF($B237=AM$11,-AM236,-AM$15))</f>
        <v>-250.24666666666667</v>
      </c>
      <c r="AN237" s="69"/>
      <c r="AO237" s="69"/>
      <c r="AP237" s="69"/>
      <c r="AQ237" s="69"/>
      <c r="AR237" s="69"/>
      <c r="AS237" s="69"/>
      <c r="AT237" s="69"/>
      <c r="AU237" s="69"/>
      <c r="AV237" s="69"/>
      <c r="AW237" s="69"/>
      <c r="AX237" s="69"/>
      <c r="AY237" s="70"/>
      <c r="AZ237" s="70"/>
      <c r="BA237" s="70"/>
      <c r="BB237" s="71">
        <f t="shared" si="500"/>
        <v>-59030.095055555546</v>
      </c>
      <c r="BC237" s="71">
        <f t="shared" si="464"/>
        <v>-3541.81</v>
      </c>
      <c r="BD237" s="71">
        <f t="shared" si="455"/>
        <v>-19420.900000000001</v>
      </c>
    </row>
    <row r="238" spans="1:56" hidden="1" outlineLevel="1" x14ac:dyDescent="0.3">
      <c r="A238" s="55">
        <v>9999</v>
      </c>
      <c r="B238" s="123">
        <f>B237</f>
        <v>42650</v>
      </c>
      <c r="C238" s="99" t="s">
        <v>16</v>
      </c>
      <c r="D238" s="71">
        <f t="shared" ref="D238:V238" si="508">IF($B239&lt;D$10,0,IF($B239=D$10,D$13,SUM(D236:D237)))</f>
        <v>0</v>
      </c>
      <c r="E238" s="71">
        <f t="shared" si="508"/>
        <v>0</v>
      </c>
      <c r="F238" s="71">
        <f t="shared" si="508"/>
        <v>0</v>
      </c>
      <c r="G238" s="71">
        <f t="shared" si="508"/>
        <v>0</v>
      </c>
      <c r="H238" s="71">
        <f t="shared" si="508"/>
        <v>0</v>
      </c>
      <c r="I238" s="71">
        <f t="shared" si="508"/>
        <v>0</v>
      </c>
      <c r="J238" s="71">
        <f t="shared" si="508"/>
        <v>0</v>
      </c>
      <c r="K238" s="71">
        <f t="shared" si="508"/>
        <v>0</v>
      </c>
      <c r="L238" s="71">
        <f t="shared" si="508"/>
        <v>0</v>
      </c>
      <c r="M238" s="71">
        <f t="shared" si="508"/>
        <v>0</v>
      </c>
      <c r="N238" s="71">
        <f t="shared" si="508"/>
        <v>0</v>
      </c>
      <c r="O238" s="71">
        <f t="shared" si="508"/>
        <v>0</v>
      </c>
      <c r="P238" s="71">
        <f t="shared" si="508"/>
        <v>0</v>
      </c>
      <c r="Q238" s="71">
        <f>IF($B239&lt;Q$10,0,IF($B239=Q$10,Q$13,SUM(Q236:Q237)))</f>
        <v>-6.9121597334742546E-11</v>
      </c>
      <c r="R238" s="71">
        <f t="shared" si="508"/>
        <v>14906.970000000005</v>
      </c>
      <c r="S238" s="71">
        <f t="shared" si="508"/>
        <v>5789.1599999999899</v>
      </c>
      <c r="T238" s="71">
        <f t="shared" si="508"/>
        <v>7408.8300000000227</v>
      </c>
      <c r="U238" s="71">
        <f t="shared" si="508"/>
        <v>323136.79000000143</v>
      </c>
      <c r="V238" s="71">
        <f t="shared" si="508"/>
        <v>562858.52000000072</v>
      </c>
      <c r="W238" s="71">
        <f>IF($B239&lt;W$10,0,IF($B239=W$10,W$13,SUM(W236:W237)))</f>
        <v>31580.639999999963</v>
      </c>
      <c r="X238" s="71">
        <f>IF($B239&lt;X$10,0,IF($B239=X$10,X$13,SUM(X236:X237)))</f>
        <v>45227.749666666692</v>
      </c>
      <c r="Y238" s="71">
        <f>IF($B239&lt;Y$10,0,IF($B239=Y$10,Y$13,SUM(Y236:Y237)))</f>
        <v>163425.83000000022</v>
      </c>
      <c r="Z238" s="71">
        <f t="shared" ref="Z238" si="509">IF($B239&lt;Z$10,0,IF($B239=Z$10,Z$13,SUM(Z236:Z237)))</f>
        <v>518152.62000000151</v>
      </c>
      <c r="AA238" s="71">
        <f>IF($B239&lt;AA$10,0,IF($B239=AA$10,AA$13,SUM(AA236:AA237)))</f>
        <v>432308.12666666729</v>
      </c>
      <c r="AB238" s="71">
        <f t="shared" ref="AB238" si="510">IF($B239&lt;AB$10,0,IF($B239=AB$10,AB$13,SUM(AB236:AB237)))</f>
        <v>327556.78666666726</v>
      </c>
      <c r="AC238" s="71">
        <f>IF($B239&lt;AC$10,0,IF($B239=AC$10,AC$13,SUM(AC236:AC237)))</f>
        <v>713113.92333333113</v>
      </c>
      <c r="AD238" s="71">
        <f t="shared" ref="AD238:AE238" si="511">IF($B239&lt;AD$10,0,IF($B239=AD$10,AD$13,SUM(AD236:AD237)))</f>
        <v>411324.35622222163</v>
      </c>
      <c r="AE238" s="71">
        <f t="shared" si="511"/>
        <v>800389.23255555553</v>
      </c>
      <c r="AF238" s="71">
        <f t="shared" si="496"/>
        <v>353159.11011111113</v>
      </c>
      <c r="AG238" s="71">
        <f t="shared" si="496"/>
        <v>1376864.9473333333</v>
      </c>
      <c r="AH238" s="71">
        <f t="shared" ref="AH238:AI238" si="512">IF($B239&lt;AH$10,0,IF($B239=AH$10,AH$13,SUM(AH236:AH237)))</f>
        <v>407941.87344444438</v>
      </c>
      <c r="AI238" s="71">
        <f t="shared" si="512"/>
        <v>829487.57488888886</v>
      </c>
      <c r="AJ238" s="71">
        <f t="shared" ref="AJ238:AK238" si="513">IF($B239&lt;AJ$10,0,IF($B239=AJ$10,AJ$13,SUM(AJ236:AJ237)))</f>
        <v>848730.94722222211</v>
      </c>
      <c r="AK238" s="71">
        <f t="shared" si="513"/>
        <v>396818.5051111111</v>
      </c>
      <c r="AL238" s="71"/>
      <c r="AM238" s="71">
        <f t="shared" ref="AM238" si="514">IF($B239&lt;AM$10,0,IF($B239=AM$10,AM$13,SUM(AM236:AM237)))</f>
        <v>44543.906666666669</v>
      </c>
      <c r="AN238" s="71"/>
      <c r="AO238" s="71"/>
      <c r="AP238" s="71"/>
      <c r="AQ238" s="71"/>
      <c r="AR238" s="71"/>
      <c r="AS238" s="71"/>
      <c r="AT238" s="71"/>
      <c r="AU238" s="71"/>
      <c r="AV238" s="71"/>
      <c r="AW238" s="71"/>
      <c r="AX238" s="71"/>
      <c r="AY238" s="71"/>
      <c r="AZ238" s="71"/>
      <c r="BA238" s="71"/>
      <c r="BB238" s="71">
        <f t="shared" si="500"/>
        <v>8614726.3998888899</v>
      </c>
      <c r="BC238" s="71">
        <f t="shared" si="464"/>
        <v>516883.58</v>
      </c>
      <c r="BD238" s="71">
        <f t="shared" si="455"/>
        <v>2834244.99</v>
      </c>
    </row>
    <row r="239" spans="1:56" hidden="1" outlineLevel="1" x14ac:dyDescent="0.3">
      <c r="A239" s="55">
        <v>9999</v>
      </c>
      <c r="B239" s="125">
        <f>+B238+31</f>
        <v>42681</v>
      </c>
      <c r="C239" s="98" t="s">
        <v>15</v>
      </c>
      <c r="D239" s="69">
        <f t="shared" ref="D239:V239" si="515">IF(OR($B239&lt;D$10,$B239&gt;D$11),0,IF($B239=D$11,-D238,-D$15))</f>
        <v>0</v>
      </c>
      <c r="E239" s="69">
        <f t="shared" si="515"/>
        <v>0</v>
      </c>
      <c r="F239" s="69">
        <f t="shared" si="515"/>
        <v>0</v>
      </c>
      <c r="G239" s="69">
        <f t="shared" si="515"/>
        <v>0</v>
      </c>
      <c r="H239" s="69">
        <f t="shared" si="515"/>
        <v>0</v>
      </c>
      <c r="I239" s="69">
        <f t="shared" si="515"/>
        <v>0</v>
      </c>
      <c r="J239" s="69">
        <f t="shared" si="515"/>
        <v>0</v>
      </c>
      <c r="K239" s="69">
        <f t="shared" si="515"/>
        <v>0</v>
      </c>
      <c r="L239" s="69">
        <f t="shared" si="515"/>
        <v>0</v>
      </c>
      <c r="M239" s="69">
        <f t="shared" si="515"/>
        <v>0</v>
      </c>
      <c r="N239" s="69">
        <f t="shared" si="515"/>
        <v>0</v>
      </c>
      <c r="O239" s="69">
        <f t="shared" si="515"/>
        <v>0</v>
      </c>
      <c r="P239" s="69">
        <f t="shared" si="515"/>
        <v>0</v>
      </c>
      <c r="Q239" s="69">
        <f>IF(OR($B239&lt;Q$10,$B239&gt;Q$11),0,IF($B239=Q$11,-Q238,-Q$15))</f>
        <v>0</v>
      </c>
      <c r="R239" s="69">
        <f t="shared" si="515"/>
        <v>-382.23</v>
      </c>
      <c r="S239" s="69">
        <f t="shared" si="515"/>
        <v>-148.44</v>
      </c>
      <c r="T239" s="69">
        <f t="shared" si="515"/>
        <v>-189.97</v>
      </c>
      <c r="U239" s="69">
        <f t="shared" si="515"/>
        <v>-3019.97</v>
      </c>
      <c r="V239" s="69">
        <f t="shared" si="515"/>
        <v>-5260.36</v>
      </c>
      <c r="W239" s="69">
        <f>IF(OR($B239&lt;W$10,$B239&gt;W$11),0,IF($B239=W$11,-W238,-W$15))</f>
        <v>-809.76</v>
      </c>
      <c r="X239" s="69">
        <f>IF(OR($B239&lt;X$10,$B239&gt;X$11),0,IF($B239=X$11,-X238,-X$15))</f>
        <v>-619.56255555555549</v>
      </c>
      <c r="Y239" s="69">
        <f>IF(OR($B239&lt;Y$10,$B239&gt;Y$11),0,IF($B239=Y$11,-Y238,-Y$15))</f>
        <v>-2238.71</v>
      </c>
      <c r="Z239" s="69">
        <f t="shared" ref="Z239" si="516">IF(OR($B239&lt;Z$10,$B239&gt;Z$11),0,IF($B239=Z$11,-Z238,-Z$15))</f>
        <v>-4145.22</v>
      </c>
      <c r="AA239" s="69">
        <f>IF(OR($B239&lt;AA$10,$B239&gt;AA$11),0,IF($B239=AA$11,-AA238,-AA$15))</f>
        <v>-3602.5677222222221</v>
      </c>
      <c r="AB239" s="69">
        <f t="shared" ref="AB239" si="517">IF(OR($B239&lt;AB$10,$B239&gt;AB$11),0,IF($B239=AB$11,-AB238,-AB$15))</f>
        <v>-2323.0977777777771</v>
      </c>
      <c r="AC239" s="69">
        <f>IF(OR($B239&lt;AC$10,$B239&gt;AC$11),0,IF($B239=AC$11,-AC238,-AC$15))</f>
        <v>-5057.5455555555554</v>
      </c>
      <c r="AD239" s="69">
        <f t="shared" ref="AD239:AE239" si="518">IF(OR($B239&lt;AD$10,$B239&gt;AD$11),0,IF($B239=AD$11,-AD238,-AD$15))</f>
        <v>-2817.2901111111109</v>
      </c>
      <c r="AE239" s="69">
        <f t="shared" si="518"/>
        <v>-4496.5687222222223</v>
      </c>
      <c r="AF239" s="69">
        <f t="shared" si="488"/>
        <v>-1984.0399444444445</v>
      </c>
      <c r="AG239" s="69">
        <f t="shared" si="488"/>
        <v>-7735.1963333333342</v>
      </c>
      <c r="AH239" s="69">
        <f t="shared" ref="AH239:AI239" si="519">IF(OR($B239&lt;AH$10,$B239&gt;AH$11),0,IF($B239=AH$11,-AH238,-AH$15))</f>
        <v>-2291.8082777777777</v>
      </c>
      <c r="AI239" s="69">
        <f t="shared" si="519"/>
        <v>-4660.0425555555557</v>
      </c>
      <c r="AJ239" s="69">
        <f t="shared" ref="AJ239:AK239" si="520">IF(OR($B239&lt;AJ$10,$B239&gt;AJ$11),0,IF($B239=AJ$11,-AJ238,-AJ$15))</f>
        <v>-4768.1513888888885</v>
      </c>
      <c r="AK239" s="69">
        <f t="shared" si="520"/>
        <v>-2229.3174444444444</v>
      </c>
      <c r="AL239" s="69"/>
      <c r="AM239" s="69">
        <f t="shared" ref="AM239" si="521">IF(OR($B239&lt;AM$10,$B239&gt;AM$11),0,IF($B239=AM$11,-AM238,-AM$15))</f>
        <v>-250.24666666666667</v>
      </c>
      <c r="AN239" s="69"/>
      <c r="AO239" s="69"/>
      <c r="AP239" s="69"/>
      <c r="AQ239" s="69"/>
      <c r="AR239" s="69"/>
      <c r="AS239" s="69"/>
      <c r="AT239" s="69"/>
      <c r="AU239" s="69"/>
      <c r="AV239" s="69"/>
      <c r="AW239" s="69"/>
      <c r="AX239" s="69"/>
      <c r="AY239" s="70"/>
      <c r="AZ239" s="70"/>
      <c r="BA239" s="70"/>
      <c r="BB239" s="71">
        <f t="shared" si="500"/>
        <v>-59030.095055555546</v>
      </c>
      <c r="BC239" s="71">
        <f t="shared" si="464"/>
        <v>-3541.81</v>
      </c>
      <c r="BD239" s="71">
        <f t="shared" si="455"/>
        <v>-19420.900000000001</v>
      </c>
    </row>
    <row r="240" spans="1:56" hidden="1" outlineLevel="1" x14ac:dyDescent="0.3">
      <c r="A240" s="55">
        <v>9999</v>
      </c>
      <c r="B240" s="123">
        <f>B239</f>
        <v>42681</v>
      </c>
      <c r="C240" s="99" t="s">
        <v>16</v>
      </c>
      <c r="D240" s="71">
        <f t="shared" ref="D240:V240" si="522">IF($B241&lt;D$10,0,IF($B241=D$10,D$13,SUM(D238:D239)))</f>
        <v>0</v>
      </c>
      <c r="E240" s="71">
        <f t="shared" si="522"/>
        <v>0</v>
      </c>
      <c r="F240" s="71">
        <f t="shared" si="522"/>
        <v>0</v>
      </c>
      <c r="G240" s="71">
        <f t="shared" si="522"/>
        <v>0</v>
      </c>
      <c r="H240" s="71">
        <f t="shared" si="522"/>
        <v>0</v>
      </c>
      <c r="I240" s="71">
        <f t="shared" si="522"/>
        <v>0</v>
      </c>
      <c r="J240" s="71">
        <f t="shared" si="522"/>
        <v>0</v>
      </c>
      <c r="K240" s="71">
        <f t="shared" si="522"/>
        <v>0</v>
      </c>
      <c r="L240" s="71">
        <f t="shared" si="522"/>
        <v>0</v>
      </c>
      <c r="M240" s="71">
        <f t="shared" si="522"/>
        <v>0</v>
      </c>
      <c r="N240" s="71">
        <f t="shared" si="522"/>
        <v>0</v>
      </c>
      <c r="O240" s="71">
        <f t="shared" si="522"/>
        <v>0</v>
      </c>
      <c r="P240" s="71">
        <f t="shared" si="522"/>
        <v>0</v>
      </c>
      <c r="Q240" s="71">
        <f>IF($B241&lt;Q$10,0,IF($B241=Q$10,Q$13,SUM(Q238:Q239)))</f>
        <v>-6.9121597334742546E-11</v>
      </c>
      <c r="R240" s="71">
        <f t="shared" si="522"/>
        <v>14524.740000000005</v>
      </c>
      <c r="S240" s="71">
        <f t="shared" si="522"/>
        <v>5640.7199999999903</v>
      </c>
      <c r="T240" s="71">
        <f t="shared" si="522"/>
        <v>7218.8600000000224</v>
      </c>
      <c r="U240" s="71">
        <f t="shared" si="522"/>
        <v>320116.82000000146</v>
      </c>
      <c r="V240" s="71">
        <f t="shared" si="522"/>
        <v>557598.16000000073</v>
      </c>
      <c r="W240" s="71">
        <f>IF($B241&lt;W$10,0,IF($B241=W$10,W$13,SUM(W238:W239)))</f>
        <v>30770.879999999965</v>
      </c>
      <c r="X240" s="71">
        <f>IF($B241&lt;X$10,0,IF($B241=X$10,X$13,SUM(X238:X239)))</f>
        <v>44608.18711111114</v>
      </c>
      <c r="Y240" s="71">
        <f>IF($B241&lt;Y$10,0,IF($B241=Y$10,Y$13,SUM(Y238:Y239)))</f>
        <v>161187.12000000023</v>
      </c>
      <c r="Z240" s="71">
        <f t="shared" ref="Z240" si="523">IF($B241&lt;Z$10,0,IF($B241=Z$10,Z$13,SUM(Z238:Z239)))</f>
        <v>514007.40000000154</v>
      </c>
      <c r="AA240" s="71">
        <f>IF($B241&lt;AA$10,0,IF($B241=AA$10,AA$13,SUM(AA238:AA239)))</f>
        <v>428705.55894444505</v>
      </c>
      <c r="AB240" s="71">
        <f t="shared" ref="AB240" si="524">IF($B241&lt;AB$10,0,IF($B241=AB$10,AB$13,SUM(AB238:AB239)))</f>
        <v>325233.6888888895</v>
      </c>
      <c r="AC240" s="71">
        <f>IF($B241&lt;AC$10,0,IF($B241=AC$10,AC$13,SUM(AC238:AC239)))</f>
        <v>708056.37777777552</v>
      </c>
      <c r="AD240" s="71">
        <f t="shared" ref="AD240:AE240" si="525">IF($B241&lt;AD$10,0,IF($B241=AD$10,AD$13,SUM(AD238:AD239)))</f>
        <v>408507.0661111105</v>
      </c>
      <c r="AE240" s="71">
        <f t="shared" si="525"/>
        <v>795892.6638333333</v>
      </c>
      <c r="AF240" s="71">
        <f t="shared" si="496"/>
        <v>351175.0701666667</v>
      </c>
      <c r="AG240" s="71">
        <f t="shared" si="496"/>
        <v>1369129.7509999999</v>
      </c>
      <c r="AH240" s="71">
        <f t="shared" ref="AH240:AI240" si="526">IF($B241&lt;AH$10,0,IF($B241=AH$10,AH$13,SUM(AH238:AH239)))</f>
        <v>405650.06516666658</v>
      </c>
      <c r="AI240" s="71">
        <f t="shared" si="526"/>
        <v>824827.53233333328</v>
      </c>
      <c r="AJ240" s="71">
        <f t="shared" ref="AJ240:AK240" si="527">IF($B241&lt;AJ$10,0,IF($B241=AJ$10,AJ$13,SUM(AJ238:AJ239)))</f>
        <v>843962.79583333316</v>
      </c>
      <c r="AK240" s="71">
        <f t="shared" si="527"/>
        <v>394589.18766666664</v>
      </c>
      <c r="AL240" s="71"/>
      <c r="AM240" s="71">
        <f t="shared" ref="AM240" si="528">IF($B241&lt;AM$10,0,IF($B241=AM$10,AM$13,SUM(AM238:AM239)))</f>
        <v>44293.66</v>
      </c>
      <c r="AN240" s="71"/>
      <c r="AO240" s="71"/>
      <c r="AP240" s="71"/>
      <c r="AQ240" s="71"/>
      <c r="AR240" s="71"/>
      <c r="AS240" s="71"/>
      <c r="AT240" s="71"/>
      <c r="AU240" s="71"/>
      <c r="AV240" s="71"/>
      <c r="AW240" s="71"/>
      <c r="AX240" s="71"/>
      <c r="AY240" s="71"/>
      <c r="AZ240" s="71"/>
      <c r="BA240" s="71"/>
      <c r="BB240" s="71">
        <f t="shared" si="500"/>
        <v>8555696.3048333358</v>
      </c>
      <c r="BC240" s="71">
        <f t="shared" si="464"/>
        <v>513341.78</v>
      </c>
      <c r="BD240" s="71">
        <f t="shared" si="455"/>
        <v>2814824.08</v>
      </c>
    </row>
    <row r="241" spans="1:56" hidden="1" outlineLevel="1" x14ac:dyDescent="0.3">
      <c r="A241" s="55">
        <v>9999</v>
      </c>
      <c r="B241" s="125">
        <f>+B240+31</f>
        <v>42712</v>
      </c>
      <c r="C241" s="98" t="s">
        <v>15</v>
      </c>
      <c r="D241" s="69">
        <f t="shared" ref="D241:V241" si="529">IF(OR($B241&lt;D$10,$B241&gt;D$11),0,IF($B241=D$11,-D240,-D$15))</f>
        <v>0</v>
      </c>
      <c r="E241" s="69">
        <f t="shared" si="529"/>
        <v>0</v>
      </c>
      <c r="F241" s="69">
        <f t="shared" si="529"/>
        <v>0</v>
      </c>
      <c r="G241" s="69">
        <f t="shared" si="529"/>
        <v>0</v>
      </c>
      <c r="H241" s="69">
        <f t="shared" si="529"/>
        <v>0</v>
      </c>
      <c r="I241" s="69">
        <f t="shared" si="529"/>
        <v>0</v>
      </c>
      <c r="J241" s="69">
        <f t="shared" si="529"/>
        <v>0</v>
      </c>
      <c r="K241" s="69">
        <f t="shared" si="529"/>
        <v>0</v>
      </c>
      <c r="L241" s="69">
        <f t="shared" si="529"/>
        <v>0</v>
      </c>
      <c r="M241" s="69">
        <f t="shared" si="529"/>
        <v>0</v>
      </c>
      <c r="N241" s="69">
        <f t="shared" si="529"/>
        <v>0</v>
      </c>
      <c r="O241" s="69">
        <f t="shared" si="529"/>
        <v>0</v>
      </c>
      <c r="P241" s="69">
        <f t="shared" si="529"/>
        <v>0</v>
      </c>
      <c r="Q241" s="69">
        <f>IF(OR($B241&lt;Q$10,$B241&gt;Q$11),0,IF($B241=Q$11,-Q240,-Q$15))</f>
        <v>0</v>
      </c>
      <c r="R241" s="69">
        <f t="shared" si="529"/>
        <v>-382.23</v>
      </c>
      <c r="S241" s="69">
        <f t="shared" si="529"/>
        <v>-148.44</v>
      </c>
      <c r="T241" s="69">
        <f t="shared" si="529"/>
        <v>-189.97</v>
      </c>
      <c r="U241" s="69">
        <f t="shared" si="529"/>
        <v>-3019.97</v>
      </c>
      <c r="V241" s="69">
        <f t="shared" si="529"/>
        <v>-5260.36</v>
      </c>
      <c r="W241" s="69">
        <f>IF(OR($B241&lt;W$10,$B241&gt;W$11),0,IF($B241=W$11,-W240,-W$15))</f>
        <v>-809.76</v>
      </c>
      <c r="X241" s="69">
        <f>IF(OR($B241&lt;X$10,$B241&gt;X$11),0,IF($B241=X$11,-X240,-X$15))</f>
        <v>-619.56255555555549</v>
      </c>
      <c r="Y241" s="69">
        <f>IF(OR($B241&lt;Y$10,$B241&gt;Y$11),0,IF($B241=Y$11,-Y240,-Y$15))</f>
        <v>-2238.71</v>
      </c>
      <c r="Z241" s="69">
        <f t="shared" ref="Z241" si="530">IF(OR($B241&lt;Z$10,$B241&gt;Z$11),0,IF($B241=Z$11,-Z240,-Z$15))</f>
        <v>-4145.22</v>
      </c>
      <c r="AA241" s="69">
        <f>IF(OR($B241&lt;AA$10,$B241&gt;AA$11),0,IF($B241=AA$11,-AA240,-AA$15))</f>
        <v>-3602.5677222222221</v>
      </c>
      <c r="AB241" s="69">
        <f t="shared" ref="AB241" si="531">IF(OR($B241&lt;AB$10,$B241&gt;AB$11),0,IF($B241=AB$11,-AB240,-AB$15))</f>
        <v>-2323.0977777777771</v>
      </c>
      <c r="AC241" s="69">
        <f>IF(OR($B241&lt;AC$10,$B241&gt;AC$11),0,IF($B241=AC$11,-AC240,-AC$15))</f>
        <v>-5057.5455555555554</v>
      </c>
      <c r="AD241" s="69">
        <f t="shared" ref="AD241:AE241" si="532">IF(OR($B241&lt;AD$10,$B241&gt;AD$11),0,IF($B241=AD$11,-AD240,-AD$15))</f>
        <v>-2817.2901111111109</v>
      </c>
      <c r="AE241" s="69">
        <f t="shared" si="532"/>
        <v>-4496.5687222222223</v>
      </c>
      <c r="AF241" s="69">
        <f t="shared" si="488"/>
        <v>-1984.0399444444445</v>
      </c>
      <c r="AG241" s="69">
        <f t="shared" si="488"/>
        <v>-7735.1963333333342</v>
      </c>
      <c r="AH241" s="69">
        <f t="shared" ref="AH241:AI241" si="533">IF(OR($B241&lt;AH$10,$B241&gt;AH$11),0,IF($B241=AH$11,-AH240,-AH$15))</f>
        <v>-2291.8082777777777</v>
      </c>
      <c r="AI241" s="69">
        <f t="shared" si="533"/>
        <v>-4660.0425555555557</v>
      </c>
      <c r="AJ241" s="69">
        <f t="shared" ref="AJ241:AK241" si="534">IF(OR($B241&lt;AJ$10,$B241&gt;AJ$11),0,IF($B241=AJ$11,-AJ240,-AJ$15))</f>
        <v>-4768.1513888888885</v>
      </c>
      <c r="AK241" s="69">
        <f t="shared" si="534"/>
        <v>-2229.3174444444444</v>
      </c>
      <c r="AL241" s="69"/>
      <c r="AM241" s="69">
        <f t="shared" ref="AM241" si="535">IF(OR($B241&lt;AM$10,$B241&gt;AM$11),0,IF($B241=AM$11,-AM240,-AM$15))</f>
        <v>-250.24666666666667</v>
      </c>
      <c r="AN241" s="69"/>
      <c r="AO241" s="69"/>
      <c r="AP241" s="69"/>
      <c r="AQ241" s="69"/>
      <c r="AR241" s="69"/>
      <c r="AS241" s="69"/>
      <c r="AT241" s="69"/>
      <c r="AU241" s="69"/>
      <c r="AV241" s="69"/>
      <c r="AW241" s="69"/>
      <c r="AX241" s="69"/>
      <c r="AY241" s="69"/>
      <c r="AZ241" s="70"/>
      <c r="BA241" s="70"/>
      <c r="BB241" s="71">
        <f t="shared" si="500"/>
        <v>-59030.095055555546</v>
      </c>
      <c r="BC241" s="71">
        <f t="shared" si="464"/>
        <v>-3541.81</v>
      </c>
      <c r="BD241" s="71">
        <f t="shared" si="455"/>
        <v>-19420.900000000001</v>
      </c>
    </row>
    <row r="242" spans="1:56" hidden="1" outlineLevel="1" x14ac:dyDescent="0.3">
      <c r="A242" s="55">
        <v>9999</v>
      </c>
      <c r="B242" s="123">
        <f>B241</f>
        <v>42712</v>
      </c>
      <c r="C242" s="99" t="s">
        <v>16</v>
      </c>
      <c r="D242" s="71">
        <f t="shared" ref="D242:V242" si="536">IF($B243&lt;D$10,0,IF($B243=D$10,D$13,SUM(D240:D241)))</f>
        <v>0</v>
      </c>
      <c r="E242" s="71">
        <f t="shared" si="536"/>
        <v>0</v>
      </c>
      <c r="F242" s="71">
        <f t="shared" si="536"/>
        <v>0</v>
      </c>
      <c r="G242" s="71">
        <f t="shared" si="536"/>
        <v>0</v>
      </c>
      <c r="H242" s="71">
        <f t="shared" si="536"/>
        <v>0</v>
      </c>
      <c r="I242" s="71">
        <f t="shared" si="536"/>
        <v>0</v>
      </c>
      <c r="J242" s="71">
        <f t="shared" si="536"/>
        <v>0</v>
      </c>
      <c r="K242" s="71">
        <f t="shared" si="536"/>
        <v>0</v>
      </c>
      <c r="L242" s="71">
        <f t="shared" si="536"/>
        <v>0</v>
      </c>
      <c r="M242" s="71">
        <f t="shared" si="536"/>
        <v>0</v>
      </c>
      <c r="N242" s="71">
        <f t="shared" si="536"/>
        <v>0</v>
      </c>
      <c r="O242" s="71">
        <f t="shared" si="536"/>
        <v>0</v>
      </c>
      <c r="P242" s="71">
        <f t="shared" si="536"/>
        <v>0</v>
      </c>
      <c r="Q242" s="71">
        <f>IF($B243&lt;Q$10,0,IF($B243=Q$10,Q$13,SUM(Q240:Q241)))</f>
        <v>-6.9121597334742546E-11</v>
      </c>
      <c r="R242" s="71">
        <f t="shared" si="536"/>
        <v>14142.510000000006</v>
      </c>
      <c r="S242" s="71">
        <f t="shared" si="536"/>
        <v>5492.2799999999907</v>
      </c>
      <c r="T242" s="71">
        <f t="shared" si="536"/>
        <v>7028.8900000000222</v>
      </c>
      <c r="U242" s="71">
        <f t="shared" si="536"/>
        <v>317096.85000000149</v>
      </c>
      <c r="V242" s="71">
        <f t="shared" si="536"/>
        <v>552337.80000000075</v>
      </c>
      <c r="W242" s="71">
        <f>IF($B243&lt;W$10,0,IF($B243=W$10,W$13,SUM(W240:W241)))</f>
        <v>29961.119999999966</v>
      </c>
      <c r="X242" s="71">
        <f>IF($B243&lt;X$10,0,IF($B243=X$10,X$13,SUM(X240:X241)))</f>
        <v>43988.624555555587</v>
      </c>
      <c r="Y242" s="71">
        <f>IF($B243&lt;Y$10,0,IF($B243=Y$10,Y$13,SUM(Y240:Y241)))</f>
        <v>158948.41000000024</v>
      </c>
      <c r="Z242" s="71">
        <f t="shared" ref="Z242" si="537">IF($B243&lt;Z$10,0,IF($B243=Z$10,Z$13,SUM(Z240:Z241)))</f>
        <v>509862.18000000156</v>
      </c>
      <c r="AA242" s="71">
        <f>IF($B243&lt;AA$10,0,IF($B243=AA$10,AA$13,SUM(AA240:AA241)))</f>
        <v>425102.9912222228</v>
      </c>
      <c r="AB242" s="71">
        <f t="shared" ref="AB242" si="538">IF($B243&lt;AB$10,0,IF($B243=AB$10,AB$13,SUM(AB240:AB241)))</f>
        <v>322910.59111111175</v>
      </c>
      <c r="AC242" s="71">
        <f>IF($B243&lt;AC$10,0,IF($B243=AC$10,AC$13,SUM(AC240:AC241)))</f>
        <v>702998.83222221991</v>
      </c>
      <c r="AD242" s="71">
        <f t="shared" ref="AD242:AF242" si="539">IF($B243&lt;AD$10,0,IF($B243=AD$10,AD$13,SUM(AD240:AD241)))</f>
        <v>405689.77599999937</v>
      </c>
      <c r="AE242" s="71">
        <f t="shared" si="539"/>
        <v>791396.09511111106</v>
      </c>
      <c r="AF242" s="71">
        <f t="shared" si="539"/>
        <v>349191.03022222227</v>
      </c>
      <c r="AG242" s="71">
        <f t="shared" ref="AG242:AH242" si="540">IF($B243&lt;AG$10,0,IF($B243=AG$10,AG$13,SUM(AG240:AG241)))</f>
        <v>1361394.5546666665</v>
      </c>
      <c r="AH242" s="71">
        <f t="shared" si="540"/>
        <v>403358.25688888878</v>
      </c>
      <c r="AI242" s="71">
        <f t="shared" ref="AI242:AJ242" si="541">IF($B243&lt;AI$10,0,IF($B243=AI$10,AI$13,SUM(AI240:AI241)))</f>
        <v>820167.48977777769</v>
      </c>
      <c r="AJ242" s="71">
        <f t="shared" si="541"/>
        <v>839194.64444444422</v>
      </c>
      <c r="AK242" s="71">
        <f t="shared" ref="AK242" si="542">IF($B243&lt;AK$10,0,IF($B243=AK$10,AK$13,SUM(AK240:AK241)))</f>
        <v>392359.87022222218</v>
      </c>
      <c r="AL242" s="71"/>
      <c r="AM242" s="71">
        <f t="shared" ref="AM242" si="543">IF($B243&lt;AM$10,0,IF($B243=AM$10,AM$13,SUM(AM240:AM241)))</f>
        <v>44043.413333333338</v>
      </c>
      <c r="AN242" s="71"/>
      <c r="AO242" s="71"/>
      <c r="AP242" s="71"/>
      <c r="AQ242" s="71"/>
      <c r="AR242" s="71"/>
      <c r="AS242" s="71"/>
      <c r="AT242" s="71"/>
      <c r="AU242" s="71"/>
      <c r="AV242" s="71"/>
      <c r="AW242" s="71"/>
      <c r="AX242" s="71"/>
      <c r="AY242" s="71"/>
      <c r="AZ242" s="71"/>
      <c r="BA242" s="71"/>
      <c r="BB242" s="71">
        <f t="shared" si="500"/>
        <v>8496666.2097777799</v>
      </c>
      <c r="BC242" s="71">
        <f t="shared" si="464"/>
        <v>509799.97</v>
      </c>
      <c r="BD242" s="71">
        <f t="shared" si="455"/>
        <v>2795403.18</v>
      </c>
    </row>
    <row r="243" spans="1:56" hidden="1" outlineLevel="1" x14ac:dyDescent="0.3">
      <c r="A243" s="55">
        <v>9999</v>
      </c>
      <c r="B243" s="125">
        <f>+B242+31</f>
        <v>42743</v>
      </c>
      <c r="C243" s="98" t="s">
        <v>15</v>
      </c>
      <c r="D243" s="69">
        <f t="shared" ref="D243:V243" si="544">IF(OR($B243&lt;D$10,$B243&gt;D$11),0,IF($B243=D$11,-D242,-D$15))</f>
        <v>0</v>
      </c>
      <c r="E243" s="69">
        <f t="shared" si="544"/>
        <v>0</v>
      </c>
      <c r="F243" s="69">
        <f t="shared" si="544"/>
        <v>0</v>
      </c>
      <c r="G243" s="69">
        <f t="shared" si="544"/>
        <v>0</v>
      </c>
      <c r="H243" s="69">
        <f t="shared" si="544"/>
        <v>0</v>
      </c>
      <c r="I243" s="69">
        <f t="shared" si="544"/>
        <v>0</v>
      </c>
      <c r="J243" s="69">
        <f t="shared" si="544"/>
        <v>0</v>
      </c>
      <c r="K243" s="69">
        <f t="shared" si="544"/>
        <v>0</v>
      </c>
      <c r="L243" s="69">
        <f t="shared" si="544"/>
        <v>0</v>
      </c>
      <c r="M243" s="69">
        <f t="shared" si="544"/>
        <v>0</v>
      </c>
      <c r="N243" s="69">
        <f t="shared" si="544"/>
        <v>0</v>
      </c>
      <c r="O243" s="69">
        <f t="shared" si="544"/>
        <v>0</v>
      </c>
      <c r="P243" s="69">
        <f t="shared" si="544"/>
        <v>0</v>
      </c>
      <c r="Q243" s="69">
        <f>IF(OR($B243&lt;Q$10,$B243&gt;Q$11),0,IF($B243=Q$11,-Q242,-Q$15))</f>
        <v>0</v>
      </c>
      <c r="R243" s="69">
        <f t="shared" si="544"/>
        <v>-382.23</v>
      </c>
      <c r="S243" s="69">
        <f t="shared" si="544"/>
        <v>-148.44</v>
      </c>
      <c r="T243" s="69">
        <f t="shared" si="544"/>
        <v>-189.97</v>
      </c>
      <c r="U243" s="69">
        <f t="shared" si="544"/>
        <v>-3019.97</v>
      </c>
      <c r="V243" s="69">
        <f t="shared" si="544"/>
        <v>-5260.36</v>
      </c>
      <c r="W243" s="69">
        <f>IF(OR($B243&lt;W$10,$B243&gt;W$11),0,IF($B243=W$11,-W242,-W$15))</f>
        <v>-809.76</v>
      </c>
      <c r="X243" s="69">
        <f>IF(OR($B243&lt;X$10,$B243&gt;X$11),0,IF($B243=X$11,-X242,-X$15))</f>
        <v>-619.56255555555549</v>
      </c>
      <c r="Y243" s="69">
        <f>IF(OR($B243&lt;Y$10,$B243&gt;Y$11),0,IF($B243=Y$11,-Y242,-Y$15))</f>
        <v>-2238.71</v>
      </c>
      <c r="Z243" s="69">
        <f t="shared" ref="Z243" si="545">IF(OR($B243&lt;Z$10,$B243&gt;Z$11),0,IF($B243=Z$11,-Z242,-Z$15))</f>
        <v>-4145.22</v>
      </c>
      <c r="AA243" s="69">
        <f>IF(OR($B243&lt;AA$10,$B243&gt;AA$11),0,IF($B243=AA$11,-AA242,-AA$15))</f>
        <v>-3602.5677222222221</v>
      </c>
      <c r="AB243" s="69">
        <f t="shared" ref="AB243" si="546">IF(OR($B243&lt;AB$10,$B243&gt;AB$11),0,IF($B243=AB$11,-AB242,-AB$15))</f>
        <v>-2323.0977777777771</v>
      </c>
      <c r="AC243" s="69">
        <f>IF(OR($B243&lt;AC$10,$B243&gt;AC$11),0,IF($B243=AC$11,-AC242,-AC$15))</f>
        <v>-5057.5455555555554</v>
      </c>
      <c r="AD243" s="69">
        <f t="shared" ref="AD243:AE243" si="547">IF(OR($B243&lt;AD$10,$B243&gt;AD$11),0,IF($B243=AD$11,-AD242,-AD$15))</f>
        <v>-2817.2901111111109</v>
      </c>
      <c r="AE243" s="69">
        <f t="shared" si="547"/>
        <v>-4496.5687222222223</v>
      </c>
      <c r="AF243" s="69">
        <f t="shared" si="488"/>
        <v>-1984.0399444444445</v>
      </c>
      <c r="AG243" s="69">
        <f t="shared" si="488"/>
        <v>-7735.1963333333342</v>
      </c>
      <c r="AH243" s="69">
        <f t="shared" ref="AH243:AI243" si="548">IF(OR($B243&lt;AH$10,$B243&gt;AH$11),0,IF($B243=AH$11,-AH242,-AH$15))</f>
        <v>-2291.8082777777777</v>
      </c>
      <c r="AI243" s="69">
        <f t="shared" si="548"/>
        <v>-4660.0425555555557</v>
      </c>
      <c r="AJ243" s="69">
        <f t="shared" ref="AJ243:AK243" si="549">IF(OR($B243&lt;AJ$10,$B243&gt;AJ$11),0,IF($B243=AJ$11,-AJ242,-AJ$15))</f>
        <v>-4768.1513888888885</v>
      </c>
      <c r="AK243" s="69">
        <f t="shared" si="549"/>
        <v>-2229.3174444444444</v>
      </c>
      <c r="AL243" s="69"/>
      <c r="AM243" s="69">
        <f t="shared" ref="AM243" si="550">IF(OR($B243&lt;AM$10,$B243&gt;AM$11),0,IF($B243=AM$11,-AM242,-AM$15))</f>
        <v>-250.24666666666667</v>
      </c>
      <c r="AN243" s="69"/>
      <c r="AO243" s="69"/>
      <c r="AP243" s="69"/>
      <c r="AQ243" s="69"/>
      <c r="AR243" s="69"/>
      <c r="AS243" s="69"/>
      <c r="AT243" s="69"/>
      <c r="AU243" s="69"/>
      <c r="AV243" s="69"/>
      <c r="AW243" s="69"/>
      <c r="AX243" s="69"/>
      <c r="AY243" s="69"/>
      <c r="AZ243" s="70"/>
      <c r="BA243" s="70"/>
      <c r="BB243" s="71">
        <f t="shared" si="500"/>
        <v>-59030.095055555546</v>
      </c>
      <c r="BC243" s="71">
        <f t="shared" si="464"/>
        <v>-3541.81</v>
      </c>
      <c r="BD243" s="71">
        <f t="shared" si="455"/>
        <v>-19420.900000000001</v>
      </c>
    </row>
    <row r="244" spans="1:56" hidden="1" outlineLevel="1" x14ac:dyDescent="0.3">
      <c r="A244" s="55">
        <v>9999</v>
      </c>
      <c r="B244" s="123">
        <f>B243</f>
        <v>42743</v>
      </c>
      <c r="C244" s="99" t="s">
        <v>16</v>
      </c>
      <c r="D244" s="71">
        <f t="shared" ref="D244:V244" si="551">IF($B245&lt;D$10,0,IF($B245=D$10,D$13,SUM(D242:D243)))</f>
        <v>0</v>
      </c>
      <c r="E244" s="71">
        <f t="shared" si="551"/>
        <v>0</v>
      </c>
      <c r="F244" s="71">
        <f t="shared" si="551"/>
        <v>0</v>
      </c>
      <c r="G244" s="71">
        <f t="shared" si="551"/>
        <v>0</v>
      </c>
      <c r="H244" s="71">
        <f t="shared" si="551"/>
        <v>0</v>
      </c>
      <c r="I244" s="71">
        <f t="shared" si="551"/>
        <v>0</v>
      </c>
      <c r="J244" s="71">
        <f t="shared" si="551"/>
        <v>0</v>
      </c>
      <c r="K244" s="71">
        <f t="shared" si="551"/>
        <v>0</v>
      </c>
      <c r="L244" s="71">
        <f t="shared" si="551"/>
        <v>0</v>
      </c>
      <c r="M244" s="71">
        <f t="shared" si="551"/>
        <v>0</v>
      </c>
      <c r="N244" s="71">
        <f t="shared" si="551"/>
        <v>0</v>
      </c>
      <c r="O244" s="71">
        <f t="shared" si="551"/>
        <v>0</v>
      </c>
      <c r="P244" s="71">
        <f t="shared" si="551"/>
        <v>0</v>
      </c>
      <c r="Q244" s="71">
        <f>IF($B245&lt;Q$10,0,IF($B245=Q$10,Q$13,SUM(Q242:Q243)))</f>
        <v>-6.9121597334742546E-11</v>
      </c>
      <c r="R244" s="71">
        <f t="shared" si="551"/>
        <v>13760.280000000006</v>
      </c>
      <c r="S244" s="71">
        <f t="shared" si="551"/>
        <v>5343.8399999999911</v>
      </c>
      <c r="T244" s="71">
        <f t="shared" si="551"/>
        <v>6838.9200000000219</v>
      </c>
      <c r="U244" s="71">
        <f t="shared" si="551"/>
        <v>314076.88000000152</v>
      </c>
      <c r="V244" s="71">
        <f t="shared" si="551"/>
        <v>547077.44000000076</v>
      </c>
      <c r="W244" s="71">
        <f>IF($B245&lt;W$10,0,IF($B245=W$10,W$13,SUM(W242:W243)))</f>
        <v>29151.359999999968</v>
      </c>
      <c r="X244" s="71">
        <f>IF($B245&lt;X$10,0,IF($B245=X$10,X$13,SUM(X242:X243)))</f>
        <v>43369.062000000034</v>
      </c>
      <c r="Y244" s="71">
        <f>IF($B245&lt;Y$10,0,IF($B245=Y$10,Y$13,SUM(Y242:Y243)))</f>
        <v>156709.70000000024</v>
      </c>
      <c r="Z244" s="71">
        <f t="shared" ref="Z244" si="552">IF($B245&lt;Z$10,0,IF($B245=Z$10,Z$13,SUM(Z242:Z243)))</f>
        <v>505716.96000000159</v>
      </c>
      <c r="AA244" s="71">
        <f>IF($B245&lt;AA$10,0,IF($B245=AA$10,AA$13,SUM(AA242:AA243)))</f>
        <v>421500.42350000056</v>
      </c>
      <c r="AB244" s="71">
        <f t="shared" ref="AB244" si="553">IF($B245&lt;AB$10,0,IF($B245=AB$10,AB$13,SUM(AB242:AB243)))</f>
        <v>320587.49333333399</v>
      </c>
      <c r="AC244" s="71">
        <f>IF($B245&lt;AC$10,0,IF($B245=AC$10,AC$13,SUM(AC242:AC243)))</f>
        <v>697941.28666666429</v>
      </c>
      <c r="AD244" s="71">
        <f t="shared" ref="AD244:AF244" si="554">IF($B245&lt;AD$10,0,IF($B245=AD$10,AD$13,SUM(AD242:AD243)))</f>
        <v>402872.48588888824</v>
      </c>
      <c r="AE244" s="71">
        <f t="shared" si="554"/>
        <v>786899.52638888883</v>
      </c>
      <c r="AF244" s="71">
        <f t="shared" si="554"/>
        <v>347206.99027777783</v>
      </c>
      <c r="AG244" s="71">
        <f t="shared" ref="AG244:AH244" si="555">IF($B245&lt;AG$10,0,IF($B245=AG$10,AG$13,SUM(AG242:AG243)))</f>
        <v>1353659.3583333332</v>
      </c>
      <c r="AH244" s="71">
        <f t="shared" si="555"/>
        <v>401066.44861111097</v>
      </c>
      <c r="AI244" s="71">
        <f t="shared" ref="AI244:AJ244" si="556">IF($B245&lt;AI$10,0,IF($B245=AI$10,AI$13,SUM(AI242:AI243)))</f>
        <v>815507.44722222211</v>
      </c>
      <c r="AJ244" s="71">
        <f t="shared" si="556"/>
        <v>834426.49305555527</v>
      </c>
      <c r="AK244" s="71">
        <f t="shared" ref="AK244" si="557">IF($B245&lt;AK$10,0,IF($B245=AK$10,AK$13,SUM(AK242:AK243)))</f>
        <v>390130.55277777772</v>
      </c>
      <c r="AL244" s="71"/>
      <c r="AM244" s="71">
        <f t="shared" ref="AM244" si="558">IF($B245&lt;AM$10,0,IF($B245=AM$10,AM$13,SUM(AM242:AM243)))</f>
        <v>43793.166666666672</v>
      </c>
      <c r="AN244" s="71"/>
      <c r="AO244" s="71"/>
      <c r="AP244" s="71"/>
      <c r="AQ244" s="71"/>
      <c r="AR244" s="71"/>
      <c r="AS244" s="71"/>
      <c r="AT244" s="71"/>
      <c r="AU244" s="71"/>
      <c r="AV244" s="71"/>
      <c r="AW244" s="71"/>
      <c r="AX244" s="71"/>
      <c r="AY244" s="71"/>
      <c r="AZ244" s="71"/>
      <c r="BA244" s="71"/>
      <c r="BB244" s="71">
        <f t="shared" si="500"/>
        <v>8437636.1147222221</v>
      </c>
      <c r="BC244" s="71">
        <f t="shared" si="464"/>
        <v>506258.17</v>
      </c>
      <c r="BD244" s="71">
        <f t="shared" si="455"/>
        <v>2775982.28</v>
      </c>
    </row>
    <row r="245" spans="1:56" hidden="1" outlineLevel="1" x14ac:dyDescent="0.3">
      <c r="A245" s="55">
        <v>9999</v>
      </c>
      <c r="B245" s="125">
        <f>+B244+31</f>
        <v>42774</v>
      </c>
      <c r="C245" s="98" t="s">
        <v>15</v>
      </c>
      <c r="D245" s="69">
        <f t="shared" ref="D245:V245" si="559">IF(OR($B245&lt;D$10,$B245&gt;D$11),0,IF($B245=D$11,-D244,-D$15))</f>
        <v>0</v>
      </c>
      <c r="E245" s="69">
        <f t="shared" si="559"/>
        <v>0</v>
      </c>
      <c r="F245" s="69">
        <f t="shared" si="559"/>
        <v>0</v>
      </c>
      <c r="G245" s="69">
        <f t="shared" si="559"/>
        <v>0</v>
      </c>
      <c r="H245" s="69">
        <f t="shared" si="559"/>
        <v>0</v>
      </c>
      <c r="I245" s="69">
        <f t="shared" si="559"/>
        <v>0</v>
      </c>
      <c r="J245" s="69">
        <f t="shared" si="559"/>
        <v>0</v>
      </c>
      <c r="K245" s="69">
        <f t="shared" si="559"/>
        <v>0</v>
      </c>
      <c r="L245" s="69">
        <f t="shared" si="559"/>
        <v>0</v>
      </c>
      <c r="M245" s="69">
        <f t="shared" si="559"/>
        <v>0</v>
      </c>
      <c r="N245" s="69">
        <f t="shared" si="559"/>
        <v>0</v>
      </c>
      <c r="O245" s="69">
        <f t="shared" si="559"/>
        <v>0</v>
      </c>
      <c r="P245" s="69">
        <f t="shared" si="559"/>
        <v>0</v>
      </c>
      <c r="Q245" s="69">
        <f>IF(OR($B245&lt;Q$10,$B245&gt;Q$11),0,IF($B245=Q$11,-Q244,-Q$15))</f>
        <v>0</v>
      </c>
      <c r="R245" s="69">
        <f t="shared" si="559"/>
        <v>-382.23</v>
      </c>
      <c r="S245" s="69">
        <f t="shared" si="559"/>
        <v>-148.44</v>
      </c>
      <c r="T245" s="69">
        <f t="shared" si="559"/>
        <v>-189.97</v>
      </c>
      <c r="U245" s="69">
        <f t="shared" si="559"/>
        <v>-3019.97</v>
      </c>
      <c r="V245" s="69">
        <f t="shared" si="559"/>
        <v>-5260.36</v>
      </c>
      <c r="W245" s="69">
        <f>IF(OR($B245&lt;W$10,$B245&gt;W$11),0,IF($B245=W$11,-W244,-W$15))</f>
        <v>-809.76</v>
      </c>
      <c r="X245" s="69">
        <f>IF(OR($B245&lt;X$10,$B245&gt;X$11),0,IF($B245=X$11,-X244,-X$15))</f>
        <v>-619.56255555555549</v>
      </c>
      <c r="Y245" s="69">
        <f>IF(OR($B245&lt;Y$10,$B245&gt;Y$11),0,IF($B245=Y$11,-Y244,-Y$15))</f>
        <v>-2238.71</v>
      </c>
      <c r="Z245" s="69">
        <f t="shared" ref="Z245" si="560">IF(OR($B245&lt;Z$10,$B245&gt;Z$11),0,IF($B245=Z$11,-Z244,-Z$15))</f>
        <v>-4145.22</v>
      </c>
      <c r="AA245" s="69">
        <f>IF(OR($B245&lt;AA$10,$B245&gt;AA$11),0,IF($B245=AA$11,-AA244,-AA$15))</f>
        <v>-3602.5677222222221</v>
      </c>
      <c r="AB245" s="69">
        <f t="shared" ref="AB245" si="561">IF(OR($B245&lt;AB$10,$B245&gt;AB$11),0,IF($B245=AB$11,-AB244,-AB$15))</f>
        <v>-2323.0977777777771</v>
      </c>
      <c r="AC245" s="69">
        <f>IF(OR($B245&lt;AC$10,$B245&gt;AC$11),0,IF($B245=AC$11,-AC244,-AC$15))</f>
        <v>-5057.5455555555554</v>
      </c>
      <c r="AD245" s="69">
        <f t="shared" ref="AD245:AE245" si="562">IF(OR($B245&lt;AD$10,$B245&gt;AD$11),0,IF($B245=AD$11,-AD244,-AD$15))</f>
        <v>-2817.2901111111109</v>
      </c>
      <c r="AE245" s="69">
        <f t="shared" si="562"/>
        <v>-4496.5687222222223</v>
      </c>
      <c r="AF245" s="69">
        <f t="shared" si="488"/>
        <v>-1984.0399444444445</v>
      </c>
      <c r="AG245" s="69">
        <f t="shared" si="488"/>
        <v>-7735.1963333333342</v>
      </c>
      <c r="AH245" s="69">
        <f t="shared" ref="AH245:AI245" si="563">IF(OR($B245&lt;AH$10,$B245&gt;AH$11),0,IF($B245=AH$11,-AH244,-AH$15))</f>
        <v>-2291.8082777777777</v>
      </c>
      <c r="AI245" s="69">
        <f t="shared" si="563"/>
        <v>-4660.0425555555557</v>
      </c>
      <c r="AJ245" s="69">
        <f t="shared" ref="AJ245:AK245" si="564">IF(OR($B245&lt;AJ$10,$B245&gt;AJ$11),0,IF($B245=AJ$11,-AJ244,-AJ$15))</f>
        <v>-4768.1513888888885</v>
      </c>
      <c r="AK245" s="69">
        <f t="shared" si="564"/>
        <v>-2229.3174444444444</v>
      </c>
      <c r="AL245" s="69"/>
      <c r="AM245" s="69">
        <f t="shared" ref="AM245" si="565">IF(OR($B245&lt;AM$10,$B245&gt;AM$11),0,IF($B245=AM$11,-AM244,-AM$15))</f>
        <v>-250.24666666666667</v>
      </c>
      <c r="AN245" s="69"/>
      <c r="AO245" s="69"/>
      <c r="AP245" s="69"/>
      <c r="AQ245" s="69"/>
      <c r="AR245" s="69"/>
      <c r="AS245" s="69"/>
      <c r="AT245" s="69"/>
      <c r="AU245" s="69"/>
      <c r="AV245" s="69"/>
      <c r="AW245" s="69"/>
      <c r="AX245" s="69"/>
      <c r="AY245" s="69"/>
      <c r="AZ245" s="70"/>
      <c r="BA245" s="70"/>
      <c r="BB245" s="71">
        <f t="shared" si="500"/>
        <v>-59030.095055555546</v>
      </c>
      <c r="BC245" s="71">
        <f t="shared" si="464"/>
        <v>-3541.81</v>
      </c>
      <c r="BD245" s="71">
        <f t="shared" si="455"/>
        <v>-19420.900000000001</v>
      </c>
    </row>
    <row r="246" spans="1:56" hidden="1" outlineLevel="1" x14ac:dyDescent="0.3">
      <c r="A246" s="55">
        <v>9999</v>
      </c>
      <c r="B246" s="123">
        <f>B245</f>
        <v>42774</v>
      </c>
      <c r="C246" s="99" t="s">
        <v>16</v>
      </c>
      <c r="D246" s="71">
        <f t="shared" ref="D246:V246" si="566">IF($B247&lt;D$10,0,IF($B247=D$10,D$13,SUM(D244:D245)))</f>
        <v>0</v>
      </c>
      <c r="E246" s="71">
        <f t="shared" si="566"/>
        <v>0</v>
      </c>
      <c r="F246" s="71">
        <f t="shared" si="566"/>
        <v>0</v>
      </c>
      <c r="G246" s="71">
        <f t="shared" si="566"/>
        <v>0</v>
      </c>
      <c r="H246" s="71">
        <f t="shared" si="566"/>
        <v>0</v>
      </c>
      <c r="I246" s="71">
        <f t="shared" si="566"/>
        <v>0</v>
      </c>
      <c r="J246" s="71">
        <f t="shared" si="566"/>
        <v>0</v>
      </c>
      <c r="K246" s="71">
        <f t="shared" si="566"/>
        <v>0</v>
      </c>
      <c r="L246" s="71">
        <f t="shared" si="566"/>
        <v>0</v>
      </c>
      <c r="M246" s="71">
        <f t="shared" si="566"/>
        <v>0</v>
      </c>
      <c r="N246" s="71">
        <f t="shared" si="566"/>
        <v>0</v>
      </c>
      <c r="O246" s="71">
        <f t="shared" si="566"/>
        <v>0</v>
      </c>
      <c r="P246" s="71">
        <f t="shared" si="566"/>
        <v>0</v>
      </c>
      <c r="Q246" s="71">
        <f>IF($B247&lt;Q$10,0,IF($B247=Q$10,Q$13,SUM(Q244:Q245)))</f>
        <v>-6.9121597334742546E-11</v>
      </c>
      <c r="R246" s="71">
        <f t="shared" si="566"/>
        <v>13378.050000000007</v>
      </c>
      <c r="S246" s="71">
        <f t="shared" si="566"/>
        <v>5195.3999999999915</v>
      </c>
      <c r="T246" s="71">
        <f t="shared" si="566"/>
        <v>6648.9500000000216</v>
      </c>
      <c r="U246" s="71">
        <f t="shared" si="566"/>
        <v>311056.91000000155</v>
      </c>
      <c r="V246" s="71">
        <f t="shared" si="566"/>
        <v>541817.08000000077</v>
      </c>
      <c r="W246" s="71">
        <f>IF($B247&lt;W$10,0,IF($B247=W$10,W$13,SUM(W244:W245)))</f>
        <v>28341.599999999969</v>
      </c>
      <c r="X246" s="71">
        <f>IF($B247&lt;X$10,0,IF($B247=X$10,X$13,SUM(X244:X245)))</f>
        <v>42749.499444444482</v>
      </c>
      <c r="Y246" s="71">
        <f>IF($B247&lt;Y$10,0,IF($B247=Y$10,Y$13,SUM(Y244:Y245)))</f>
        <v>154470.99000000025</v>
      </c>
      <c r="Z246" s="71">
        <f t="shared" ref="Z246" si="567">IF($B247&lt;Z$10,0,IF($B247=Z$10,Z$13,SUM(Z244:Z245)))</f>
        <v>501571.74000000162</v>
      </c>
      <c r="AA246" s="71">
        <f>IF($B247&lt;AA$10,0,IF($B247=AA$10,AA$13,SUM(AA244:AA245)))</f>
        <v>417897.85577777831</v>
      </c>
      <c r="AB246" s="71">
        <f t="shared" ref="AB246" si="568">IF($B247&lt;AB$10,0,IF($B247=AB$10,AB$13,SUM(AB244:AB245)))</f>
        <v>318264.39555555623</v>
      </c>
      <c r="AC246" s="71">
        <f>IF($B247&lt;AC$10,0,IF($B247=AC$10,AC$13,SUM(AC244:AC245)))</f>
        <v>692883.74111110868</v>
      </c>
      <c r="AD246" s="71">
        <f t="shared" ref="AD246:AF246" si="569">IF($B247&lt;AD$10,0,IF($B247=AD$10,AD$13,SUM(AD244:AD245)))</f>
        <v>400055.19577777712</v>
      </c>
      <c r="AE246" s="71">
        <f t="shared" si="569"/>
        <v>782402.9576666666</v>
      </c>
      <c r="AF246" s="71">
        <f t="shared" si="569"/>
        <v>345222.9503333334</v>
      </c>
      <c r="AG246" s="71">
        <f t="shared" ref="AG246:AH246" si="570">IF($B247&lt;AG$10,0,IF($B247=AG$10,AG$13,SUM(AG244:AG245)))</f>
        <v>1345924.1619999998</v>
      </c>
      <c r="AH246" s="71">
        <f t="shared" si="570"/>
        <v>398774.64033333317</v>
      </c>
      <c r="AI246" s="71">
        <f t="shared" ref="AI246:AJ246" si="571">IF($B247&lt;AI$10,0,IF($B247=AI$10,AI$13,SUM(AI244:AI245)))</f>
        <v>810847.40466666652</v>
      </c>
      <c r="AJ246" s="71">
        <f t="shared" si="571"/>
        <v>829658.34166666633</v>
      </c>
      <c r="AK246" s="71">
        <f t="shared" ref="AK246" si="572">IF($B247&lt;AK$10,0,IF($B247=AK$10,AK$13,SUM(AK244:AK245)))</f>
        <v>387901.23533333326</v>
      </c>
      <c r="AL246" s="71"/>
      <c r="AM246" s="71">
        <f t="shared" ref="AM246" si="573">IF($B247&lt;AM$10,0,IF($B247=AM$10,AM$13,SUM(AM244:AM245)))</f>
        <v>43542.920000000006</v>
      </c>
      <c r="AN246" s="71"/>
      <c r="AO246" s="71"/>
      <c r="AP246" s="71"/>
      <c r="AQ246" s="71"/>
      <c r="AR246" s="71"/>
      <c r="AS246" s="71"/>
      <c r="AT246" s="71"/>
      <c r="AU246" s="71"/>
      <c r="AV246" s="71"/>
      <c r="AW246" s="71"/>
      <c r="AX246" s="71"/>
      <c r="AY246" s="71"/>
      <c r="AZ246" s="71"/>
      <c r="BA246" s="71"/>
      <c r="BB246" s="71">
        <f t="shared" si="500"/>
        <v>8378606.019666668</v>
      </c>
      <c r="BC246" s="71">
        <f t="shared" si="464"/>
        <v>502716.36</v>
      </c>
      <c r="BD246" s="71">
        <f t="shared" si="455"/>
        <v>2756561.38</v>
      </c>
    </row>
    <row r="247" spans="1:56" hidden="1" outlineLevel="1" x14ac:dyDescent="0.3">
      <c r="A247" s="55">
        <v>9999</v>
      </c>
      <c r="B247" s="125">
        <f>+B246+31</f>
        <v>42805</v>
      </c>
      <c r="C247" s="98" t="s">
        <v>15</v>
      </c>
      <c r="D247" s="69">
        <f t="shared" ref="D247:R247" si="574">IF(OR($B247&lt;D$10,$B247&gt;D$11),0,IF($B247=D$11,-D246,-D$15))</f>
        <v>0</v>
      </c>
      <c r="E247" s="69">
        <f t="shared" si="574"/>
        <v>0</v>
      </c>
      <c r="F247" s="69">
        <f t="shared" si="574"/>
        <v>0</v>
      </c>
      <c r="G247" s="69">
        <f t="shared" si="574"/>
        <v>0</v>
      </c>
      <c r="H247" s="69">
        <f t="shared" si="574"/>
        <v>0</v>
      </c>
      <c r="I247" s="69">
        <f t="shared" si="574"/>
        <v>0</v>
      </c>
      <c r="J247" s="69">
        <f t="shared" si="574"/>
        <v>0</v>
      </c>
      <c r="K247" s="69">
        <f t="shared" si="574"/>
        <v>0</v>
      </c>
      <c r="L247" s="69">
        <f t="shared" si="574"/>
        <v>0</v>
      </c>
      <c r="M247" s="69">
        <f t="shared" si="574"/>
        <v>0</v>
      </c>
      <c r="N247" s="69">
        <f t="shared" si="574"/>
        <v>0</v>
      </c>
      <c r="O247" s="69">
        <f t="shared" si="574"/>
        <v>0</v>
      </c>
      <c r="P247" s="69">
        <f t="shared" si="574"/>
        <v>0</v>
      </c>
      <c r="Q247" s="69">
        <f>IF(OR($B247&lt;Q$10,$B247&gt;Q$11),0,IF($B247=Q$11,-Q246,-Q$15))</f>
        <v>0</v>
      </c>
      <c r="R247" s="69">
        <f t="shared" si="574"/>
        <v>-382.23</v>
      </c>
      <c r="S247" s="69">
        <f t="shared" ref="S247:V247" si="575">IF(OR($B247&lt;S$10,$B247&gt;S$11),0,IF($B247=S$11,-S246,-S$15))</f>
        <v>-148.44</v>
      </c>
      <c r="T247" s="69">
        <f t="shared" si="575"/>
        <v>-189.97</v>
      </c>
      <c r="U247" s="69">
        <f t="shared" si="575"/>
        <v>-3019.97</v>
      </c>
      <c r="V247" s="69">
        <f t="shared" si="575"/>
        <v>-5260.36</v>
      </c>
      <c r="W247" s="69">
        <f>IF(OR($B247&lt;W$10,$B247&gt;W$11),0,IF($B247=W$11,-W246,-W$15))</f>
        <v>-809.76</v>
      </c>
      <c r="X247" s="69">
        <f>IF(OR($B247&lt;X$10,$B247&gt;X$11),0,IF($B247=X$11,-X246,-X$15))</f>
        <v>-619.56255555555549</v>
      </c>
      <c r="Y247" s="69">
        <f>IF(OR($B247&lt;Y$10,$B247&gt;Y$11),0,IF($B247=Y$11,-Y246,-Y$15))</f>
        <v>-2238.71</v>
      </c>
      <c r="Z247" s="69">
        <f t="shared" ref="Z247" si="576">IF(OR($B247&lt;Z$10,$B247&gt;Z$11),0,IF($B247=Z$11,-Z246,-Z$15))</f>
        <v>-4145.22</v>
      </c>
      <c r="AA247" s="69">
        <f>IF(OR($B247&lt;AA$10,$B247&gt;AA$11),0,IF($B247=AA$11,-AA246,-AA$15))</f>
        <v>-3602.5677222222221</v>
      </c>
      <c r="AB247" s="69">
        <f t="shared" ref="AB247" si="577">IF(OR($B247&lt;AB$10,$B247&gt;AB$11),0,IF($B247=AB$11,-AB246,-AB$15))</f>
        <v>-2323.0977777777771</v>
      </c>
      <c r="AC247" s="69">
        <f>IF(OR($B247&lt;AC$10,$B247&gt;AC$11),0,IF($B247=AC$11,-AC246,-AC$15))</f>
        <v>-5057.5455555555554</v>
      </c>
      <c r="AD247" s="69">
        <f t="shared" ref="AD247:AE247" si="578">IF(OR($B247&lt;AD$10,$B247&gt;AD$11),0,IF($B247=AD$11,-AD246,-AD$15))</f>
        <v>-2817.2901111111109</v>
      </c>
      <c r="AE247" s="69">
        <f t="shared" si="578"/>
        <v>-4496.5687222222223</v>
      </c>
      <c r="AF247" s="69">
        <f t="shared" si="488"/>
        <v>-1984.0399444444445</v>
      </c>
      <c r="AG247" s="69">
        <f t="shared" si="488"/>
        <v>-7735.1963333333342</v>
      </c>
      <c r="AH247" s="69">
        <f t="shared" ref="AH247:AI247" si="579">IF(OR($B247&lt;AH$10,$B247&gt;AH$11),0,IF($B247=AH$11,-AH246,-AH$15))</f>
        <v>-2291.8082777777777</v>
      </c>
      <c r="AI247" s="69">
        <f t="shared" si="579"/>
        <v>-4660.0425555555557</v>
      </c>
      <c r="AJ247" s="69">
        <f t="shared" ref="AJ247:AK247" si="580">IF(OR($B247&lt;AJ$10,$B247&gt;AJ$11),0,IF($B247=AJ$11,-AJ246,-AJ$15))</f>
        <v>-4768.1513888888885</v>
      </c>
      <c r="AK247" s="69">
        <f t="shared" si="580"/>
        <v>-2229.3174444444444</v>
      </c>
      <c r="AL247" s="69"/>
      <c r="AM247" s="69">
        <f t="shared" ref="AM247" si="581">IF(OR($B247&lt;AM$10,$B247&gt;AM$11),0,IF($B247=AM$11,-AM246,-AM$15))</f>
        <v>-250.24666666666667</v>
      </c>
      <c r="AN247" s="69"/>
      <c r="AO247" s="69"/>
      <c r="AP247" s="69"/>
      <c r="AQ247" s="69"/>
      <c r="AR247" s="69"/>
      <c r="AS247" s="69"/>
      <c r="AT247" s="69"/>
      <c r="AU247" s="69"/>
      <c r="AV247" s="69"/>
      <c r="AW247" s="69"/>
      <c r="AX247" s="69"/>
      <c r="AY247" s="69"/>
      <c r="AZ247" s="70"/>
      <c r="BA247" s="70"/>
      <c r="BB247" s="71">
        <f t="shared" si="500"/>
        <v>-59030.095055555546</v>
      </c>
      <c r="BC247" s="71">
        <f t="shared" si="464"/>
        <v>-3541.81</v>
      </c>
      <c r="BD247" s="71">
        <f t="shared" si="455"/>
        <v>-19420.900000000001</v>
      </c>
    </row>
    <row r="248" spans="1:56" hidden="1" outlineLevel="1" x14ac:dyDescent="0.3">
      <c r="A248" s="55">
        <v>9999</v>
      </c>
      <c r="B248" s="123">
        <f>B247</f>
        <v>42805</v>
      </c>
      <c r="C248" s="99" t="s">
        <v>16</v>
      </c>
      <c r="D248" s="71">
        <f t="shared" ref="D248:V248" si="582">IF($B249&lt;D$10,0,IF($B249=D$10,D$13,SUM(D246:D247)))</f>
        <v>0</v>
      </c>
      <c r="E248" s="71">
        <f t="shared" si="582"/>
        <v>0</v>
      </c>
      <c r="F248" s="71">
        <f t="shared" si="582"/>
        <v>0</v>
      </c>
      <c r="G248" s="71">
        <f t="shared" si="582"/>
        <v>0</v>
      </c>
      <c r="H248" s="71">
        <f t="shared" si="582"/>
        <v>0</v>
      </c>
      <c r="I248" s="71">
        <f t="shared" si="582"/>
        <v>0</v>
      </c>
      <c r="J248" s="71">
        <f t="shared" si="582"/>
        <v>0</v>
      </c>
      <c r="K248" s="71">
        <f t="shared" si="582"/>
        <v>0</v>
      </c>
      <c r="L248" s="71">
        <f t="shared" si="582"/>
        <v>0</v>
      </c>
      <c r="M248" s="71">
        <f t="shared" si="582"/>
        <v>0</v>
      </c>
      <c r="N248" s="71">
        <f t="shared" si="582"/>
        <v>0</v>
      </c>
      <c r="O248" s="71">
        <f t="shared" si="582"/>
        <v>0</v>
      </c>
      <c r="P248" s="71">
        <f t="shared" si="582"/>
        <v>0</v>
      </c>
      <c r="Q248" s="71">
        <f>IF($B249&lt;Q$10,0,IF($B249=Q$10,Q$13,SUM(Q246:Q247)))</f>
        <v>-6.9121597334742546E-11</v>
      </c>
      <c r="R248" s="71">
        <f t="shared" si="582"/>
        <v>12995.820000000007</v>
      </c>
      <c r="S248" s="71">
        <f t="shared" si="582"/>
        <v>5046.9599999999919</v>
      </c>
      <c r="T248" s="71">
        <f t="shared" si="582"/>
        <v>6458.9800000000214</v>
      </c>
      <c r="U248" s="71">
        <f t="shared" si="582"/>
        <v>308036.94000000157</v>
      </c>
      <c r="V248" s="71">
        <f t="shared" si="582"/>
        <v>536556.72000000079</v>
      </c>
      <c r="W248" s="71">
        <f>IF($B249&lt;W$10,0,IF($B249=W$10,W$13,SUM(W246:W247)))</f>
        <v>27531.839999999971</v>
      </c>
      <c r="X248" s="71">
        <f>IF($B249&lt;X$10,0,IF($B249=X$10,X$13,SUM(X246:X247)))</f>
        <v>42129.936888888929</v>
      </c>
      <c r="Y248" s="71">
        <f>IF($B249&lt;Y$10,0,IF($B249=Y$10,Y$13,SUM(Y246:Y247)))</f>
        <v>152232.28000000026</v>
      </c>
      <c r="Z248" s="71">
        <f t="shared" ref="Z248" si="583">IF($B249&lt;Z$10,0,IF($B249=Z$10,Z$13,SUM(Z246:Z247)))</f>
        <v>497426.52000000165</v>
      </c>
      <c r="AA248" s="71">
        <f>IF($B249&lt;AA$10,0,IF($B249=AA$10,AA$13,SUM(AA246:AA247)))</f>
        <v>414295.28805555607</v>
      </c>
      <c r="AB248" s="71">
        <f t="shared" ref="AB248" si="584">IF($B249&lt;AB$10,0,IF($B249=AB$10,AB$13,SUM(AB246:AB247)))</f>
        <v>315941.29777777847</v>
      </c>
      <c r="AC248" s="71">
        <f>IF($B249&lt;AC$10,0,IF($B249=AC$10,AC$13,SUM(AC246:AC247)))</f>
        <v>687826.19555555307</v>
      </c>
      <c r="AD248" s="71">
        <f t="shared" ref="AD248:AF248" si="585">IF($B249&lt;AD$10,0,IF($B249=AD$10,AD$13,SUM(AD246:AD247)))</f>
        <v>397237.90566666599</v>
      </c>
      <c r="AE248" s="71">
        <f t="shared" si="585"/>
        <v>777906.38894444436</v>
      </c>
      <c r="AF248" s="71">
        <f t="shared" si="585"/>
        <v>343238.91038888897</v>
      </c>
      <c r="AG248" s="71">
        <f t="shared" ref="AG248:AH248" si="586">IF($B249&lt;AG$10,0,IF($B249=AG$10,AG$13,SUM(AG246:AG247)))</f>
        <v>1338188.9656666664</v>
      </c>
      <c r="AH248" s="71">
        <f t="shared" si="586"/>
        <v>396482.83205555537</v>
      </c>
      <c r="AI248" s="71">
        <f t="shared" ref="AI248:AJ248" si="587">IF($B249&lt;AI$10,0,IF($B249=AI$10,AI$13,SUM(AI246:AI247)))</f>
        <v>806187.36211111094</v>
      </c>
      <c r="AJ248" s="71">
        <f t="shared" si="587"/>
        <v>824890.19027777738</v>
      </c>
      <c r="AK248" s="71">
        <f t="shared" ref="AK248" si="588">IF($B249&lt;AK$10,0,IF($B249=AK$10,AK$13,SUM(AK246:AK247)))</f>
        <v>385671.9178888888</v>
      </c>
      <c r="AL248" s="71"/>
      <c r="AM248" s="71">
        <f t="shared" ref="AM248" si="589">IF($B249&lt;AM$10,0,IF($B249=AM$10,AM$13,SUM(AM246:AM247)))</f>
        <v>43292.67333333334</v>
      </c>
      <c r="AN248" s="71"/>
      <c r="AO248" s="71"/>
      <c r="AP248" s="71"/>
      <c r="AQ248" s="71"/>
      <c r="AR248" s="71"/>
      <c r="AS248" s="71"/>
      <c r="AT248" s="71"/>
      <c r="AU248" s="71"/>
      <c r="AV248" s="71"/>
      <c r="AW248" s="71"/>
      <c r="AX248" s="71"/>
      <c r="AY248" s="71"/>
      <c r="AZ248" s="71"/>
      <c r="BA248" s="71"/>
      <c r="BB248" s="71">
        <f t="shared" si="500"/>
        <v>8319575.924611114</v>
      </c>
      <c r="BC248" s="71">
        <f t="shared" si="464"/>
        <v>499174.56</v>
      </c>
      <c r="BD248" s="71">
        <f t="shared" si="455"/>
        <v>2737140.48</v>
      </c>
    </row>
    <row r="249" spans="1:56" hidden="1" outlineLevel="1" x14ac:dyDescent="0.3">
      <c r="A249" s="55">
        <v>9999</v>
      </c>
      <c r="B249" s="125">
        <f>+B248+30</f>
        <v>42835</v>
      </c>
      <c r="C249" s="98" t="s">
        <v>15</v>
      </c>
      <c r="D249" s="69">
        <f t="shared" ref="D249:V249" si="590">IF(OR($B249&lt;D$10,$B249&gt;D$11),0,IF($B249=D$11,-D248,-D$15))</f>
        <v>0</v>
      </c>
      <c r="E249" s="69">
        <f t="shared" si="590"/>
        <v>0</v>
      </c>
      <c r="F249" s="69">
        <f t="shared" si="590"/>
        <v>0</v>
      </c>
      <c r="G249" s="69">
        <f t="shared" si="590"/>
        <v>0</v>
      </c>
      <c r="H249" s="69">
        <f t="shared" si="590"/>
        <v>0</v>
      </c>
      <c r="I249" s="69">
        <f>IF(OR($B249&lt;I$10,$B249&gt;I$11),0,IF($B249=I$11,-I248,-I$15))</f>
        <v>0</v>
      </c>
      <c r="J249" s="69">
        <f t="shared" si="590"/>
        <v>0</v>
      </c>
      <c r="K249" s="69">
        <f>IF(OR($B249&lt;K$10,$B249&gt;K$11),0,IF($B249=K$11,-K248,-K$15))</f>
        <v>0</v>
      </c>
      <c r="L249" s="69">
        <f t="shared" si="590"/>
        <v>0</v>
      </c>
      <c r="M249" s="69">
        <f t="shared" si="590"/>
        <v>0</v>
      </c>
      <c r="N249" s="69">
        <f t="shared" si="590"/>
        <v>0</v>
      </c>
      <c r="O249" s="69">
        <f t="shared" si="590"/>
        <v>0</v>
      </c>
      <c r="P249" s="69">
        <f t="shared" si="590"/>
        <v>0</v>
      </c>
      <c r="Q249" s="69">
        <f>IF(OR($B249&lt;Q$10,$B249&gt;Q$11),0,IF($B249=Q$11,-Q248,-Q$15))</f>
        <v>0</v>
      </c>
      <c r="R249" s="69">
        <f t="shared" si="590"/>
        <v>-382.23</v>
      </c>
      <c r="S249" s="69">
        <f t="shared" si="590"/>
        <v>-148.44</v>
      </c>
      <c r="T249" s="69">
        <f t="shared" si="590"/>
        <v>-189.97</v>
      </c>
      <c r="U249" s="69">
        <f t="shared" si="590"/>
        <v>-3019.97</v>
      </c>
      <c r="V249" s="69">
        <f t="shared" si="590"/>
        <v>-5260.36</v>
      </c>
      <c r="W249" s="69">
        <f>IF(OR($B249&lt;W$10,$B249&gt;W$11),0,IF($B249=W$11,-W248,-W$15))</f>
        <v>-809.76</v>
      </c>
      <c r="X249" s="69">
        <f>IF(OR($B249&lt;X$10,$B249&gt;X$11),0,IF($B249=X$11,-X248,-X$15))</f>
        <v>-619.56255555555549</v>
      </c>
      <c r="Y249" s="69">
        <f>IF(OR($B249&lt;Y$10,$B249&gt;Y$11),0,IF($B249=Y$11,-Y248,-Y$15))</f>
        <v>-2238.71</v>
      </c>
      <c r="Z249" s="69">
        <f t="shared" ref="Z249" si="591">IF(OR($B249&lt;Z$10,$B249&gt;Z$11),0,IF($B249=Z$11,-Z248,-Z$15))</f>
        <v>-4145.22</v>
      </c>
      <c r="AA249" s="69">
        <f>IF(OR($B249&lt;AA$10,$B249&gt;AA$11),0,IF($B249=AA$11,-AA248,-AA$15))</f>
        <v>-3602.5677222222221</v>
      </c>
      <c r="AB249" s="69">
        <f t="shared" ref="AB249" si="592">IF(OR($B249&lt;AB$10,$B249&gt;AB$11),0,IF($B249=AB$11,-AB248,-AB$15))</f>
        <v>-2323.0977777777771</v>
      </c>
      <c r="AC249" s="69">
        <f>IF(OR($B249&lt;AC$10,$B249&gt;AC$11),0,IF($B249=AC$11,-AC248,-AC$15))</f>
        <v>-5057.5455555555554</v>
      </c>
      <c r="AD249" s="69">
        <f t="shared" ref="AD249:AE249" si="593">IF(OR($B249&lt;AD$10,$B249&gt;AD$11),0,IF($B249=AD$11,-AD248,-AD$15))</f>
        <v>-2817.2901111111109</v>
      </c>
      <c r="AE249" s="69">
        <f t="shared" si="593"/>
        <v>-4496.5687222222223</v>
      </c>
      <c r="AF249" s="69">
        <f t="shared" si="488"/>
        <v>-1984.0399444444445</v>
      </c>
      <c r="AG249" s="69">
        <f t="shared" si="488"/>
        <v>-7735.1963333333342</v>
      </c>
      <c r="AH249" s="69">
        <f t="shared" ref="AH249:AI249" si="594">IF(OR($B249&lt;AH$10,$B249&gt;AH$11),0,IF($B249=AH$11,-AH248,-AH$15))</f>
        <v>-2291.8082777777777</v>
      </c>
      <c r="AI249" s="69">
        <f t="shared" si="594"/>
        <v>-4660.0425555555557</v>
      </c>
      <c r="AJ249" s="69">
        <f t="shared" ref="AJ249:AK249" si="595">IF(OR($B249&lt;AJ$10,$B249&gt;AJ$11),0,IF($B249=AJ$11,-AJ248,-AJ$15))</f>
        <v>-4768.1513888888885</v>
      </c>
      <c r="AK249" s="69">
        <f t="shared" si="595"/>
        <v>-2229.3174444444444</v>
      </c>
      <c r="AL249" s="69"/>
      <c r="AM249" s="69">
        <f t="shared" ref="AM249" si="596">IF(OR($B249&lt;AM$10,$B249&gt;AM$11),0,IF($B249=AM$11,-AM248,-AM$15))</f>
        <v>-250.24666666666667</v>
      </c>
      <c r="AN249" s="69"/>
      <c r="AO249" s="69"/>
      <c r="AP249" s="69"/>
      <c r="AQ249" s="69"/>
      <c r="AR249" s="69"/>
      <c r="AS249" s="69"/>
      <c r="AT249" s="69"/>
      <c r="AU249" s="69"/>
      <c r="AV249" s="69"/>
      <c r="AW249" s="69"/>
      <c r="AX249" s="69"/>
      <c r="AY249" s="69"/>
      <c r="AZ249" s="69"/>
      <c r="BA249" s="69"/>
      <c r="BB249" s="71">
        <f t="shared" si="500"/>
        <v>-59030.095055555546</v>
      </c>
      <c r="BC249" s="73">
        <f t="shared" si="464"/>
        <v>-3541.81</v>
      </c>
      <c r="BD249" s="73">
        <f t="shared" si="455"/>
        <v>-19420.900000000001</v>
      </c>
    </row>
    <row r="250" spans="1:56" hidden="1" outlineLevel="1" x14ac:dyDescent="0.3">
      <c r="A250" s="55">
        <v>9999</v>
      </c>
      <c r="B250" s="123">
        <f>B249</f>
        <v>42835</v>
      </c>
      <c r="C250" s="99" t="s">
        <v>16</v>
      </c>
      <c r="D250" s="71">
        <f t="shared" ref="D250:V250" si="597">IF($B251&lt;D$10,0,IF($B251=D$10,D$13,SUM(D248:D249)))</f>
        <v>0</v>
      </c>
      <c r="E250" s="71">
        <f t="shared" si="597"/>
        <v>0</v>
      </c>
      <c r="F250" s="71">
        <f t="shared" si="597"/>
        <v>0</v>
      </c>
      <c r="G250" s="71">
        <f t="shared" si="597"/>
        <v>0</v>
      </c>
      <c r="H250" s="71">
        <f t="shared" si="597"/>
        <v>0</v>
      </c>
      <c r="I250" s="71">
        <f t="shared" si="597"/>
        <v>0</v>
      </c>
      <c r="J250" s="71">
        <f t="shared" si="597"/>
        <v>0</v>
      </c>
      <c r="K250" s="71">
        <f t="shared" si="597"/>
        <v>0</v>
      </c>
      <c r="L250" s="71">
        <f t="shared" si="597"/>
        <v>0</v>
      </c>
      <c r="M250" s="71">
        <f t="shared" si="597"/>
        <v>0</v>
      </c>
      <c r="N250" s="71">
        <f t="shared" si="597"/>
        <v>0</v>
      </c>
      <c r="O250" s="71">
        <f t="shared" si="597"/>
        <v>0</v>
      </c>
      <c r="P250" s="71">
        <f t="shared" si="597"/>
        <v>0</v>
      </c>
      <c r="Q250" s="71">
        <f>IF($B251&lt;Q$10,0,IF($B251=Q$10,Q$13,SUM(Q248:Q249)))</f>
        <v>-6.9121597334742546E-11</v>
      </c>
      <c r="R250" s="71">
        <f t="shared" si="597"/>
        <v>12613.590000000007</v>
      </c>
      <c r="S250" s="71">
        <f t="shared" si="597"/>
        <v>4898.5199999999923</v>
      </c>
      <c r="T250" s="71">
        <f t="shared" si="597"/>
        <v>6269.0100000000211</v>
      </c>
      <c r="U250" s="71">
        <f t="shared" si="597"/>
        <v>305016.9700000016</v>
      </c>
      <c r="V250" s="71">
        <f t="shared" si="597"/>
        <v>531296.3600000008</v>
      </c>
      <c r="W250" s="71">
        <f>IF($B251&lt;W$10,0,IF($B251=W$10,W$13,SUM(W248:W249)))</f>
        <v>26722.079999999973</v>
      </c>
      <c r="X250" s="71">
        <f>IF($B251&lt;X$10,0,IF($B251=X$10,X$13,SUM(X248:X249)))</f>
        <v>41510.374333333377</v>
      </c>
      <c r="Y250" s="71">
        <f>IF($B251&lt;Y$10,0,IF($B251=Y$10,Y$13,SUM(Y248:Y249)))</f>
        <v>149993.57000000027</v>
      </c>
      <c r="Z250" s="71">
        <f t="shared" ref="Z250" si="598">IF($B251&lt;Z$10,0,IF($B251=Z$10,Z$13,SUM(Z248:Z249)))</f>
        <v>493281.30000000168</v>
      </c>
      <c r="AA250" s="71">
        <f>IF($B251&lt;AA$10,0,IF($B251=AA$10,AA$13,SUM(AA248:AA249)))</f>
        <v>410692.72033333383</v>
      </c>
      <c r="AB250" s="71">
        <f t="shared" ref="AB250" si="599">IF($B251&lt;AB$10,0,IF($B251=AB$10,AB$13,SUM(AB248:AB249)))</f>
        <v>313618.20000000071</v>
      </c>
      <c r="AC250" s="71">
        <f>IF($B251&lt;AC$10,0,IF($B251=AC$10,AC$13,SUM(AC248:AC249)))</f>
        <v>682768.64999999746</v>
      </c>
      <c r="AD250" s="71">
        <f t="shared" ref="AD250:AF250" si="600">IF($B251&lt;AD$10,0,IF($B251=AD$10,AD$13,SUM(AD248:AD249)))</f>
        <v>394420.61555555486</v>
      </c>
      <c r="AE250" s="71">
        <f t="shared" si="600"/>
        <v>773409.82022222213</v>
      </c>
      <c r="AF250" s="71">
        <f t="shared" si="600"/>
        <v>341254.87044444453</v>
      </c>
      <c r="AG250" s="71">
        <f t="shared" ref="AG250:AH250" si="601">IF($B251&lt;AG$10,0,IF($B251=AG$10,AG$13,SUM(AG248:AG249)))</f>
        <v>1330453.769333333</v>
      </c>
      <c r="AH250" s="71">
        <f t="shared" si="601"/>
        <v>394191.02377777756</v>
      </c>
      <c r="AI250" s="71">
        <f t="shared" ref="AI250:AJ250" si="602">IF($B251&lt;AI$10,0,IF($B251=AI$10,AI$13,SUM(AI248:AI249)))</f>
        <v>801527.31955555535</v>
      </c>
      <c r="AJ250" s="71">
        <f t="shared" si="602"/>
        <v>820122.03888888843</v>
      </c>
      <c r="AK250" s="71">
        <f t="shared" ref="AK250" si="603">IF($B251&lt;AK$10,0,IF($B251=AK$10,AK$13,SUM(AK248:AK249)))</f>
        <v>383442.60044444434</v>
      </c>
      <c r="AL250" s="71">
        <f>AL13</f>
        <v>1048326.75</v>
      </c>
      <c r="AM250" s="71">
        <f t="shared" ref="AM250" si="604">IF($B251&lt;AM$10,0,IF($B251=AM$10,AM$13,SUM(AM248:AM249)))</f>
        <v>43042.426666666674</v>
      </c>
      <c r="AN250" s="71"/>
      <c r="AO250" s="71"/>
      <c r="AP250" s="71"/>
      <c r="AQ250" s="71"/>
      <c r="AR250" s="71"/>
      <c r="AS250" s="71"/>
      <c r="AT250" s="71"/>
      <c r="AU250" s="71"/>
      <c r="AV250" s="71"/>
      <c r="AW250" s="71"/>
      <c r="AX250" s="71"/>
      <c r="AY250" s="71"/>
      <c r="AZ250" s="71"/>
      <c r="BA250" s="71"/>
      <c r="BB250" s="71">
        <f t="shared" si="500"/>
        <v>9308872.5795555562</v>
      </c>
      <c r="BC250" s="71">
        <f t="shared" si="464"/>
        <v>558532.35</v>
      </c>
      <c r="BD250" s="71">
        <f t="shared" si="455"/>
        <v>3062619.08</v>
      </c>
    </row>
    <row r="251" spans="1:56" hidden="1" outlineLevel="1" x14ac:dyDescent="0.3">
      <c r="A251" s="55">
        <v>9999</v>
      </c>
      <c r="B251" s="135">
        <f>+B250+31</f>
        <v>42866</v>
      </c>
      <c r="C251" s="98" t="s">
        <v>15</v>
      </c>
      <c r="D251" s="69">
        <f t="shared" ref="D251:V251" si="605">IF(OR($B251&lt;D$10,$B251&gt;D$11),0,IF($B251=D$11,-D250,-D$15))</f>
        <v>0</v>
      </c>
      <c r="E251" s="69">
        <f t="shared" si="605"/>
        <v>0</v>
      </c>
      <c r="F251" s="69">
        <f t="shared" si="605"/>
        <v>0</v>
      </c>
      <c r="G251" s="69">
        <f t="shared" si="605"/>
        <v>0</v>
      </c>
      <c r="H251" s="69">
        <f t="shared" si="605"/>
        <v>0</v>
      </c>
      <c r="I251" s="69">
        <f t="shared" si="605"/>
        <v>0</v>
      </c>
      <c r="J251" s="69">
        <f t="shared" si="605"/>
        <v>0</v>
      </c>
      <c r="K251" s="69">
        <f t="shared" si="605"/>
        <v>0</v>
      </c>
      <c r="L251" s="69">
        <f t="shared" si="605"/>
        <v>0</v>
      </c>
      <c r="M251" s="69">
        <f t="shared" si="605"/>
        <v>0</v>
      </c>
      <c r="N251" s="69">
        <f t="shared" si="605"/>
        <v>0</v>
      </c>
      <c r="O251" s="69">
        <f t="shared" si="605"/>
        <v>0</v>
      </c>
      <c r="P251" s="69">
        <f t="shared" si="605"/>
        <v>0</v>
      </c>
      <c r="Q251" s="69">
        <f>IF(OR($B251&lt;Q$10,$B251&gt;Q$11),0,IF($B251=Q$11,-Q250,-Q$15))</f>
        <v>0</v>
      </c>
      <c r="R251" s="69">
        <f t="shared" si="605"/>
        <v>-382.23</v>
      </c>
      <c r="S251" s="69">
        <f t="shared" si="605"/>
        <v>-148.44</v>
      </c>
      <c r="T251" s="69">
        <f t="shared" si="605"/>
        <v>-189.97</v>
      </c>
      <c r="U251" s="69">
        <f t="shared" si="605"/>
        <v>-3019.97</v>
      </c>
      <c r="V251" s="69">
        <f t="shared" si="605"/>
        <v>-5260.36</v>
      </c>
      <c r="W251" s="69">
        <f>IF(OR($B251&lt;W$10,$B251&gt;W$11),0,IF($B251=W$11,-W250,-W$15))</f>
        <v>-809.76</v>
      </c>
      <c r="X251" s="69">
        <f>IF(OR($B251&lt;X$10,$B251&gt;X$11),0,IF($B251=X$11,-X250,-X$15))</f>
        <v>-619.56255555555549</v>
      </c>
      <c r="Y251" s="69">
        <f>IF(OR($B251&lt;Y$10,$B251&gt;Y$11),0,IF($B251=Y$11,-Y250,-Y$15))</f>
        <v>-2238.71</v>
      </c>
      <c r="Z251" s="69">
        <f t="shared" ref="Z251" si="606">IF(OR($B251&lt;Z$10,$B251&gt;Z$11),0,IF($B251=Z$11,-Z250,-Z$15))</f>
        <v>-4145.22</v>
      </c>
      <c r="AA251" s="69">
        <f>IF(OR($B251&lt;AA$10,$B251&gt;AA$11),0,IF($B251=AA$11,-AA250,-AA$15))</f>
        <v>-3602.5677222222221</v>
      </c>
      <c r="AB251" s="69">
        <f t="shared" ref="AB251" si="607">IF(OR($B251&lt;AB$10,$B251&gt;AB$11),0,IF($B251=AB$11,-AB250,-AB$15))</f>
        <v>-2323.0977777777771</v>
      </c>
      <c r="AC251" s="69">
        <f>IF(OR($B251&lt;AC$10,$B251&gt;AC$11),0,IF($B251=AC$11,-AC250,-AC$15))</f>
        <v>-5057.5455555555554</v>
      </c>
      <c r="AD251" s="69">
        <f t="shared" ref="AD251:AE251" si="608">IF(OR($B251&lt;AD$10,$B251&gt;AD$11),0,IF($B251=AD$11,-AD250,-AD$15))</f>
        <v>-2817.2901111111109</v>
      </c>
      <c r="AE251" s="69">
        <f t="shared" si="608"/>
        <v>-4496.5687222222223</v>
      </c>
      <c r="AF251" s="69">
        <f t="shared" si="488"/>
        <v>-1984.0399444444445</v>
      </c>
      <c r="AG251" s="69">
        <f t="shared" si="488"/>
        <v>-7735.1963333333342</v>
      </c>
      <c r="AH251" s="69">
        <f t="shared" ref="AH251:AI251" si="609">IF(OR($B251&lt;AH$10,$B251&gt;AH$11),0,IF($B251=AH$11,-AH250,-AH$15))</f>
        <v>-2291.8082777777777</v>
      </c>
      <c r="AI251" s="69">
        <f t="shared" si="609"/>
        <v>-4660.0425555555557</v>
      </c>
      <c r="AJ251" s="69">
        <f t="shared" ref="AJ251:AK251" si="610">IF(OR($B251&lt;AJ$10,$B251&gt;AJ$11),0,IF($B251=AJ$11,-AJ250,-AJ$15))</f>
        <v>-4768.1513888888885</v>
      </c>
      <c r="AK251" s="69">
        <f t="shared" si="610"/>
        <v>-2229.3174444444444</v>
      </c>
      <c r="AL251" s="69">
        <f>IF(OR($B251&lt;AL$10,$B251&gt;AL$11),0,IF($B251=AL$11,-AL250,-AL$15))</f>
        <v>-5824.0375000000004</v>
      </c>
      <c r="AM251" s="69">
        <f t="shared" ref="AM251" si="611">IF(OR($B251&lt;AM$10,$B251&gt;AM$11),0,IF($B251=AM$11,-AM250,-AM$15))</f>
        <v>-250.24666666666667</v>
      </c>
      <c r="AN251" s="69"/>
      <c r="AO251" s="69"/>
      <c r="AP251" s="69"/>
      <c r="AQ251" s="69"/>
      <c r="AR251" s="69"/>
      <c r="AS251" s="69"/>
      <c r="AT251" s="69"/>
      <c r="AU251" s="69"/>
      <c r="AV251" s="69"/>
      <c r="AW251" s="69"/>
      <c r="AX251" s="69"/>
      <c r="AY251" s="69"/>
      <c r="AZ251" s="69"/>
      <c r="BA251" s="69"/>
      <c r="BB251" s="71">
        <f t="shared" si="500"/>
        <v>-64854.132555555545</v>
      </c>
      <c r="BC251" s="71">
        <f t="shared" si="464"/>
        <v>-3891.25</v>
      </c>
      <c r="BD251" s="71">
        <f t="shared" si="455"/>
        <v>-21337.01</v>
      </c>
    </row>
    <row r="252" spans="1:56" hidden="1" outlineLevel="1" x14ac:dyDescent="0.3">
      <c r="A252" s="55">
        <v>9999</v>
      </c>
      <c r="B252" s="123">
        <f>B251</f>
        <v>42866</v>
      </c>
      <c r="C252" s="99" t="s">
        <v>16</v>
      </c>
      <c r="D252" s="71">
        <f t="shared" ref="D252:V252" si="612">IF($B253&lt;D$10,0,IF($B253=D$10,D$13,SUM(D250:D251)))</f>
        <v>0</v>
      </c>
      <c r="E252" s="71">
        <f t="shared" si="612"/>
        <v>0</v>
      </c>
      <c r="F252" s="71">
        <f t="shared" si="612"/>
        <v>0</v>
      </c>
      <c r="G252" s="71">
        <f t="shared" si="612"/>
        <v>0</v>
      </c>
      <c r="H252" s="71">
        <f t="shared" si="612"/>
        <v>0</v>
      </c>
      <c r="I252" s="71">
        <f t="shared" si="612"/>
        <v>0</v>
      </c>
      <c r="J252" s="71">
        <f t="shared" si="612"/>
        <v>0</v>
      </c>
      <c r="K252" s="71">
        <f t="shared" si="612"/>
        <v>0</v>
      </c>
      <c r="L252" s="71">
        <f t="shared" si="612"/>
        <v>0</v>
      </c>
      <c r="M252" s="71">
        <f t="shared" si="612"/>
        <v>0</v>
      </c>
      <c r="N252" s="71">
        <f t="shared" si="612"/>
        <v>0</v>
      </c>
      <c r="O252" s="71">
        <f t="shared" si="612"/>
        <v>0</v>
      </c>
      <c r="P252" s="71">
        <f t="shared" si="612"/>
        <v>0</v>
      </c>
      <c r="Q252" s="71">
        <f>IF($B253&lt;Q$10,0,IF($B253=Q$10,Q$13,SUM(Q250:Q251)))</f>
        <v>-6.9121597334742546E-11</v>
      </c>
      <c r="R252" s="71">
        <f t="shared" si="612"/>
        <v>12231.360000000008</v>
      </c>
      <c r="S252" s="71">
        <f t="shared" si="612"/>
        <v>4750.0799999999927</v>
      </c>
      <c r="T252" s="71">
        <f t="shared" si="612"/>
        <v>6079.0400000000209</v>
      </c>
      <c r="U252" s="71">
        <f t="shared" si="612"/>
        <v>301997.00000000163</v>
      </c>
      <c r="V252" s="71">
        <f t="shared" si="612"/>
        <v>526036.00000000081</v>
      </c>
      <c r="W252" s="71">
        <f>IF($B253&lt;W$10,0,IF($B253=W$10,W$13,SUM(W250:W251)))</f>
        <v>25912.319999999974</v>
      </c>
      <c r="X252" s="71">
        <f>IF($B253&lt;X$10,0,IF($B253=X$10,X$13,SUM(X250:X251)))</f>
        <v>40890.811777777824</v>
      </c>
      <c r="Y252" s="71">
        <f>IF($B253&lt;Y$10,0,IF($B253=Y$10,Y$13,SUM(Y250:Y251)))</f>
        <v>147754.86000000028</v>
      </c>
      <c r="Z252" s="71">
        <f t="shared" ref="Z252" si="613">IF($B253&lt;Z$10,0,IF($B253=Z$10,Z$13,SUM(Z250:Z251)))</f>
        <v>489136.0800000017</v>
      </c>
      <c r="AA252" s="71">
        <f>IF($B253&lt;AA$10,0,IF($B253=AA$10,AA$13,SUM(AA250:AA251)))</f>
        <v>407090.15261111158</v>
      </c>
      <c r="AB252" s="71">
        <f t="shared" ref="AB252" si="614">IF($B253&lt;AB$10,0,IF($B253=AB$10,AB$13,SUM(AB250:AB251)))</f>
        <v>311295.10222222295</v>
      </c>
      <c r="AC252" s="71">
        <f>IF($B253&lt;AC$10,0,IF($B253=AC$10,AC$13,SUM(AC250:AC251)))</f>
        <v>677711.10444444185</v>
      </c>
      <c r="AD252" s="71">
        <f t="shared" ref="AD252:AF252" si="615">IF($B253&lt;AD$10,0,IF($B253=AD$10,AD$13,SUM(AD250:AD251)))</f>
        <v>391603.32544444373</v>
      </c>
      <c r="AE252" s="71">
        <f t="shared" si="615"/>
        <v>768913.2514999999</v>
      </c>
      <c r="AF252" s="71">
        <f t="shared" si="615"/>
        <v>339270.8305000001</v>
      </c>
      <c r="AG252" s="71">
        <f t="shared" ref="AG252:AH252" si="616">IF($B253&lt;AG$10,0,IF($B253=AG$10,AG$13,SUM(AG250:AG251)))</f>
        <v>1322718.5729999996</v>
      </c>
      <c r="AH252" s="71">
        <f t="shared" si="616"/>
        <v>391899.21549999976</v>
      </c>
      <c r="AI252" s="71">
        <f t="shared" ref="AI252:AJ252" si="617">IF($B253&lt;AI$10,0,IF($B253=AI$10,AI$13,SUM(AI250:AI251)))</f>
        <v>796867.27699999977</v>
      </c>
      <c r="AJ252" s="71">
        <f t="shared" si="617"/>
        <v>815353.88749999949</v>
      </c>
      <c r="AK252" s="71">
        <f t="shared" ref="AK252" si="618">IF($B253&lt;AK$10,0,IF($B253=AK$10,AK$13,SUM(AK250:AK251)))</f>
        <v>381213.28299999988</v>
      </c>
      <c r="AL252" s="71">
        <f t="shared" ref="AL252" si="619">IF($B253&lt;AL$10,0,IF($B253=AL$10,AL$13,SUM(AL250:AL251)))</f>
        <v>1042502.7125</v>
      </c>
      <c r="AM252" s="71">
        <f t="shared" ref="AM252" si="620">IF($B253&lt;AM$10,0,IF($B253=AM$10,AM$13,SUM(AM250:AM251)))</f>
        <v>42792.180000000008</v>
      </c>
      <c r="AN252" s="71"/>
      <c r="AO252" s="71"/>
      <c r="AP252" s="71"/>
      <c r="AQ252" s="71"/>
      <c r="AR252" s="71"/>
      <c r="AS252" s="71"/>
      <c r="AT252" s="71"/>
      <c r="AU252" s="71"/>
      <c r="AV252" s="71"/>
      <c r="AW252" s="71"/>
      <c r="AX252" s="71"/>
      <c r="AY252" s="71"/>
      <c r="AZ252" s="71"/>
      <c r="BA252" s="71"/>
      <c r="BB252" s="71">
        <f t="shared" si="500"/>
        <v>9244018.4470000006</v>
      </c>
      <c r="BC252" s="71">
        <f t="shared" si="464"/>
        <v>554641.11</v>
      </c>
      <c r="BD252" s="71">
        <f t="shared" si="455"/>
        <v>3041282.07</v>
      </c>
    </row>
    <row r="253" spans="1:56" hidden="1" outlineLevel="1" x14ac:dyDescent="0.3">
      <c r="A253" s="55">
        <v>9999</v>
      </c>
      <c r="B253" s="125">
        <f>+B252+30</f>
        <v>42896</v>
      </c>
      <c r="C253" s="98" t="s">
        <v>15</v>
      </c>
      <c r="D253" s="69">
        <f t="shared" ref="D253:V253" si="621">IF(OR($B253&lt;D$10,$B253&gt;D$11),0,IF($B253=D$11,-D252,-D$15))</f>
        <v>0</v>
      </c>
      <c r="E253" s="69">
        <f t="shared" si="621"/>
        <v>0</v>
      </c>
      <c r="F253" s="69">
        <f t="shared" si="621"/>
        <v>0</v>
      </c>
      <c r="G253" s="69">
        <f t="shared" si="621"/>
        <v>0</v>
      </c>
      <c r="H253" s="69">
        <f t="shared" si="621"/>
        <v>0</v>
      </c>
      <c r="I253" s="69">
        <f t="shared" si="621"/>
        <v>0</v>
      </c>
      <c r="J253" s="69">
        <f t="shared" si="621"/>
        <v>0</v>
      </c>
      <c r="K253" s="69">
        <f t="shared" si="621"/>
        <v>0</v>
      </c>
      <c r="L253" s="69">
        <f t="shared" si="621"/>
        <v>0</v>
      </c>
      <c r="M253" s="69">
        <f t="shared" si="621"/>
        <v>0</v>
      </c>
      <c r="N253" s="69">
        <f t="shared" si="621"/>
        <v>0</v>
      </c>
      <c r="O253" s="69">
        <f t="shared" si="621"/>
        <v>0</v>
      </c>
      <c r="P253" s="69">
        <f t="shared" si="621"/>
        <v>0</v>
      </c>
      <c r="Q253" s="69">
        <f>IF(OR($B253&lt;Q$10,$B253&gt;Q$11),0,IF($B253=Q$11,-Q252,-Q$15))</f>
        <v>0</v>
      </c>
      <c r="R253" s="69">
        <f t="shared" si="621"/>
        <v>-382.23</v>
      </c>
      <c r="S253" s="69">
        <f t="shared" si="621"/>
        <v>-148.44</v>
      </c>
      <c r="T253" s="69">
        <f t="shared" si="621"/>
        <v>-189.97</v>
      </c>
      <c r="U253" s="69">
        <f t="shared" si="621"/>
        <v>-3019.97</v>
      </c>
      <c r="V253" s="69">
        <f t="shared" si="621"/>
        <v>-5260.36</v>
      </c>
      <c r="W253" s="69">
        <f>IF(OR($B253&lt;W$10,$B253&gt;W$11),0,IF($B253=W$11,-W252,-W$15))</f>
        <v>-809.76</v>
      </c>
      <c r="X253" s="69">
        <f>IF(OR($B253&lt;X$10,$B253&gt;X$11),0,IF($B253=X$11,-X252,-X$15))</f>
        <v>-619.56255555555549</v>
      </c>
      <c r="Y253" s="69">
        <f>IF(OR($B253&lt;Y$10,$B253&gt;Y$11),0,IF($B253=Y$11,-Y252,-Y$15))</f>
        <v>-2238.71</v>
      </c>
      <c r="Z253" s="69">
        <f t="shared" ref="Z253" si="622">IF(OR($B253&lt;Z$10,$B253&gt;Z$11),0,IF($B253=Z$11,-Z252,-Z$15))</f>
        <v>-4145.22</v>
      </c>
      <c r="AA253" s="69">
        <f>IF(OR($B253&lt;AA$10,$B253&gt;AA$11),0,IF($B253=AA$11,-AA252,-AA$15))</f>
        <v>-3602.5677222222221</v>
      </c>
      <c r="AB253" s="69">
        <f t="shared" ref="AB253" si="623">IF(OR($B253&lt;AB$10,$B253&gt;AB$11),0,IF($B253=AB$11,-AB252,-AB$15))</f>
        <v>-2323.0977777777771</v>
      </c>
      <c r="AC253" s="69">
        <f>IF(OR($B253&lt;AC$10,$B253&gt;AC$11),0,IF($B253=AC$11,-AC252,-AC$15))</f>
        <v>-5057.5455555555554</v>
      </c>
      <c r="AD253" s="69">
        <f t="shared" ref="AD253:AE253" si="624">IF(OR($B253&lt;AD$10,$B253&gt;AD$11),0,IF($B253=AD$11,-AD252,-AD$15))</f>
        <v>-2817.2901111111109</v>
      </c>
      <c r="AE253" s="69">
        <f t="shared" si="624"/>
        <v>-4496.5687222222223</v>
      </c>
      <c r="AF253" s="69">
        <f t="shared" si="488"/>
        <v>-1984.0399444444445</v>
      </c>
      <c r="AG253" s="69">
        <f t="shared" si="488"/>
        <v>-7735.1963333333342</v>
      </c>
      <c r="AH253" s="69">
        <f t="shared" ref="AH253:AI253" si="625">IF(OR($B253&lt;AH$10,$B253&gt;AH$11),0,IF($B253=AH$11,-AH252,-AH$15))</f>
        <v>-2291.8082777777777</v>
      </c>
      <c r="AI253" s="69">
        <f t="shared" si="625"/>
        <v>-4660.0425555555557</v>
      </c>
      <c r="AJ253" s="69">
        <f t="shared" ref="AJ253:AK253" si="626">IF(OR($B253&lt;AJ$10,$B253&gt;AJ$11),0,IF($B253=AJ$11,-AJ252,-AJ$15))</f>
        <v>-4768.1513888888885</v>
      </c>
      <c r="AK253" s="69">
        <f t="shared" si="626"/>
        <v>-2229.3174444444444</v>
      </c>
      <c r="AL253" s="69">
        <f t="shared" ref="AL253" si="627">IF(OR($B253&lt;AL$10,$B253&gt;AL$11),0,IF($B253=AL$11,-AL252,-AL$15))</f>
        <v>-5824.0375000000004</v>
      </c>
      <c r="AM253" s="69">
        <f t="shared" ref="AM253" si="628">IF(OR($B253&lt;AM$10,$B253&gt;AM$11),0,IF($B253=AM$11,-AM252,-AM$15))</f>
        <v>-250.24666666666667</v>
      </c>
      <c r="AN253" s="69"/>
      <c r="AO253" s="69"/>
      <c r="AP253" s="69"/>
      <c r="AQ253" s="69"/>
      <c r="AR253" s="69"/>
      <c r="AS253" s="69"/>
      <c r="AT253" s="69"/>
      <c r="AU253" s="69"/>
      <c r="AV253" s="69"/>
      <c r="AW253" s="69"/>
      <c r="AX253" s="69"/>
      <c r="AY253" s="69"/>
      <c r="AZ253" s="69"/>
      <c r="BA253" s="69"/>
      <c r="BB253" s="73">
        <f t="shared" si="500"/>
        <v>-64854.132555555545</v>
      </c>
      <c r="BC253" s="73">
        <f t="shared" si="464"/>
        <v>-3891.25</v>
      </c>
      <c r="BD253" s="73">
        <f t="shared" si="455"/>
        <v>-21337.01</v>
      </c>
    </row>
    <row r="254" spans="1:56" hidden="1" outlineLevel="1" x14ac:dyDescent="0.3">
      <c r="A254" s="55">
        <v>9999</v>
      </c>
      <c r="B254" s="123">
        <f>B253</f>
        <v>42896</v>
      </c>
      <c r="C254" s="99" t="s">
        <v>16</v>
      </c>
      <c r="D254" s="71">
        <f t="shared" ref="D254:V254" si="629">IF($B255&lt;D$10,0,IF($B255=D$10,D$13,SUM(D252:D253)))</f>
        <v>0</v>
      </c>
      <c r="E254" s="71">
        <f t="shared" si="629"/>
        <v>0</v>
      </c>
      <c r="F254" s="71">
        <f t="shared" si="629"/>
        <v>0</v>
      </c>
      <c r="G254" s="71">
        <f t="shared" si="629"/>
        <v>0</v>
      </c>
      <c r="H254" s="71">
        <f t="shared" si="629"/>
        <v>0</v>
      </c>
      <c r="I254" s="71">
        <f t="shared" si="629"/>
        <v>0</v>
      </c>
      <c r="J254" s="71">
        <f t="shared" si="629"/>
        <v>0</v>
      </c>
      <c r="K254" s="71">
        <f t="shared" si="629"/>
        <v>0</v>
      </c>
      <c r="L254" s="71">
        <f t="shared" si="629"/>
        <v>0</v>
      </c>
      <c r="M254" s="71">
        <f t="shared" si="629"/>
        <v>0</v>
      </c>
      <c r="N254" s="71">
        <f t="shared" si="629"/>
        <v>0</v>
      </c>
      <c r="O254" s="71">
        <f t="shared" si="629"/>
        <v>0</v>
      </c>
      <c r="P254" s="71">
        <f t="shared" si="629"/>
        <v>0</v>
      </c>
      <c r="Q254" s="71">
        <f>IF($B255&lt;Q$10,0,IF($B255=Q$10,Q$13,SUM(Q252:Q253)))</f>
        <v>-6.9121597334742546E-11</v>
      </c>
      <c r="R254" s="71">
        <f t="shared" si="629"/>
        <v>11849.130000000008</v>
      </c>
      <c r="S254" s="71">
        <f t="shared" si="629"/>
        <v>4601.6399999999931</v>
      </c>
      <c r="T254" s="71">
        <f t="shared" si="629"/>
        <v>5889.0700000000206</v>
      </c>
      <c r="U254" s="71">
        <f t="shared" si="629"/>
        <v>298977.03000000166</v>
      </c>
      <c r="V254" s="71">
        <f t="shared" si="629"/>
        <v>520775.64000000083</v>
      </c>
      <c r="W254" s="71">
        <f>IF($B255&lt;W$10,0,IF($B255=W$10,W$13,SUM(W252:W253)))</f>
        <v>25102.559999999976</v>
      </c>
      <c r="X254" s="71">
        <f>IF($B255&lt;X$10,0,IF($B255=X$10,X$13,SUM(X252:X253)))</f>
        <v>40271.249222222272</v>
      </c>
      <c r="Y254" s="71">
        <f>IF($B255&lt;Y$10,0,IF($B255=Y$10,Y$13,SUM(Y252:Y253)))</f>
        <v>145516.15000000029</v>
      </c>
      <c r="Z254" s="71">
        <f t="shared" ref="Z254" si="630">IF($B255&lt;Z$10,0,IF($B255=Z$10,Z$13,SUM(Z252:Z253)))</f>
        <v>484990.86000000173</v>
      </c>
      <c r="AA254" s="71">
        <f>IF($B255&lt;AA$10,0,IF($B255=AA$10,AA$13,SUM(AA252:AA253)))</f>
        <v>403487.58488888934</v>
      </c>
      <c r="AB254" s="71">
        <f t="shared" ref="AB254" si="631">IF($B255&lt;AB$10,0,IF($B255=AB$10,AB$13,SUM(AB252:AB253)))</f>
        <v>308972.00444444519</v>
      </c>
      <c r="AC254" s="71">
        <f>IF($B255&lt;AC$10,0,IF($B255=AC$10,AC$13,SUM(AC252:AC253)))</f>
        <v>672653.55888888624</v>
      </c>
      <c r="AD254" s="71">
        <f t="shared" ref="AD254:AF254" si="632">IF($B255&lt;AD$10,0,IF($B255=AD$10,AD$13,SUM(AD252:AD253)))</f>
        <v>388786.03533333261</v>
      </c>
      <c r="AE254" s="71">
        <f t="shared" si="632"/>
        <v>764416.68277777766</v>
      </c>
      <c r="AF254" s="71">
        <f t="shared" si="632"/>
        <v>337286.79055555566</v>
      </c>
      <c r="AG254" s="71">
        <f t="shared" ref="AG254:AH254" si="633">IF($B255&lt;AG$10,0,IF($B255=AG$10,AG$13,SUM(AG252:AG253)))</f>
        <v>1314983.3766666662</v>
      </c>
      <c r="AH254" s="71">
        <f t="shared" si="633"/>
        <v>389607.40722222195</v>
      </c>
      <c r="AI254" s="71">
        <f t="shared" ref="AI254:AJ254" si="634">IF($B255&lt;AI$10,0,IF($B255=AI$10,AI$13,SUM(AI252:AI253)))</f>
        <v>792207.23444444418</v>
      </c>
      <c r="AJ254" s="71">
        <f t="shared" si="634"/>
        <v>810585.73611111054</v>
      </c>
      <c r="AK254" s="71">
        <f t="shared" ref="AK254:AL254" si="635">IF($B255&lt;AK$10,0,IF($B255=AK$10,AK$13,SUM(AK252:AK253)))</f>
        <v>378983.96555555542</v>
      </c>
      <c r="AL254" s="71">
        <f t="shared" si="635"/>
        <v>1036678.675</v>
      </c>
      <c r="AM254" s="71">
        <f t="shared" ref="AM254" si="636">IF($B255&lt;AM$10,0,IF($B255=AM$10,AM$13,SUM(AM252:AM253)))</f>
        <v>42541.933333333342</v>
      </c>
      <c r="AN254" s="71"/>
      <c r="AO254" s="71"/>
      <c r="AP254" s="71"/>
      <c r="AQ254" s="71"/>
      <c r="AR254" s="71"/>
      <c r="AS254" s="71"/>
      <c r="AT254" s="71"/>
      <c r="AU254" s="71"/>
      <c r="AV254" s="71"/>
      <c r="AW254" s="71"/>
      <c r="AX254" s="71"/>
      <c r="AY254" s="71"/>
      <c r="AZ254" s="71"/>
      <c r="BA254" s="71"/>
      <c r="BB254" s="71">
        <f t="shared" si="500"/>
        <v>9179164.3144444432</v>
      </c>
      <c r="BC254" s="71">
        <f t="shared" si="464"/>
        <v>550749.86</v>
      </c>
      <c r="BD254" s="71">
        <f t="shared" si="455"/>
        <v>3019945.06</v>
      </c>
    </row>
    <row r="255" spans="1:56" hidden="1" outlineLevel="1" x14ac:dyDescent="0.3">
      <c r="A255" s="55">
        <v>9999</v>
      </c>
      <c r="B255" s="125">
        <f>+B254+31</f>
        <v>42927</v>
      </c>
      <c r="C255" s="98" t="s">
        <v>15</v>
      </c>
      <c r="D255" s="69">
        <f t="shared" ref="D255:V255" si="637">IF(OR($B255&lt;D$10,$B255&gt;D$11),0,IF($B255=D$11,-D254,-D$15))</f>
        <v>0</v>
      </c>
      <c r="E255" s="69">
        <f t="shared" si="637"/>
        <v>0</v>
      </c>
      <c r="F255" s="69">
        <f t="shared" si="637"/>
        <v>0</v>
      </c>
      <c r="G255" s="69">
        <f t="shared" si="637"/>
        <v>0</v>
      </c>
      <c r="H255" s="69">
        <f t="shared" si="637"/>
        <v>0</v>
      </c>
      <c r="I255" s="69">
        <f t="shared" si="637"/>
        <v>0</v>
      </c>
      <c r="J255" s="69">
        <f t="shared" si="637"/>
        <v>0</v>
      </c>
      <c r="K255" s="69">
        <f t="shared" si="637"/>
        <v>0</v>
      </c>
      <c r="L255" s="69">
        <f t="shared" si="637"/>
        <v>0</v>
      </c>
      <c r="M255" s="69">
        <f t="shared" si="637"/>
        <v>0</v>
      </c>
      <c r="N255" s="69">
        <f t="shared" si="637"/>
        <v>0</v>
      </c>
      <c r="O255" s="69">
        <f t="shared" si="637"/>
        <v>0</v>
      </c>
      <c r="P255" s="69">
        <f t="shared" si="637"/>
        <v>0</v>
      </c>
      <c r="Q255" s="69">
        <f>IF(OR($B255&lt;Q$10,$B255&gt;Q$11),0,IF($B255=Q$11,-Q254,-Q$15))</f>
        <v>0</v>
      </c>
      <c r="R255" s="69">
        <f t="shared" si="637"/>
        <v>-382.23</v>
      </c>
      <c r="S255" s="69">
        <f t="shared" si="637"/>
        <v>-148.44</v>
      </c>
      <c r="T255" s="69">
        <f t="shared" si="637"/>
        <v>-189.97</v>
      </c>
      <c r="U255" s="69">
        <f t="shared" si="637"/>
        <v>-3019.97</v>
      </c>
      <c r="V255" s="69">
        <f t="shared" si="637"/>
        <v>-5260.36</v>
      </c>
      <c r="W255" s="69">
        <f>IF(OR($B255&lt;W$10,$B255&gt;W$11),0,IF($B255=W$11,-W254,-W$15))</f>
        <v>-809.76</v>
      </c>
      <c r="X255" s="69">
        <f>IF(OR($B255&lt;X$10,$B255&gt;X$11),0,IF($B255=X$11,-X254,-X$15))</f>
        <v>-619.56255555555549</v>
      </c>
      <c r="Y255" s="69">
        <f>IF(OR($B255&lt;Y$10,$B255&gt;Y$11),0,IF($B255=Y$11,-Y254,-Y$15))</f>
        <v>-2238.71</v>
      </c>
      <c r="Z255" s="69">
        <f t="shared" ref="Z255" si="638">IF(OR($B255&lt;Z$10,$B255&gt;Z$11),0,IF($B255=Z$11,-Z254,-Z$15))</f>
        <v>-4145.22</v>
      </c>
      <c r="AA255" s="69">
        <f>IF(OR($B255&lt;AA$10,$B255&gt;AA$11),0,IF($B255=AA$11,-AA254,-AA$15))</f>
        <v>-3602.5677222222221</v>
      </c>
      <c r="AB255" s="69">
        <f t="shared" ref="AB255" si="639">IF(OR($B255&lt;AB$10,$B255&gt;AB$11),0,IF($B255=AB$11,-AB254,-AB$15))</f>
        <v>-2323.0977777777771</v>
      </c>
      <c r="AC255" s="69">
        <f>IF(OR($B255&lt;AC$10,$B255&gt;AC$11),0,IF($B255=AC$11,-AC254,-AC$15))</f>
        <v>-5057.5455555555554</v>
      </c>
      <c r="AD255" s="69">
        <f t="shared" ref="AD255:AE255" si="640">IF(OR($B255&lt;AD$10,$B255&gt;AD$11),0,IF($B255=AD$11,-AD254,-AD$15))</f>
        <v>-2817.2901111111109</v>
      </c>
      <c r="AE255" s="69">
        <f t="shared" si="640"/>
        <v>-4496.5687222222223</v>
      </c>
      <c r="AF255" s="69">
        <f t="shared" si="488"/>
        <v>-1984.0399444444445</v>
      </c>
      <c r="AG255" s="69">
        <f t="shared" si="488"/>
        <v>-7735.1963333333342</v>
      </c>
      <c r="AH255" s="69">
        <f t="shared" ref="AH255:AI255" si="641">IF(OR($B255&lt;AH$10,$B255&gt;AH$11),0,IF($B255=AH$11,-AH254,-AH$15))</f>
        <v>-2291.8082777777777</v>
      </c>
      <c r="AI255" s="69">
        <f t="shared" si="641"/>
        <v>-4660.0425555555557</v>
      </c>
      <c r="AJ255" s="69">
        <f t="shared" ref="AJ255:AK255" si="642">IF(OR($B255&lt;AJ$10,$B255&gt;AJ$11),0,IF($B255=AJ$11,-AJ254,-AJ$15))</f>
        <v>-4768.1513888888885</v>
      </c>
      <c r="AK255" s="69">
        <f t="shared" si="642"/>
        <v>-2229.3174444444444</v>
      </c>
      <c r="AL255" s="69">
        <f t="shared" ref="AL255" si="643">IF(OR($B255&lt;AL$10,$B255&gt;AL$11),0,IF($B255=AL$11,-AL254,-AL$15))</f>
        <v>-5824.0375000000004</v>
      </c>
      <c r="AM255" s="69">
        <f t="shared" ref="AM255" si="644">IF(OR($B255&lt;AM$10,$B255&gt;AM$11),0,IF($B255=AM$11,-AM254,-AM$15))</f>
        <v>-250.24666666666667</v>
      </c>
      <c r="AN255" s="69"/>
      <c r="AO255" s="69"/>
      <c r="AP255" s="69"/>
      <c r="AQ255" s="69"/>
      <c r="AR255" s="69"/>
      <c r="AS255" s="69"/>
      <c r="AT255" s="69"/>
      <c r="AU255" s="69"/>
      <c r="AV255" s="69"/>
      <c r="AW255" s="69"/>
      <c r="AX255" s="69"/>
      <c r="AY255" s="69"/>
      <c r="AZ255" s="69"/>
      <c r="BA255" s="69"/>
      <c r="BB255" s="73">
        <f t="shared" si="500"/>
        <v>-64854.132555555545</v>
      </c>
      <c r="BC255" s="71">
        <f t="shared" si="464"/>
        <v>-3891.25</v>
      </c>
      <c r="BD255" s="71">
        <f t="shared" si="455"/>
        <v>-21337.01</v>
      </c>
    </row>
    <row r="256" spans="1:56" hidden="1" outlineLevel="1" x14ac:dyDescent="0.3">
      <c r="A256" s="55">
        <v>9999</v>
      </c>
      <c r="B256" s="123">
        <f>B255</f>
        <v>42927</v>
      </c>
      <c r="C256" s="99" t="s">
        <v>16</v>
      </c>
      <c r="D256" s="71">
        <f t="shared" ref="D256:V256" si="645">IF($B257&lt;D$10,0,IF($B257=D$10,D$13,SUM(D254:D255)))</f>
        <v>0</v>
      </c>
      <c r="E256" s="71">
        <f t="shared" si="645"/>
        <v>0</v>
      </c>
      <c r="F256" s="71">
        <f t="shared" si="645"/>
        <v>0</v>
      </c>
      <c r="G256" s="71">
        <f t="shared" si="645"/>
        <v>0</v>
      </c>
      <c r="H256" s="71">
        <f t="shared" si="645"/>
        <v>0</v>
      </c>
      <c r="I256" s="71">
        <f t="shared" si="645"/>
        <v>0</v>
      </c>
      <c r="J256" s="71">
        <f t="shared" si="645"/>
        <v>0</v>
      </c>
      <c r="K256" s="71">
        <f t="shared" si="645"/>
        <v>0</v>
      </c>
      <c r="L256" s="71">
        <f t="shared" si="645"/>
        <v>0</v>
      </c>
      <c r="M256" s="71">
        <f t="shared" si="645"/>
        <v>0</v>
      </c>
      <c r="N256" s="71">
        <f t="shared" si="645"/>
        <v>0</v>
      </c>
      <c r="O256" s="71">
        <f t="shared" si="645"/>
        <v>0</v>
      </c>
      <c r="P256" s="71">
        <f t="shared" si="645"/>
        <v>0</v>
      </c>
      <c r="Q256" s="71">
        <f>IF($B257&lt;Q$10,0,IF($B257=Q$10,Q$13,SUM(Q254:Q255)))</f>
        <v>-6.9121597334742546E-11</v>
      </c>
      <c r="R256" s="71">
        <f t="shared" si="645"/>
        <v>11466.900000000009</v>
      </c>
      <c r="S256" s="71">
        <f t="shared" si="645"/>
        <v>4453.1999999999935</v>
      </c>
      <c r="T256" s="71">
        <f t="shared" si="645"/>
        <v>5699.1000000000204</v>
      </c>
      <c r="U256" s="71">
        <f t="shared" si="645"/>
        <v>295957.06000000169</v>
      </c>
      <c r="V256" s="71">
        <f t="shared" si="645"/>
        <v>515515.28000000084</v>
      </c>
      <c r="W256" s="71">
        <f>IF($B257&lt;W$10,0,IF($B257=W$10,W$13,SUM(W254:W255)))</f>
        <v>24292.799999999977</v>
      </c>
      <c r="X256" s="71">
        <f>IF($B257&lt;X$10,0,IF($B257=X$10,X$13,SUM(X254:X255)))</f>
        <v>39651.686666666719</v>
      </c>
      <c r="Y256" s="71">
        <f>IF($B257&lt;Y$10,0,IF($B257=Y$10,Y$13,SUM(Y254:Y255)))</f>
        <v>143277.44000000029</v>
      </c>
      <c r="Z256" s="71">
        <f t="shared" ref="Z256" si="646">IF($B257&lt;Z$10,0,IF($B257=Z$10,Z$13,SUM(Z254:Z255)))</f>
        <v>480845.64000000176</v>
      </c>
      <c r="AA256" s="71">
        <f>IF($B257&lt;AA$10,0,IF($B257=AA$10,AA$13,SUM(AA254:AA255)))</f>
        <v>399885.01716666709</v>
      </c>
      <c r="AB256" s="71">
        <f t="shared" ref="AB256" si="647">IF($B257&lt;AB$10,0,IF($B257=AB$10,AB$13,SUM(AB254:AB255)))</f>
        <v>306648.90666666743</v>
      </c>
      <c r="AC256" s="71">
        <f>IF($B257&lt;AC$10,0,IF($B257=AC$10,AC$13,SUM(AC254:AC255)))</f>
        <v>667596.01333333063</v>
      </c>
      <c r="AD256" s="71">
        <f t="shared" ref="AD256:AF256" si="648">IF($B257&lt;AD$10,0,IF($B257=AD$10,AD$13,SUM(AD254:AD255)))</f>
        <v>385968.74522222148</v>
      </c>
      <c r="AE256" s="71">
        <f t="shared" si="648"/>
        <v>759920.11405555543</v>
      </c>
      <c r="AF256" s="71">
        <f t="shared" si="648"/>
        <v>335302.75061111123</v>
      </c>
      <c r="AG256" s="71">
        <f t="shared" ref="AG256:AH256" si="649">IF($B257&lt;AG$10,0,IF($B257=AG$10,AG$13,SUM(AG254:AG255)))</f>
        <v>1307248.1803333329</v>
      </c>
      <c r="AH256" s="71">
        <f t="shared" si="649"/>
        <v>387315.59894444415</v>
      </c>
      <c r="AI256" s="71">
        <f t="shared" ref="AI256:AJ256" si="650">IF($B257&lt;AI$10,0,IF($B257=AI$10,AI$13,SUM(AI254:AI255)))</f>
        <v>787547.1918888886</v>
      </c>
      <c r="AJ256" s="71">
        <f t="shared" si="650"/>
        <v>805817.5847222216</v>
      </c>
      <c r="AK256" s="71">
        <f t="shared" ref="AK256:AL256" si="651">IF($B257&lt;AK$10,0,IF($B257=AK$10,AK$13,SUM(AK254:AK255)))</f>
        <v>376754.64811111096</v>
      </c>
      <c r="AL256" s="71">
        <f t="shared" si="651"/>
        <v>1030854.6375000001</v>
      </c>
      <c r="AM256" s="71">
        <f t="shared" ref="AM256" si="652">IF($B257&lt;AM$10,0,IF($B257=AM$10,AM$13,SUM(AM254:AM255)))</f>
        <v>42291.686666666676</v>
      </c>
      <c r="AN256" s="71"/>
      <c r="AO256" s="71"/>
      <c r="AP256" s="71"/>
      <c r="AQ256" s="71"/>
      <c r="AR256" s="71"/>
      <c r="AS256" s="71"/>
      <c r="AT256" s="71"/>
      <c r="AU256" s="71"/>
      <c r="AV256" s="71"/>
      <c r="AW256" s="71"/>
      <c r="AX256" s="71"/>
      <c r="AY256" s="71"/>
      <c r="AZ256" s="71"/>
      <c r="BA256" s="71"/>
      <c r="BB256" s="71">
        <f t="shared" si="500"/>
        <v>9114310.1818888895</v>
      </c>
      <c r="BC256" s="71">
        <f t="shared" si="464"/>
        <v>546858.61</v>
      </c>
      <c r="BD256" s="71">
        <f t="shared" si="455"/>
        <v>2998608.05</v>
      </c>
    </row>
    <row r="257" spans="1:56" hidden="1" outlineLevel="1" x14ac:dyDescent="0.3">
      <c r="A257" s="55">
        <v>9999</v>
      </c>
      <c r="B257" s="125">
        <f>+B256+31</f>
        <v>42958</v>
      </c>
      <c r="C257" s="98" t="s">
        <v>15</v>
      </c>
      <c r="D257" s="69">
        <f t="shared" ref="D257:V257" si="653">IF(OR($B257&lt;D$10,$B257&gt;D$11),0,IF($B257=D$11,-D256,-D$15))</f>
        <v>0</v>
      </c>
      <c r="E257" s="69">
        <f t="shared" si="653"/>
        <v>0</v>
      </c>
      <c r="F257" s="69">
        <f t="shared" si="653"/>
        <v>0</v>
      </c>
      <c r="G257" s="69">
        <f t="shared" si="653"/>
        <v>0</v>
      </c>
      <c r="H257" s="69">
        <f t="shared" si="653"/>
        <v>0</v>
      </c>
      <c r="I257" s="69">
        <f t="shared" si="653"/>
        <v>0</v>
      </c>
      <c r="J257" s="69">
        <f t="shared" si="653"/>
        <v>0</v>
      </c>
      <c r="K257" s="69">
        <f t="shared" si="653"/>
        <v>0</v>
      </c>
      <c r="L257" s="69">
        <f t="shared" si="653"/>
        <v>0</v>
      </c>
      <c r="M257" s="69">
        <f t="shared" si="653"/>
        <v>0</v>
      </c>
      <c r="N257" s="69">
        <f t="shared" si="653"/>
        <v>0</v>
      </c>
      <c r="O257" s="69">
        <f t="shared" si="653"/>
        <v>0</v>
      </c>
      <c r="P257" s="69">
        <f t="shared" si="653"/>
        <v>0</v>
      </c>
      <c r="Q257" s="69">
        <f>IF(OR($B257&lt;Q$10,$B257&gt;Q$11),0,IF($B257=Q$11,-Q256,-Q$15))</f>
        <v>0</v>
      </c>
      <c r="R257" s="69">
        <f t="shared" si="653"/>
        <v>-382.23</v>
      </c>
      <c r="S257" s="69">
        <f t="shared" si="653"/>
        <v>-148.44</v>
      </c>
      <c r="T257" s="69">
        <f t="shared" si="653"/>
        <v>-189.97</v>
      </c>
      <c r="U257" s="69">
        <f t="shared" si="653"/>
        <v>-3019.97</v>
      </c>
      <c r="V257" s="69">
        <f t="shared" si="653"/>
        <v>-5260.36</v>
      </c>
      <c r="W257" s="69">
        <f>IF(OR($B257&lt;W$10,$B257&gt;W$11),0,IF($B257=W$11,-W256,-W$15))</f>
        <v>-809.76</v>
      </c>
      <c r="X257" s="69">
        <f>IF(OR($B257&lt;X$10,$B257&gt;X$11),0,IF($B257=X$11,-X256,-X$15))</f>
        <v>-619.56255555555549</v>
      </c>
      <c r="Y257" s="69">
        <f>IF(OR($B257&lt;Y$10,$B257&gt;Y$11),0,IF($B257=Y$11,-Y256,-Y$15))</f>
        <v>-2238.71</v>
      </c>
      <c r="Z257" s="69">
        <f t="shared" ref="Z257" si="654">IF(OR($B257&lt;Z$10,$B257&gt;Z$11),0,IF($B257=Z$11,-Z256,-Z$15))</f>
        <v>-4145.22</v>
      </c>
      <c r="AA257" s="69">
        <f>IF(OR($B257&lt;AA$10,$B257&gt;AA$11),0,IF($B257=AA$11,-AA256,-AA$15))</f>
        <v>-3602.5677222222221</v>
      </c>
      <c r="AB257" s="69">
        <f t="shared" ref="AB257" si="655">IF(OR($B257&lt;AB$10,$B257&gt;AB$11),0,IF($B257=AB$11,-AB256,-AB$15))</f>
        <v>-2323.0977777777771</v>
      </c>
      <c r="AC257" s="69">
        <f>IF(OR($B257&lt;AC$10,$B257&gt;AC$11),0,IF($B257=AC$11,-AC256,-AC$15))</f>
        <v>-5057.5455555555554</v>
      </c>
      <c r="AD257" s="69">
        <f t="shared" ref="AD257:AE257" si="656">IF(OR($B257&lt;AD$10,$B257&gt;AD$11),0,IF($B257=AD$11,-AD256,-AD$15))</f>
        <v>-2817.2901111111109</v>
      </c>
      <c r="AE257" s="69">
        <f t="shared" si="656"/>
        <v>-4496.5687222222223</v>
      </c>
      <c r="AF257" s="69">
        <f t="shared" si="488"/>
        <v>-1984.0399444444445</v>
      </c>
      <c r="AG257" s="69">
        <f t="shared" si="488"/>
        <v>-7735.1963333333342</v>
      </c>
      <c r="AH257" s="69">
        <f t="shared" ref="AH257:AI257" si="657">IF(OR($B257&lt;AH$10,$B257&gt;AH$11),0,IF($B257=AH$11,-AH256,-AH$15))</f>
        <v>-2291.8082777777777</v>
      </c>
      <c r="AI257" s="69">
        <f t="shared" si="657"/>
        <v>-4660.0425555555557</v>
      </c>
      <c r="AJ257" s="69">
        <f t="shared" ref="AJ257:AK257" si="658">IF(OR($B257&lt;AJ$10,$B257&gt;AJ$11),0,IF($B257=AJ$11,-AJ256,-AJ$15))</f>
        <v>-4768.1513888888885</v>
      </c>
      <c r="AK257" s="69">
        <f t="shared" si="658"/>
        <v>-2229.3174444444444</v>
      </c>
      <c r="AL257" s="69">
        <f t="shared" ref="AL257" si="659">IF(OR($B257&lt;AL$10,$B257&gt;AL$11),0,IF($B257=AL$11,-AL256,-AL$15))</f>
        <v>-5824.0375000000004</v>
      </c>
      <c r="AM257" s="69">
        <f t="shared" ref="AM257" si="660">IF(OR($B257&lt;AM$10,$B257&gt;AM$11),0,IF($B257=AM$11,-AM256,-AM$15))</f>
        <v>-250.24666666666667</v>
      </c>
      <c r="AN257" s="69"/>
      <c r="AO257" s="69"/>
      <c r="AP257" s="69"/>
      <c r="AQ257" s="69"/>
      <c r="AR257" s="69"/>
      <c r="AS257" s="69"/>
      <c r="AT257" s="69"/>
      <c r="AU257" s="69"/>
      <c r="AV257" s="69"/>
      <c r="AW257" s="69"/>
      <c r="AX257" s="69"/>
      <c r="AY257" s="69"/>
      <c r="AZ257" s="69"/>
      <c r="BA257" s="69"/>
      <c r="BB257" s="73">
        <f t="shared" si="500"/>
        <v>-64854.132555555545</v>
      </c>
      <c r="BC257" s="71">
        <f t="shared" si="464"/>
        <v>-3891.25</v>
      </c>
      <c r="BD257" s="71">
        <f t="shared" si="455"/>
        <v>-21337.01</v>
      </c>
    </row>
    <row r="258" spans="1:56" hidden="1" outlineLevel="1" x14ac:dyDescent="0.3">
      <c r="A258" s="55">
        <v>9999</v>
      </c>
      <c r="B258" s="123">
        <f>B257</f>
        <v>42958</v>
      </c>
      <c r="C258" s="99" t="s">
        <v>16</v>
      </c>
      <c r="D258" s="71">
        <f t="shared" ref="D258:V258" si="661">IF($B259&lt;D$10,0,IF($B259=D$10,D$13,SUM(D256:D257)))</f>
        <v>0</v>
      </c>
      <c r="E258" s="71">
        <f t="shared" si="661"/>
        <v>0</v>
      </c>
      <c r="F258" s="71">
        <f t="shared" si="661"/>
        <v>0</v>
      </c>
      <c r="G258" s="71">
        <f t="shared" si="661"/>
        <v>0</v>
      </c>
      <c r="H258" s="71">
        <f t="shared" si="661"/>
        <v>0</v>
      </c>
      <c r="I258" s="71">
        <f t="shared" si="661"/>
        <v>0</v>
      </c>
      <c r="J258" s="71">
        <f t="shared" si="661"/>
        <v>0</v>
      </c>
      <c r="K258" s="71">
        <f t="shared" si="661"/>
        <v>0</v>
      </c>
      <c r="L258" s="71">
        <f t="shared" si="661"/>
        <v>0</v>
      </c>
      <c r="M258" s="71">
        <f t="shared" si="661"/>
        <v>0</v>
      </c>
      <c r="N258" s="71">
        <f t="shared" si="661"/>
        <v>0</v>
      </c>
      <c r="O258" s="71">
        <f t="shared" si="661"/>
        <v>0</v>
      </c>
      <c r="P258" s="71">
        <f t="shared" si="661"/>
        <v>0</v>
      </c>
      <c r="Q258" s="71">
        <f>IF($B259&lt;Q$10,0,IF($B259=Q$10,Q$13,SUM(Q256:Q257)))</f>
        <v>-6.9121597334742546E-11</v>
      </c>
      <c r="R258" s="71">
        <f t="shared" si="661"/>
        <v>11084.670000000009</v>
      </c>
      <c r="S258" s="71">
        <f t="shared" si="661"/>
        <v>4304.7599999999939</v>
      </c>
      <c r="T258" s="71">
        <f t="shared" si="661"/>
        <v>5509.1300000000201</v>
      </c>
      <c r="U258" s="71">
        <f t="shared" si="661"/>
        <v>292937.09000000171</v>
      </c>
      <c r="V258" s="71">
        <f t="shared" si="661"/>
        <v>510254.92000000086</v>
      </c>
      <c r="W258" s="71">
        <f>IF($B259&lt;W$10,0,IF($B259=W$10,W$13,SUM(W256:W257)))</f>
        <v>23483.039999999979</v>
      </c>
      <c r="X258" s="71">
        <f>IF($B259&lt;X$10,0,IF($B259=X$10,X$13,SUM(X256:X257)))</f>
        <v>39032.124111111167</v>
      </c>
      <c r="Y258" s="71">
        <f>IF($B259&lt;Y$10,0,IF($B259=Y$10,Y$13,SUM(Y256:Y257)))</f>
        <v>141038.7300000003</v>
      </c>
      <c r="Z258" s="71">
        <f t="shared" ref="Z258" si="662">IF($B259&lt;Z$10,0,IF($B259=Z$10,Z$13,SUM(Z256:Z257)))</f>
        <v>476700.42000000179</v>
      </c>
      <c r="AA258" s="71">
        <f>IF($B259&lt;AA$10,0,IF($B259=AA$10,AA$13,SUM(AA256:AA257)))</f>
        <v>396282.44944444485</v>
      </c>
      <c r="AB258" s="71">
        <f t="shared" ref="AB258" si="663">IF($B259&lt;AB$10,0,IF($B259=AB$10,AB$13,SUM(AB256:AB257)))</f>
        <v>304325.80888888967</v>
      </c>
      <c r="AC258" s="71">
        <f>IF($B259&lt;AC$10,0,IF($B259=AC$10,AC$13,SUM(AC256:AC257)))</f>
        <v>662538.46777777502</v>
      </c>
      <c r="AD258" s="71">
        <f t="shared" ref="AD258:AF258" si="664">IF($B259&lt;AD$10,0,IF($B259=AD$10,AD$13,SUM(AD256:AD257)))</f>
        <v>383151.45511111035</v>
      </c>
      <c r="AE258" s="71">
        <f t="shared" si="664"/>
        <v>755423.5453333332</v>
      </c>
      <c r="AF258" s="71">
        <f t="shared" si="664"/>
        <v>333318.7106666668</v>
      </c>
      <c r="AG258" s="71">
        <f t="shared" ref="AG258:AH258" si="665">IF($B259&lt;AG$10,0,IF($B259=AG$10,AG$13,SUM(AG256:AG257)))</f>
        <v>1299512.9839999995</v>
      </c>
      <c r="AH258" s="71">
        <f t="shared" si="665"/>
        <v>385023.79066666635</v>
      </c>
      <c r="AI258" s="71">
        <f t="shared" ref="AI258:AJ258" si="666">IF($B259&lt;AI$10,0,IF($B259=AI$10,AI$13,SUM(AI256:AI257)))</f>
        <v>782887.14933333301</v>
      </c>
      <c r="AJ258" s="71">
        <f t="shared" si="666"/>
        <v>801049.43333333265</v>
      </c>
      <c r="AK258" s="71">
        <f t="shared" ref="AK258:AL258" si="667">IF($B259&lt;AK$10,0,IF($B259=AK$10,AK$13,SUM(AK256:AK257)))</f>
        <v>374525.3306666665</v>
      </c>
      <c r="AL258" s="71">
        <f t="shared" si="667"/>
        <v>1025030.6000000001</v>
      </c>
      <c r="AM258" s="71">
        <f t="shared" ref="AM258" si="668">IF($B259&lt;AM$10,0,IF($B259=AM$10,AM$13,SUM(AM256:AM257)))</f>
        <v>42041.44000000001</v>
      </c>
      <c r="AN258" s="71"/>
      <c r="AO258" s="71"/>
      <c r="AP258" s="71"/>
      <c r="AQ258" s="71"/>
      <c r="AR258" s="71"/>
      <c r="AS258" s="71"/>
      <c r="AT258" s="71"/>
      <c r="AU258" s="71"/>
      <c r="AV258" s="71"/>
      <c r="AW258" s="71"/>
      <c r="AX258" s="71"/>
      <c r="AY258" s="71"/>
      <c r="AZ258" s="71"/>
      <c r="BA258" s="71"/>
      <c r="BB258" s="71">
        <f t="shared" si="500"/>
        <v>9049456.0493333321</v>
      </c>
      <c r="BC258" s="71">
        <f t="shared" si="464"/>
        <v>542967.36</v>
      </c>
      <c r="BD258" s="71">
        <f t="shared" si="455"/>
        <v>2977271.04</v>
      </c>
    </row>
    <row r="259" spans="1:56" hidden="1" outlineLevel="1" x14ac:dyDescent="0.3">
      <c r="A259" s="55">
        <v>9999</v>
      </c>
      <c r="B259" s="125">
        <f>+B258+30</f>
        <v>42988</v>
      </c>
      <c r="C259" s="98" t="s">
        <v>15</v>
      </c>
      <c r="D259" s="69">
        <f t="shared" ref="D259:V259" si="669">IF(OR($B259&lt;D$10,$B259&gt;D$11),0,IF($B259=D$11,-D258,-D$15))</f>
        <v>0</v>
      </c>
      <c r="E259" s="69">
        <f t="shared" si="669"/>
        <v>0</v>
      </c>
      <c r="F259" s="69">
        <f t="shared" si="669"/>
        <v>0</v>
      </c>
      <c r="G259" s="69">
        <f t="shared" si="669"/>
        <v>0</v>
      </c>
      <c r="H259" s="69">
        <f t="shared" si="669"/>
        <v>0</v>
      </c>
      <c r="I259" s="69">
        <f t="shared" si="669"/>
        <v>0</v>
      </c>
      <c r="J259" s="69">
        <f t="shared" si="669"/>
        <v>0</v>
      </c>
      <c r="K259" s="69">
        <f t="shared" si="669"/>
        <v>0</v>
      </c>
      <c r="L259" s="69">
        <f t="shared" si="669"/>
        <v>0</v>
      </c>
      <c r="M259" s="69">
        <f t="shared" si="669"/>
        <v>0</v>
      </c>
      <c r="N259" s="69">
        <f t="shared" si="669"/>
        <v>0</v>
      </c>
      <c r="O259" s="69">
        <f t="shared" si="669"/>
        <v>0</v>
      </c>
      <c r="P259" s="69">
        <f t="shared" si="669"/>
        <v>0</v>
      </c>
      <c r="Q259" s="69">
        <f>IF(OR($B259&lt;Q$10,$B259&gt;Q$11),0,IF($B259=Q$11,-Q258,-Q$15))</f>
        <v>0</v>
      </c>
      <c r="R259" s="69">
        <f t="shared" si="669"/>
        <v>-382.23</v>
      </c>
      <c r="S259" s="69">
        <f t="shared" si="669"/>
        <v>-148.44</v>
      </c>
      <c r="T259" s="69">
        <f t="shared" si="669"/>
        <v>-189.97</v>
      </c>
      <c r="U259" s="69">
        <f t="shared" si="669"/>
        <v>-3019.97</v>
      </c>
      <c r="V259" s="69">
        <f t="shared" si="669"/>
        <v>-5260.36</v>
      </c>
      <c r="W259" s="69">
        <f>IF(OR($B259&lt;W$10,$B259&gt;W$11),0,IF($B259=W$11,-W258,-W$15))</f>
        <v>-809.76</v>
      </c>
      <c r="X259" s="69">
        <f>IF(OR($B259&lt;X$10,$B259&gt;X$11),0,IF($B259=X$11,-X258,-X$15))</f>
        <v>-619.56255555555549</v>
      </c>
      <c r="Y259" s="69">
        <f>IF(OR($B259&lt;Y$10,$B259&gt;Y$11),0,IF($B259=Y$11,-Y258,-Y$15))</f>
        <v>-2238.71</v>
      </c>
      <c r="Z259" s="69">
        <f t="shared" ref="Z259" si="670">IF(OR($B259&lt;Z$10,$B259&gt;Z$11),0,IF($B259=Z$11,-Z258,-Z$15))</f>
        <v>-4145.22</v>
      </c>
      <c r="AA259" s="69">
        <f>IF(OR($B259&lt;AA$10,$B259&gt;AA$11),0,IF($B259=AA$11,-AA258,-AA$15))</f>
        <v>-3602.5677222222221</v>
      </c>
      <c r="AB259" s="69">
        <f t="shared" ref="AB259" si="671">IF(OR($B259&lt;AB$10,$B259&gt;AB$11),0,IF($B259=AB$11,-AB258,-AB$15))</f>
        <v>-2323.0977777777771</v>
      </c>
      <c r="AC259" s="69">
        <f>IF(OR($B259&lt;AC$10,$B259&gt;AC$11),0,IF($B259=AC$11,-AC258,-AC$15))</f>
        <v>-5057.5455555555554</v>
      </c>
      <c r="AD259" s="69">
        <f t="shared" ref="AD259:AE259" si="672">IF(OR($B259&lt;AD$10,$B259&gt;AD$11),0,IF($B259=AD$11,-AD258,-AD$15))</f>
        <v>-2817.2901111111109</v>
      </c>
      <c r="AE259" s="69">
        <f t="shared" si="672"/>
        <v>-4496.5687222222223</v>
      </c>
      <c r="AF259" s="69">
        <f t="shared" si="488"/>
        <v>-1984.0399444444445</v>
      </c>
      <c r="AG259" s="69">
        <f t="shared" si="488"/>
        <v>-7735.1963333333342</v>
      </c>
      <c r="AH259" s="69">
        <f t="shared" ref="AH259:AI259" si="673">IF(OR($B259&lt;AH$10,$B259&gt;AH$11),0,IF($B259=AH$11,-AH258,-AH$15))</f>
        <v>-2291.8082777777777</v>
      </c>
      <c r="AI259" s="69">
        <f t="shared" si="673"/>
        <v>-4660.0425555555557</v>
      </c>
      <c r="AJ259" s="69">
        <f t="shared" ref="AJ259:AK259" si="674">IF(OR($B259&lt;AJ$10,$B259&gt;AJ$11),0,IF($B259=AJ$11,-AJ258,-AJ$15))</f>
        <v>-4768.1513888888885</v>
      </c>
      <c r="AK259" s="69">
        <f t="shared" si="674"/>
        <v>-2229.3174444444444</v>
      </c>
      <c r="AL259" s="69">
        <f t="shared" ref="AL259" si="675">IF(OR($B259&lt;AL$10,$B259&gt;AL$11),0,IF($B259=AL$11,-AL258,-AL$15))</f>
        <v>-5824.0375000000004</v>
      </c>
      <c r="AM259" s="69">
        <f t="shared" ref="AM259" si="676">IF(OR($B259&lt;AM$10,$B259&gt;AM$11),0,IF($B259=AM$11,-AM258,-AM$15))</f>
        <v>-250.24666666666667</v>
      </c>
      <c r="AN259" s="69"/>
      <c r="AO259" s="69"/>
      <c r="AP259" s="69"/>
      <c r="AQ259" s="69"/>
      <c r="AR259" s="69"/>
      <c r="AS259" s="69"/>
      <c r="AT259" s="69"/>
      <c r="AU259" s="69"/>
      <c r="AV259" s="69"/>
      <c r="AW259" s="69"/>
      <c r="AX259" s="69"/>
      <c r="AY259" s="69"/>
      <c r="AZ259" s="69"/>
      <c r="BA259" s="69"/>
      <c r="BB259" s="73">
        <f t="shared" si="500"/>
        <v>-64854.132555555545</v>
      </c>
      <c r="BC259" s="71">
        <f t="shared" si="464"/>
        <v>-3891.25</v>
      </c>
      <c r="BD259" s="71">
        <f t="shared" si="455"/>
        <v>-21337.01</v>
      </c>
    </row>
    <row r="260" spans="1:56" hidden="1" outlineLevel="1" x14ac:dyDescent="0.3">
      <c r="A260" s="55">
        <v>9999</v>
      </c>
      <c r="B260" s="123">
        <f>B259</f>
        <v>42988</v>
      </c>
      <c r="C260" s="99" t="s">
        <v>16</v>
      </c>
      <c r="D260" s="71">
        <f t="shared" ref="D260:V260" si="677">IF($B261&lt;D$10,0,IF($B261=D$10,D$13,SUM(D258:D259)))</f>
        <v>0</v>
      </c>
      <c r="E260" s="71">
        <f t="shared" si="677"/>
        <v>0</v>
      </c>
      <c r="F260" s="71">
        <f t="shared" si="677"/>
        <v>0</v>
      </c>
      <c r="G260" s="71">
        <f t="shared" si="677"/>
        <v>0</v>
      </c>
      <c r="H260" s="71">
        <f t="shared" si="677"/>
        <v>0</v>
      </c>
      <c r="I260" s="71">
        <f t="shared" si="677"/>
        <v>0</v>
      </c>
      <c r="J260" s="71">
        <f t="shared" si="677"/>
        <v>0</v>
      </c>
      <c r="K260" s="71">
        <f t="shared" si="677"/>
        <v>0</v>
      </c>
      <c r="L260" s="71">
        <f t="shared" si="677"/>
        <v>0</v>
      </c>
      <c r="M260" s="71">
        <f t="shared" si="677"/>
        <v>0</v>
      </c>
      <c r="N260" s="71">
        <f t="shared" si="677"/>
        <v>0</v>
      </c>
      <c r="O260" s="71">
        <f t="shared" si="677"/>
        <v>0</v>
      </c>
      <c r="P260" s="71">
        <f t="shared" si="677"/>
        <v>0</v>
      </c>
      <c r="Q260" s="71">
        <f>IF($B261&lt;Q$10,0,IF($B261=Q$10,Q$13,SUM(Q258:Q259)))</f>
        <v>-6.9121597334742546E-11</v>
      </c>
      <c r="R260" s="71">
        <f t="shared" si="677"/>
        <v>10702.44000000001</v>
      </c>
      <c r="S260" s="71">
        <f t="shared" si="677"/>
        <v>4156.3199999999943</v>
      </c>
      <c r="T260" s="71">
        <f t="shared" si="677"/>
        <v>5319.1600000000199</v>
      </c>
      <c r="U260" s="71">
        <f t="shared" si="677"/>
        <v>289917.12000000174</v>
      </c>
      <c r="V260" s="71">
        <f t="shared" si="677"/>
        <v>504994.56000000087</v>
      </c>
      <c r="W260" s="71">
        <f>IF($B261&lt;W$10,0,IF($B261=W$10,W$13,SUM(W258:W259)))</f>
        <v>22673.279999999981</v>
      </c>
      <c r="X260" s="71">
        <f>IF($B261&lt;X$10,0,IF($B261=X$10,X$13,SUM(X258:X259)))</f>
        <v>38412.561555555614</v>
      </c>
      <c r="Y260" s="71">
        <f>IF($B261&lt;Y$10,0,IF($B261=Y$10,Y$13,SUM(Y258:Y259)))</f>
        <v>138800.02000000031</v>
      </c>
      <c r="Z260" s="71">
        <f t="shared" ref="Z260" si="678">IF($B261&lt;Z$10,0,IF($B261=Z$10,Z$13,SUM(Z258:Z259)))</f>
        <v>472555.20000000182</v>
      </c>
      <c r="AA260" s="71">
        <f>IF($B261&lt;AA$10,0,IF($B261=AA$10,AA$13,SUM(AA258:AA259)))</f>
        <v>392679.88172222261</v>
      </c>
      <c r="AB260" s="71">
        <f t="shared" ref="AB260" si="679">IF($B261&lt;AB$10,0,IF($B261=AB$10,AB$13,SUM(AB258:AB259)))</f>
        <v>302002.71111111192</v>
      </c>
      <c r="AC260" s="71">
        <f>IF($B261&lt;AC$10,0,IF($B261=AC$10,AC$13,SUM(AC258:AC259)))</f>
        <v>657480.92222221941</v>
      </c>
      <c r="AD260" s="71">
        <f t="shared" ref="AD260:AF260" si="680">IF($B261&lt;AD$10,0,IF($B261=AD$10,AD$13,SUM(AD258:AD259)))</f>
        <v>380334.16499999922</v>
      </c>
      <c r="AE260" s="71">
        <f t="shared" si="680"/>
        <v>750926.97661111096</v>
      </c>
      <c r="AF260" s="71">
        <f t="shared" si="680"/>
        <v>331334.67072222236</v>
      </c>
      <c r="AG260" s="71">
        <f t="shared" ref="AG260:AH260" si="681">IF($B261&lt;AG$10,0,IF($B261=AG$10,AG$13,SUM(AG258:AG259)))</f>
        <v>1291777.7876666661</v>
      </c>
      <c r="AH260" s="71">
        <f t="shared" si="681"/>
        <v>382731.98238888854</v>
      </c>
      <c r="AI260" s="71">
        <f t="shared" ref="AI260:AJ260" si="682">IF($B261&lt;AI$10,0,IF($B261=AI$10,AI$13,SUM(AI258:AI259)))</f>
        <v>778227.10677777743</v>
      </c>
      <c r="AJ260" s="71">
        <f t="shared" si="682"/>
        <v>796281.2819444437</v>
      </c>
      <c r="AK260" s="71">
        <f t="shared" ref="AK260:AL260" si="683">IF($B261&lt;AK$10,0,IF($B261=AK$10,AK$13,SUM(AK258:AK259)))</f>
        <v>372296.01322222204</v>
      </c>
      <c r="AL260" s="71">
        <f t="shared" si="683"/>
        <v>1019206.5625000001</v>
      </c>
      <c r="AM260" s="71">
        <f t="shared" ref="AM260" si="684">IF($B261&lt;AM$10,0,IF($B261=AM$10,AM$13,SUM(AM258:AM259)))</f>
        <v>41791.193333333344</v>
      </c>
      <c r="AN260" s="71"/>
      <c r="AO260" s="71"/>
      <c r="AP260" s="71"/>
      <c r="AQ260" s="71"/>
      <c r="AR260" s="71"/>
      <c r="AS260" s="71"/>
      <c r="AT260" s="71"/>
      <c r="AU260" s="71"/>
      <c r="AV260" s="71"/>
      <c r="AW260" s="71"/>
      <c r="AX260" s="71"/>
      <c r="AY260" s="71"/>
      <c r="AZ260" s="71"/>
      <c r="BA260" s="71"/>
      <c r="BB260" s="71">
        <f t="shared" si="500"/>
        <v>8984601.9167777784</v>
      </c>
      <c r="BC260" s="71">
        <f t="shared" si="464"/>
        <v>539076.12</v>
      </c>
      <c r="BD260" s="71">
        <f t="shared" si="455"/>
        <v>2955934.03</v>
      </c>
    </row>
    <row r="261" spans="1:56" hidden="1" outlineLevel="1" x14ac:dyDescent="0.3">
      <c r="A261" s="55">
        <v>9999</v>
      </c>
      <c r="B261" s="125">
        <f>+B260+31</f>
        <v>43019</v>
      </c>
      <c r="C261" s="98" t="s">
        <v>15</v>
      </c>
      <c r="D261" s="69">
        <f t="shared" ref="D261:V261" si="685">IF(OR($B261&lt;D$10,$B261&gt;D$11),0,IF($B261=D$11,-D260,-D$15))</f>
        <v>0</v>
      </c>
      <c r="E261" s="69">
        <f t="shared" si="685"/>
        <v>0</v>
      </c>
      <c r="F261" s="69">
        <f t="shared" si="685"/>
        <v>0</v>
      </c>
      <c r="G261" s="69">
        <f t="shared" si="685"/>
        <v>0</v>
      </c>
      <c r="H261" s="69">
        <f t="shared" si="685"/>
        <v>0</v>
      </c>
      <c r="I261" s="69">
        <f t="shared" si="685"/>
        <v>0</v>
      </c>
      <c r="J261" s="69">
        <f t="shared" si="685"/>
        <v>0</v>
      </c>
      <c r="K261" s="69">
        <f t="shared" si="685"/>
        <v>0</v>
      </c>
      <c r="L261" s="69">
        <f t="shared" si="685"/>
        <v>0</v>
      </c>
      <c r="M261" s="69">
        <f t="shared" si="685"/>
        <v>0</v>
      </c>
      <c r="N261" s="69">
        <f t="shared" si="685"/>
        <v>0</v>
      </c>
      <c r="O261" s="69">
        <f t="shared" si="685"/>
        <v>0</v>
      </c>
      <c r="P261" s="69">
        <f t="shared" si="685"/>
        <v>0</v>
      </c>
      <c r="Q261" s="69">
        <f>IF(OR($B261&lt;Q$10,$B261&gt;Q$11),0,IF($B261=Q$11,-Q260,-Q$15))</f>
        <v>0</v>
      </c>
      <c r="R261" s="69">
        <f t="shared" si="685"/>
        <v>-382.23</v>
      </c>
      <c r="S261" s="69">
        <f t="shared" si="685"/>
        <v>-148.44</v>
      </c>
      <c r="T261" s="69">
        <f t="shared" si="685"/>
        <v>-189.97</v>
      </c>
      <c r="U261" s="69">
        <f t="shared" si="685"/>
        <v>-3019.97</v>
      </c>
      <c r="V261" s="69">
        <f t="shared" si="685"/>
        <v>-5260.36</v>
      </c>
      <c r="W261" s="69">
        <f>IF(OR($B261&lt;W$10,$B261&gt;W$11),0,IF($B261=W$11,-W260,-W$15))</f>
        <v>-809.76</v>
      </c>
      <c r="X261" s="69">
        <f>IF(OR($B261&lt;X$10,$B261&gt;X$11),0,IF($B261=X$11,-X260,-X$15))</f>
        <v>-619.56255555555549</v>
      </c>
      <c r="Y261" s="69">
        <f>IF(OR($B261&lt;Y$10,$B261&gt;Y$11),0,IF($B261=Y$11,-Y260,-Y$15))</f>
        <v>-2238.71</v>
      </c>
      <c r="Z261" s="69">
        <f t="shared" ref="Z261" si="686">IF(OR($B261&lt;Z$10,$B261&gt;Z$11),0,IF($B261=Z$11,-Z260,-Z$15))</f>
        <v>-4145.22</v>
      </c>
      <c r="AA261" s="69">
        <f>IF(OR($B261&lt;AA$10,$B261&gt;AA$11),0,IF($B261=AA$11,-AA260,-AA$15))</f>
        <v>-3602.5677222222221</v>
      </c>
      <c r="AB261" s="69">
        <f t="shared" ref="AB261" si="687">IF(OR($B261&lt;AB$10,$B261&gt;AB$11),0,IF($B261=AB$11,-AB260,-AB$15))</f>
        <v>-2323.0977777777771</v>
      </c>
      <c r="AC261" s="69">
        <f>IF(OR($B261&lt;AC$10,$B261&gt;AC$11),0,IF($B261=AC$11,-AC260,-AC$15))</f>
        <v>-5057.5455555555554</v>
      </c>
      <c r="AD261" s="69">
        <f t="shared" ref="AD261:AE261" si="688">IF(OR($B261&lt;AD$10,$B261&gt;AD$11),0,IF($B261=AD$11,-AD260,-AD$15))</f>
        <v>-2817.2901111111109</v>
      </c>
      <c r="AE261" s="69">
        <f t="shared" si="688"/>
        <v>-4496.5687222222223</v>
      </c>
      <c r="AF261" s="69">
        <f t="shared" si="488"/>
        <v>-1984.0399444444445</v>
      </c>
      <c r="AG261" s="69">
        <f t="shared" si="488"/>
        <v>-7735.1963333333342</v>
      </c>
      <c r="AH261" s="69">
        <f t="shared" ref="AH261:AI261" si="689">IF(OR($B261&lt;AH$10,$B261&gt;AH$11),0,IF($B261=AH$11,-AH260,-AH$15))</f>
        <v>-2291.8082777777777</v>
      </c>
      <c r="AI261" s="69">
        <f t="shared" si="689"/>
        <v>-4660.0425555555557</v>
      </c>
      <c r="AJ261" s="69">
        <f t="shared" ref="AJ261:AK261" si="690">IF(OR($B261&lt;AJ$10,$B261&gt;AJ$11),0,IF($B261=AJ$11,-AJ260,-AJ$15))</f>
        <v>-4768.1513888888885</v>
      </c>
      <c r="AK261" s="69">
        <f t="shared" si="690"/>
        <v>-2229.3174444444444</v>
      </c>
      <c r="AL261" s="69">
        <f t="shared" ref="AL261" si="691">IF(OR($B261&lt;AL$10,$B261&gt;AL$11),0,IF($B261=AL$11,-AL260,-AL$15))</f>
        <v>-5824.0375000000004</v>
      </c>
      <c r="AM261" s="69">
        <f t="shared" ref="AM261" si="692">IF(OR($B261&lt;AM$10,$B261&gt;AM$11),0,IF($B261=AM$11,-AM260,-AM$15))</f>
        <v>-250.24666666666667</v>
      </c>
      <c r="AN261" s="69"/>
      <c r="AO261" s="69"/>
      <c r="AP261" s="69"/>
      <c r="AQ261" s="69"/>
      <c r="AR261" s="69"/>
      <c r="AS261" s="69"/>
      <c r="AT261" s="69"/>
      <c r="AU261" s="69"/>
      <c r="AV261" s="69"/>
      <c r="AW261" s="69"/>
      <c r="AX261" s="69"/>
      <c r="AY261" s="69"/>
      <c r="AZ261" s="69"/>
      <c r="BA261" s="69"/>
      <c r="BB261" s="73">
        <f t="shared" si="500"/>
        <v>-64854.132555555545</v>
      </c>
      <c r="BC261" s="73">
        <f t="shared" si="464"/>
        <v>-3891.25</v>
      </c>
      <c r="BD261" s="73">
        <f t="shared" si="455"/>
        <v>-21337.01</v>
      </c>
    </row>
    <row r="262" spans="1:56" hidden="1" outlineLevel="1" x14ac:dyDescent="0.3">
      <c r="A262" s="55">
        <v>9999</v>
      </c>
      <c r="B262" s="123">
        <f>B261</f>
        <v>43019</v>
      </c>
      <c r="C262" s="99" t="s">
        <v>16</v>
      </c>
      <c r="D262" s="71">
        <f t="shared" ref="D262:V262" si="693">IF($B263&lt;D$10,0,IF($B263=D$10,D$13,SUM(D260:D261)))</f>
        <v>0</v>
      </c>
      <c r="E262" s="71">
        <f t="shared" si="693"/>
        <v>0</v>
      </c>
      <c r="F262" s="71">
        <f t="shared" si="693"/>
        <v>0</v>
      </c>
      <c r="G262" s="71">
        <f t="shared" si="693"/>
        <v>0</v>
      </c>
      <c r="H262" s="71">
        <f t="shared" si="693"/>
        <v>0</v>
      </c>
      <c r="I262" s="71">
        <f t="shared" si="693"/>
        <v>0</v>
      </c>
      <c r="J262" s="71">
        <f t="shared" si="693"/>
        <v>0</v>
      </c>
      <c r="K262" s="71">
        <f t="shared" si="693"/>
        <v>0</v>
      </c>
      <c r="L262" s="71">
        <f t="shared" si="693"/>
        <v>0</v>
      </c>
      <c r="M262" s="71">
        <f t="shared" si="693"/>
        <v>0</v>
      </c>
      <c r="N262" s="71">
        <f t="shared" si="693"/>
        <v>0</v>
      </c>
      <c r="O262" s="71">
        <f t="shared" si="693"/>
        <v>0</v>
      </c>
      <c r="P262" s="71">
        <f t="shared" si="693"/>
        <v>0</v>
      </c>
      <c r="Q262" s="71">
        <f>IF($B263&lt;Q$10,0,IF($B263=Q$10,Q$13,SUM(Q260:Q261)))</f>
        <v>-6.9121597334742546E-11</v>
      </c>
      <c r="R262" s="71">
        <f t="shared" si="693"/>
        <v>10320.21000000001</v>
      </c>
      <c r="S262" s="71">
        <f t="shared" si="693"/>
        <v>4007.8799999999942</v>
      </c>
      <c r="T262" s="71">
        <f t="shared" si="693"/>
        <v>5129.1900000000196</v>
      </c>
      <c r="U262" s="71">
        <f t="shared" si="693"/>
        <v>286897.15000000177</v>
      </c>
      <c r="V262" s="71">
        <f t="shared" si="693"/>
        <v>499734.20000000088</v>
      </c>
      <c r="W262" s="71">
        <f>IF($B263&lt;W$10,0,IF($B263=W$10,W$13,SUM(W260:W261)))</f>
        <v>21863.519999999982</v>
      </c>
      <c r="X262" s="71">
        <f>IF($B263&lt;X$10,0,IF($B263=X$10,X$13,SUM(X260:X261)))</f>
        <v>37792.999000000062</v>
      </c>
      <c r="Y262" s="71">
        <f>IF($B263&lt;Y$10,0,IF($B263=Y$10,Y$13,SUM(Y260:Y261)))</f>
        <v>136561.31000000032</v>
      </c>
      <c r="Z262" s="71">
        <f t="shared" ref="Z262" si="694">IF($B263&lt;Z$10,0,IF($B263=Z$10,Z$13,SUM(Z260:Z261)))</f>
        <v>468409.98000000184</v>
      </c>
      <c r="AA262" s="71">
        <f>IF($B263&lt;AA$10,0,IF($B263=AA$10,AA$13,SUM(AA260:AA261)))</f>
        <v>389077.31400000036</v>
      </c>
      <c r="AB262" s="71">
        <f t="shared" ref="AB262" si="695">IF($B263&lt;AB$10,0,IF($B263=AB$10,AB$13,SUM(AB260:AB261)))</f>
        <v>299679.61333333416</v>
      </c>
      <c r="AC262" s="71">
        <f>IF($B263&lt;AC$10,0,IF($B263=AC$10,AC$13,SUM(AC260:AC261)))</f>
        <v>652423.3766666638</v>
      </c>
      <c r="AD262" s="71">
        <f t="shared" ref="AD262:AF262" si="696">IF($B263&lt;AD$10,0,IF($B263=AD$10,AD$13,SUM(AD260:AD261)))</f>
        <v>377516.87488888809</v>
      </c>
      <c r="AE262" s="71">
        <f t="shared" si="696"/>
        <v>746430.40788888873</v>
      </c>
      <c r="AF262" s="71">
        <f t="shared" si="696"/>
        <v>329350.63077777793</v>
      </c>
      <c r="AG262" s="71">
        <f t="shared" ref="AG262:AH262" si="697">IF($B263&lt;AG$10,0,IF($B263=AG$10,AG$13,SUM(AG260:AG261)))</f>
        <v>1284042.5913333327</v>
      </c>
      <c r="AH262" s="71">
        <f t="shared" si="697"/>
        <v>380440.17411111074</v>
      </c>
      <c r="AI262" s="71">
        <f t="shared" ref="AI262:AJ262" si="698">IF($B263&lt;AI$10,0,IF($B263=AI$10,AI$13,SUM(AI260:AI261)))</f>
        <v>773567.06422222184</v>
      </c>
      <c r="AJ262" s="71">
        <f t="shared" si="698"/>
        <v>791513.13055555476</v>
      </c>
      <c r="AK262" s="71">
        <f t="shared" ref="AK262:AL262" si="699">IF($B263&lt;AK$10,0,IF($B263=AK$10,AK$13,SUM(AK260:AK261)))</f>
        <v>370066.69577777758</v>
      </c>
      <c r="AL262" s="71">
        <f t="shared" si="699"/>
        <v>1013382.5250000001</v>
      </c>
      <c r="AM262" s="71">
        <f t="shared" ref="AM262" si="700">IF($B263&lt;AM$10,0,IF($B263=AM$10,AM$13,SUM(AM260:AM261)))</f>
        <v>41540.946666666678</v>
      </c>
      <c r="AN262" s="71"/>
      <c r="AO262" s="71"/>
      <c r="AP262" s="71"/>
      <c r="AQ262" s="71"/>
      <c r="AR262" s="71"/>
      <c r="AS262" s="71"/>
      <c r="AT262" s="71"/>
      <c r="AU262" s="71"/>
      <c r="AV262" s="71"/>
      <c r="AW262" s="71"/>
      <c r="AX262" s="71"/>
      <c r="AY262" s="71"/>
      <c r="AZ262" s="71"/>
      <c r="BA262" s="71"/>
      <c r="BB262" s="71">
        <f t="shared" ref="BB262:BB293" si="701">SUM(D262:AW262)</f>
        <v>8919747.7842222229</v>
      </c>
      <c r="BC262" s="71">
        <f t="shared" si="464"/>
        <v>535184.87</v>
      </c>
      <c r="BD262" s="71">
        <f t="shared" si="455"/>
        <v>2934597.02</v>
      </c>
    </row>
    <row r="263" spans="1:56" hidden="1" outlineLevel="1" x14ac:dyDescent="0.3">
      <c r="A263" s="55">
        <v>9999</v>
      </c>
      <c r="B263" s="125">
        <f>+B262+30</f>
        <v>43049</v>
      </c>
      <c r="C263" s="98" t="s">
        <v>15</v>
      </c>
      <c r="D263" s="69">
        <f t="shared" ref="D263:V263" si="702">IF(OR($B263&lt;D$10,$B263&gt;D$11),0,IF($B263=D$11,-D262,-D$15))</f>
        <v>0</v>
      </c>
      <c r="E263" s="69">
        <f t="shared" si="702"/>
        <v>0</v>
      </c>
      <c r="F263" s="69">
        <f t="shared" si="702"/>
        <v>0</v>
      </c>
      <c r="G263" s="69">
        <f t="shared" si="702"/>
        <v>0</v>
      </c>
      <c r="H263" s="69">
        <f t="shared" si="702"/>
        <v>0</v>
      </c>
      <c r="I263" s="69">
        <f t="shared" si="702"/>
        <v>0</v>
      </c>
      <c r="J263" s="69">
        <f t="shared" si="702"/>
        <v>0</v>
      </c>
      <c r="K263" s="69">
        <f t="shared" si="702"/>
        <v>0</v>
      </c>
      <c r="L263" s="69">
        <f t="shared" si="702"/>
        <v>0</v>
      </c>
      <c r="M263" s="69">
        <f t="shared" si="702"/>
        <v>0</v>
      </c>
      <c r="N263" s="69">
        <f t="shared" si="702"/>
        <v>0</v>
      </c>
      <c r="O263" s="69">
        <f t="shared" si="702"/>
        <v>0</v>
      </c>
      <c r="P263" s="69">
        <f t="shared" si="702"/>
        <v>0</v>
      </c>
      <c r="Q263" s="69">
        <f>IF(OR($B263&lt;Q$10,$B263&gt;Q$11),0,IF($B263=Q$11,-Q262,-Q$15))</f>
        <v>0</v>
      </c>
      <c r="R263" s="69">
        <f t="shared" si="702"/>
        <v>-382.23</v>
      </c>
      <c r="S263" s="69">
        <f t="shared" si="702"/>
        <v>-148.44</v>
      </c>
      <c r="T263" s="69">
        <f t="shared" si="702"/>
        <v>-189.97</v>
      </c>
      <c r="U263" s="69">
        <f t="shared" si="702"/>
        <v>-3019.97</v>
      </c>
      <c r="V263" s="69">
        <f t="shared" si="702"/>
        <v>-5260.36</v>
      </c>
      <c r="W263" s="69">
        <f>IF(OR($B263&lt;W$10,$B263&gt;W$11),0,IF($B263=W$11,-W262,-W$15))</f>
        <v>-809.76</v>
      </c>
      <c r="X263" s="69">
        <f>IF(OR($B263&lt;X$10,$B263&gt;X$11),0,IF($B263=X$11,-X262,-X$15))</f>
        <v>-619.56255555555549</v>
      </c>
      <c r="Y263" s="69">
        <f>IF(OR($B263&lt;Y$10,$B263&gt;Y$11),0,IF($B263=Y$11,-Y262,-Y$15))</f>
        <v>-2238.71</v>
      </c>
      <c r="Z263" s="69">
        <f t="shared" ref="Z263" si="703">IF(OR($B263&lt;Z$10,$B263&gt;Z$11),0,IF($B263=Z$11,-Z262,-Z$15))</f>
        <v>-4145.22</v>
      </c>
      <c r="AA263" s="69">
        <f>IF(OR($B263&lt;AA$10,$B263&gt;AA$11),0,IF($B263=AA$11,-AA262,-AA$15))</f>
        <v>-3602.5677222222221</v>
      </c>
      <c r="AB263" s="69">
        <f t="shared" ref="AB263" si="704">IF(OR($B263&lt;AB$10,$B263&gt;AB$11),0,IF($B263=AB$11,-AB262,-AB$15))</f>
        <v>-2323.0977777777771</v>
      </c>
      <c r="AC263" s="69">
        <f>IF(OR($B263&lt;AC$10,$B263&gt;AC$11),0,IF($B263=AC$11,-AC262,-AC$15))</f>
        <v>-5057.5455555555554</v>
      </c>
      <c r="AD263" s="69">
        <f t="shared" ref="AD263:AE263" si="705">IF(OR($B263&lt;AD$10,$B263&gt;AD$11),0,IF($B263=AD$11,-AD262,-AD$15))</f>
        <v>-2817.2901111111109</v>
      </c>
      <c r="AE263" s="69">
        <f t="shared" si="705"/>
        <v>-4496.5687222222223</v>
      </c>
      <c r="AF263" s="69">
        <f t="shared" si="488"/>
        <v>-1984.0399444444445</v>
      </c>
      <c r="AG263" s="69">
        <f t="shared" si="488"/>
        <v>-7735.1963333333342</v>
      </c>
      <c r="AH263" s="69">
        <f t="shared" ref="AH263:AI263" si="706">IF(OR($B263&lt;AH$10,$B263&gt;AH$11),0,IF($B263=AH$11,-AH262,-AH$15))</f>
        <v>-2291.8082777777777</v>
      </c>
      <c r="AI263" s="69">
        <f t="shared" si="706"/>
        <v>-4660.0425555555557</v>
      </c>
      <c r="AJ263" s="69">
        <f t="shared" ref="AJ263:AK263" si="707">IF(OR($B263&lt;AJ$10,$B263&gt;AJ$11),0,IF($B263=AJ$11,-AJ262,-AJ$15))</f>
        <v>-4768.1513888888885</v>
      </c>
      <c r="AK263" s="69">
        <f t="shared" si="707"/>
        <v>-2229.3174444444444</v>
      </c>
      <c r="AL263" s="69">
        <f t="shared" ref="AL263" si="708">IF(OR($B263&lt;AL$10,$B263&gt;AL$11),0,IF($B263=AL$11,-AL262,-AL$15))</f>
        <v>-5824.0375000000004</v>
      </c>
      <c r="AM263" s="69">
        <f t="shared" ref="AM263" si="709">IF(OR($B263&lt;AM$10,$B263&gt;AM$11),0,IF($B263=AM$11,-AM262,-AM$15))</f>
        <v>-250.24666666666667</v>
      </c>
      <c r="AN263" s="69"/>
      <c r="AO263" s="69"/>
      <c r="AP263" s="69"/>
      <c r="AQ263" s="69"/>
      <c r="AR263" s="69"/>
      <c r="AS263" s="69"/>
      <c r="AT263" s="69"/>
      <c r="AU263" s="69"/>
      <c r="AV263" s="70"/>
      <c r="AW263" s="70"/>
      <c r="AX263" s="69"/>
      <c r="AY263" s="69"/>
      <c r="AZ263" s="69"/>
      <c r="BA263" s="69"/>
      <c r="BB263" s="71">
        <f t="shared" si="701"/>
        <v>-64854.132555555545</v>
      </c>
      <c r="BC263" s="71">
        <f t="shared" si="464"/>
        <v>-3891.25</v>
      </c>
      <c r="BD263" s="71">
        <f t="shared" si="455"/>
        <v>-21337.01</v>
      </c>
    </row>
    <row r="264" spans="1:56" hidden="1" outlineLevel="1" x14ac:dyDescent="0.3">
      <c r="A264" s="55">
        <v>9999</v>
      </c>
      <c r="B264" s="123">
        <f>B263</f>
        <v>43049</v>
      </c>
      <c r="C264" s="99" t="s">
        <v>16</v>
      </c>
      <c r="D264" s="71">
        <f t="shared" ref="D264:V264" si="710">IF($B265&lt;D$10,0,IF($B265=D$10,D$13,SUM(D262:D263)))</f>
        <v>0</v>
      </c>
      <c r="E264" s="71">
        <f t="shared" si="710"/>
        <v>0</v>
      </c>
      <c r="F264" s="71">
        <f t="shared" si="710"/>
        <v>0</v>
      </c>
      <c r="G264" s="71">
        <f t="shared" si="710"/>
        <v>0</v>
      </c>
      <c r="H264" s="71">
        <f t="shared" si="710"/>
        <v>0</v>
      </c>
      <c r="I264" s="71">
        <f t="shared" si="710"/>
        <v>0</v>
      </c>
      <c r="J264" s="71">
        <f t="shared" si="710"/>
        <v>0</v>
      </c>
      <c r="K264" s="71">
        <f t="shared" si="710"/>
        <v>0</v>
      </c>
      <c r="L264" s="71">
        <f t="shared" si="710"/>
        <v>0</v>
      </c>
      <c r="M264" s="71">
        <f t="shared" si="710"/>
        <v>0</v>
      </c>
      <c r="N264" s="71">
        <f t="shared" si="710"/>
        <v>0</v>
      </c>
      <c r="O264" s="71">
        <f t="shared" si="710"/>
        <v>0</v>
      </c>
      <c r="P264" s="71">
        <f t="shared" si="710"/>
        <v>0</v>
      </c>
      <c r="Q264" s="71">
        <f>IF($B265&lt;Q$10,0,IF($B265=Q$10,Q$13,SUM(Q262:Q263)))</f>
        <v>-6.9121597334742546E-11</v>
      </c>
      <c r="R264" s="71">
        <f t="shared" si="710"/>
        <v>9937.9800000000105</v>
      </c>
      <c r="S264" s="71">
        <f t="shared" si="710"/>
        <v>3859.4399999999941</v>
      </c>
      <c r="T264" s="71">
        <f t="shared" si="710"/>
        <v>4939.2200000000194</v>
      </c>
      <c r="U264" s="71">
        <f t="shared" si="710"/>
        <v>283877.1800000018</v>
      </c>
      <c r="V264" s="71">
        <f t="shared" si="710"/>
        <v>494473.8400000009</v>
      </c>
      <c r="W264" s="71">
        <f>IF($B265&lt;W$10,0,IF($B265=W$10,W$13,SUM(W262:W263)))</f>
        <v>21053.759999999984</v>
      </c>
      <c r="X264" s="71">
        <f>IF($B265&lt;X$10,0,IF($B265=X$10,X$13,SUM(X262:X263)))</f>
        <v>37173.436444444509</v>
      </c>
      <c r="Y264" s="71">
        <f>IF($B265&lt;Y$10,0,IF($B265=Y$10,Y$13,SUM(Y262:Y263)))</f>
        <v>134322.60000000033</v>
      </c>
      <c r="Z264" s="71">
        <f t="shared" ref="Z264" si="711">IF($B265&lt;Z$10,0,IF($B265=Z$10,Z$13,SUM(Z262:Z263)))</f>
        <v>464264.76000000187</v>
      </c>
      <c r="AA264" s="71">
        <f>IF($B265&lt;AA$10,0,IF($B265=AA$10,AA$13,SUM(AA262:AA263)))</f>
        <v>385474.74627777812</v>
      </c>
      <c r="AB264" s="71">
        <f t="shared" ref="AB264" si="712">IF($B265&lt;AB$10,0,IF($B265=AB$10,AB$13,SUM(AB262:AB263)))</f>
        <v>297356.5155555564</v>
      </c>
      <c r="AC264" s="71">
        <f>IF($B265&lt;AC$10,0,IF($B265=AC$10,AC$13,SUM(AC262:AC263)))</f>
        <v>647365.83111110819</v>
      </c>
      <c r="AD264" s="71">
        <f t="shared" ref="AD264:AF264" si="713">IF($B265&lt;AD$10,0,IF($B265=AD$10,AD$13,SUM(AD262:AD263)))</f>
        <v>374699.58477777697</v>
      </c>
      <c r="AE264" s="71">
        <f t="shared" si="713"/>
        <v>741933.8391666665</v>
      </c>
      <c r="AF264" s="71">
        <f t="shared" si="713"/>
        <v>327366.5908333335</v>
      </c>
      <c r="AG264" s="71">
        <f t="shared" ref="AG264:AH264" si="714">IF($B265&lt;AG$10,0,IF($B265=AG$10,AG$13,SUM(AG262:AG263)))</f>
        <v>1276307.3949999993</v>
      </c>
      <c r="AH264" s="71">
        <f t="shared" si="714"/>
        <v>378148.36583333294</v>
      </c>
      <c r="AI264" s="71">
        <f t="shared" ref="AI264:AJ264" si="715">IF($B265&lt;AI$10,0,IF($B265=AI$10,AI$13,SUM(AI262:AI263)))</f>
        <v>768907.02166666626</v>
      </c>
      <c r="AJ264" s="71">
        <f t="shared" si="715"/>
        <v>786744.97916666581</v>
      </c>
      <c r="AK264" s="71">
        <f t="shared" ref="AK264:AL264" si="716">IF($B265&lt;AK$10,0,IF($B265=AK$10,AK$13,SUM(AK262:AK263)))</f>
        <v>367837.37833333312</v>
      </c>
      <c r="AL264" s="71">
        <f t="shared" si="716"/>
        <v>1007558.4875000002</v>
      </c>
      <c r="AM264" s="71">
        <f t="shared" ref="AM264" si="717">IF($B265&lt;AM$10,0,IF($B265=AM$10,AM$13,SUM(AM262:AM263)))</f>
        <v>41290.700000000012</v>
      </c>
      <c r="AN264" s="71"/>
      <c r="AO264" s="71"/>
      <c r="AP264" s="71"/>
      <c r="AQ264" s="71"/>
      <c r="AR264" s="71"/>
      <c r="AS264" s="71"/>
      <c r="AT264" s="71"/>
      <c r="AU264" s="71"/>
      <c r="AV264" s="71"/>
      <c r="AW264" s="71"/>
      <c r="AX264" s="71"/>
      <c r="AY264" s="71"/>
      <c r="AZ264" s="71"/>
      <c r="BA264" s="71"/>
      <c r="BB264" s="71">
        <f t="shared" si="701"/>
        <v>8854893.6516666654</v>
      </c>
      <c r="BC264" s="71">
        <f t="shared" si="464"/>
        <v>531293.62</v>
      </c>
      <c r="BD264" s="71">
        <f t="shared" si="455"/>
        <v>2913260.01</v>
      </c>
    </row>
    <row r="265" spans="1:56" hidden="1" outlineLevel="1" x14ac:dyDescent="0.3">
      <c r="A265" s="55">
        <v>9999</v>
      </c>
      <c r="B265" s="125">
        <f>+B264+31</f>
        <v>43080</v>
      </c>
      <c r="C265" s="98" t="s">
        <v>15</v>
      </c>
      <c r="D265" s="69">
        <f t="shared" ref="D265:V265" si="718">IF(OR($B265&lt;D$10,$B265&gt;D$11),0,IF($B265=D$11,-D264,-D$15))</f>
        <v>0</v>
      </c>
      <c r="E265" s="69">
        <f t="shared" si="718"/>
        <v>0</v>
      </c>
      <c r="F265" s="69">
        <f t="shared" si="718"/>
        <v>0</v>
      </c>
      <c r="G265" s="69">
        <f t="shared" si="718"/>
        <v>0</v>
      </c>
      <c r="H265" s="69">
        <f t="shared" si="718"/>
        <v>0</v>
      </c>
      <c r="I265" s="69">
        <f t="shared" si="718"/>
        <v>0</v>
      </c>
      <c r="J265" s="69">
        <f t="shared" si="718"/>
        <v>0</v>
      </c>
      <c r="K265" s="69">
        <f t="shared" si="718"/>
        <v>0</v>
      </c>
      <c r="L265" s="69">
        <f t="shared" si="718"/>
        <v>0</v>
      </c>
      <c r="M265" s="69">
        <f t="shared" si="718"/>
        <v>0</v>
      </c>
      <c r="N265" s="69">
        <f t="shared" si="718"/>
        <v>0</v>
      </c>
      <c r="O265" s="69">
        <f t="shared" si="718"/>
        <v>0</v>
      </c>
      <c r="P265" s="69">
        <f t="shared" si="718"/>
        <v>0</v>
      </c>
      <c r="Q265" s="69">
        <f>IF(OR($B265&lt;Q$10,$B265&gt;Q$11),0,IF($B265=Q$11,-Q264,-Q$15))</f>
        <v>0</v>
      </c>
      <c r="R265" s="69">
        <f t="shared" si="718"/>
        <v>-382.23</v>
      </c>
      <c r="S265" s="69">
        <f t="shared" si="718"/>
        <v>-148.44</v>
      </c>
      <c r="T265" s="69">
        <f t="shared" si="718"/>
        <v>-189.97</v>
      </c>
      <c r="U265" s="69">
        <f t="shared" si="718"/>
        <v>-3019.97</v>
      </c>
      <c r="V265" s="69">
        <f t="shared" si="718"/>
        <v>-5260.36</v>
      </c>
      <c r="W265" s="69">
        <f>IF(OR($B265&lt;W$10,$B265&gt;W$11),0,IF($B265=W$11,-W264,-W$15))</f>
        <v>-809.76</v>
      </c>
      <c r="X265" s="69">
        <f>IF(OR($B265&lt;X$10,$B265&gt;X$11),0,IF($B265=X$11,-X264,-X$15))</f>
        <v>-619.56255555555549</v>
      </c>
      <c r="Y265" s="69">
        <f>IF(OR($B265&lt;Y$10,$B265&gt;Y$11),0,IF($B265=Y$11,-Y264,-Y$15))</f>
        <v>-2238.71</v>
      </c>
      <c r="Z265" s="69">
        <f t="shared" ref="Z265" si="719">IF(OR($B265&lt;Z$10,$B265&gt;Z$11),0,IF($B265=Z$11,-Z264,-Z$15))</f>
        <v>-4145.22</v>
      </c>
      <c r="AA265" s="69">
        <f>IF(OR($B265&lt;AA$10,$B265&gt;AA$11),0,IF($B265=AA$11,-AA264,-AA$15))</f>
        <v>-3602.5677222222221</v>
      </c>
      <c r="AB265" s="69">
        <f t="shared" ref="AB265" si="720">IF(OR($B265&lt;AB$10,$B265&gt;AB$11),0,IF($B265=AB$11,-AB264,-AB$15))</f>
        <v>-2323.0977777777771</v>
      </c>
      <c r="AC265" s="69">
        <f>IF(OR($B265&lt;AC$10,$B265&gt;AC$11),0,IF($B265=AC$11,-AC264,-AC$15))</f>
        <v>-5057.5455555555554</v>
      </c>
      <c r="AD265" s="69">
        <f t="shared" ref="AD265:AE265" si="721">IF(OR($B265&lt;AD$10,$B265&gt;AD$11),0,IF($B265=AD$11,-AD264,-AD$15))</f>
        <v>-2817.2901111111109</v>
      </c>
      <c r="AE265" s="69">
        <f t="shared" si="721"/>
        <v>-4496.5687222222223</v>
      </c>
      <c r="AF265" s="69">
        <f t="shared" si="488"/>
        <v>-1984.0399444444445</v>
      </c>
      <c r="AG265" s="69">
        <f t="shared" si="488"/>
        <v>-7735.1963333333342</v>
      </c>
      <c r="AH265" s="69">
        <f t="shared" ref="AH265:AI265" si="722">IF(OR($B265&lt;AH$10,$B265&gt;AH$11),0,IF($B265=AH$11,-AH264,-AH$15))</f>
        <v>-2291.8082777777777</v>
      </c>
      <c r="AI265" s="69">
        <f t="shared" si="722"/>
        <v>-4660.0425555555557</v>
      </c>
      <c r="AJ265" s="69">
        <f t="shared" ref="AJ265:AK265" si="723">IF(OR($B265&lt;AJ$10,$B265&gt;AJ$11),0,IF($B265=AJ$11,-AJ264,-AJ$15))</f>
        <v>-4768.1513888888885</v>
      </c>
      <c r="AK265" s="69">
        <f t="shared" si="723"/>
        <v>-2229.3174444444444</v>
      </c>
      <c r="AL265" s="69">
        <f t="shared" ref="AL265" si="724">IF(OR($B265&lt;AL$10,$B265&gt;AL$11),0,IF($B265=AL$11,-AL264,-AL$15))</f>
        <v>-5824.0375000000004</v>
      </c>
      <c r="AM265" s="69">
        <f t="shared" ref="AM265" si="725">IF(OR($B265&lt;AM$10,$B265&gt;AM$11),0,IF($B265=AM$11,-AM264,-AM$15))</f>
        <v>-250.24666666666667</v>
      </c>
      <c r="AN265" s="69"/>
      <c r="AO265" s="69"/>
      <c r="AP265" s="69"/>
      <c r="AQ265" s="69"/>
      <c r="AR265" s="69"/>
      <c r="AS265" s="69"/>
      <c r="AT265" s="69"/>
      <c r="AU265" s="69"/>
      <c r="AV265" s="70"/>
      <c r="AW265" s="70"/>
      <c r="AX265" s="69"/>
      <c r="AY265" s="69"/>
      <c r="AZ265" s="69"/>
      <c r="BA265" s="69"/>
      <c r="BB265" s="71">
        <f t="shared" si="701"/>
        <v>-64854.132555555545</v>
      </c>
      <c r="BC265" s="71">
        <f t="shared" si="464"/>
        <v>-3891.25</v>
      </c>
      <c r="BD265" s="71">
        <f t="shared" si="455"/>
        <v>-21337.01</v>
      </c>
    </row>
    <row r="266" spans="1:56" hidden="1" outlineLevel="1" x14ac:dyDescent="0.3">
      <c r="A266" s="55">
        <v>9999</v>
      </c>
      <c r="B266" s="123">
        <f>B265</f>
        <v>43080</v>
      </c>
      <c r="C266" s="99" t="s">
        <v>16</v>
      </c>
      <c r="D266" s="71">
        <f t="shared" ref="D266:V266" si="726">IF($B267&lt;D$10,0,IF($B267=D$10,D$13,SUM(D264:D265)))</f>
        <v>0</v>
      </c>
      <c r="E266" s="71">
        <f t="shared" si="726"/>
        <v>0</v>
      </c>
      <c r="F266" s="71">
        <f t="shared" si="726"/>
        <v>0</v>
      </c>
      <c r="G266" s="71">
        <f t="shared" si="726"/>
        <v>0</v>
      </c>
      <c r="H266" s="71">
        <f t="shared" si="726"/>
        <v>0</v>
      </c>
      <c r="I266" s="71">
        <f t="shared" si="726"/>
        <v>0</v>
      </c>
      <c r="J266" s="71">
        <f t="shared" si="726"/>
        <v>0</v>
      </c>
      <c r="K266" s="71">
        <f t="shared" si="726"/>
        <v>0</v>
      </c>
      <c r="L266" s="71">
        <f t="shared" si="726"/>
        <v>0</v>
      </c>
      <c r="M266" s="71">
        <f t="shared" si="726"/>
        <v>0</v>
      </c>
      <c r="N266" s="71">
        <f t="shared" si="726"/>
        <v>0</v>
      </c>
      <c r="O266" s="71">
        <f t="shared" si="726"/>
        <v>0</v>
      </c>
      <c r="P266" s="71">
        <f t="shared" si="726"/>
        <v>0</v>
      </c>
      <c r="Q266" s="71">
        <f>IF($B267&lt;Q$10,0,IF($B267=Q$10,Q$13,SUM(Q264:Q265)))</f>
        <v>-6.9121597334742546E-11</v>
      </c>
      <c r="R266" s="71">
        <f t="shared" si="726"/>
        <v>9555.7500000000109</v>
      </c>
      <c r="S266" s="71">
        <f t="shared" si="726"/>
        <v>3710.9999999999941</v>
      </c>
      <c r="T266" s="71">
        <f t="shared" si="726"/>
        <v>4749.2500000000191</v>
      </c>
      <c r="U266" s="71">
        <f t="shared" si="726"/>
        <v>280857.21000000183</v>
      </c>
      <c r="V266" s="71">
        <f t="shared" si="726"/>
        <v>489213.48000000091</v>
      </c>
      <c r="W266" s="71">
        <f>IF($B267&lt;W$10,0,IF($B267=W$10,W$13,SUM(W264:W265)))</f>
        <v>20243.999999999985</v>
      </c>
      <c r="X266" s="71">
        <f>IF($B267&lt;X$10,0,IF($B267=X$10,X$13,SUM(X264:X265)))</f>
        <v>36553.873888888957</v>
      </c>
      <c r="Y266" s="71">
        <f>IF($B267&lt;Y$10,0,IF($B267=Y$10,Y$13,SUM(Y264:Y265)))</f>
        <v>132083.89000000033</v>
      </c>
      <c r="Z266" s="71">
        <f t="shared" ref="Z266" si="727">IF($B267&lt;Z$10,0,IF($B267=Z$10,Z$13,SUM(Z264:Z265)))</f>
        <v>460119.5400000019</v>
      </c>
      <c r="AA266" s="71">
        <f>IF($B267&lt;AA$10,0,IF($B267=AA$10,AA$13,SUM(AA264:AA265)))</f>
        <v>381872.17855555587</v>
      </c>
      <c r="AB266" s="71">
        <f t="shared" ref="AB266" si="728">IF($B267&lt;AB$10,0,IF($B267=AB$10,AB$13,SUM(AB264:AB265)))</f>
        <v>295033.41777777864</v>
      </c>
      <c r="AC266" s="71">
        <f>IF($B267&lt;AC$10,0,IF($B267=AC$10,AC$13,SUM(AC264:AC265)))</f>
        <v>642308.28555555257</v>
      </c>
      <c r="AD266" s="71">
        <f t="shared" ref="AD266:AF266" si="729">IF($B267&lt;AD$10,0,IF($B267=AD$10,AD$13,SUM(AD264:AD265)))</f>
        <v>371882.29466666584</v>
      </c>
      <c r="AE266" s="71">
        <f t="shared" si="729"/>
        <v>737437.27044444426</v>
      </c>
      <c r="AF266" s="71">
        <f t="shared" si="729"/>
        <v>325382.55088888906</v>
      </c>
      <c r="AG266" s="71">
        <f t="shared" ref="AG266:AH266" si="730">IF($B267&lt;AG$10,0,IF($B267=AG$10,AG$13,SUM(AG264:AG265)))</f>
        <v>1268572.1986666659</v>
      </c>
      <c r="AH266" s="71">
        <f t="shared" si="730"/>
        <v>375856.55755555513</v>
      </c>
      <c r="AI266" s="71">
        <f t="shared" ref="AI266:AJ266" si="731">IF($B267&lt;AI$10,0,IF($B267=AI$10,AI$13,SUM(AI264:AI265)))</f>
        <v>764246.97911111068</v>
      </c>
      <c r="AJ266" s="71">
        <f t="shared" si="731"/>
        <v>781976.82777777687</v>
      </c>
      <c r="AK266" s="71">
        <f t="shared" ref="AK266:AL266" si="732">IF($B267&lt;AK$10,0,IF($B267=AK$10,AK$13,SUM(AK264:AK265)))</f>
        <v>365608.06088888866</v>
      </c>
      <c r="AL266" s="71">
        <f t="shared" si="732"/>
        <v>1001734.4500000002</v>
      </c>
      <c r="AM266" s="71">
        <f t="shared" ref="AM266" si="733">IF($B267&lt;AM$10,0,IF($B267=AM$10,AM$13,SUM(AM264:AM265)))</f>
        <v>41040.453333333346</v>
      </c>
      <c r="AN266" s="71"/>
      <c r="AO266" s="71"/>
      <c r="AP266" s="71"/>
      <c r="AQ266" s="71"/>
      <c r="AR266" s="71"/>
      <c r="AS266" s="71"/>
      <c r="AT266" s="71"/>
      <c r="AU266" s="71"/>
      <c r="AV266" s="71"/>
      <c r="AW266" s="71"/>
      <c r="AX266" s="71"/>
      <c r="AY266" s="71"/>
      <c r="AZ266" s="71"/>
      <c r="BA266" s="71"/>
      <c r="BB266" s="71">
        <f t="shared" si="701"/>
        <v>8790039.5191111118</v>
      </c>
      <c r="BC266" s="71">
        <f t="shared" si="464"/>
        <v>527402.37</v>
      </c>
      <c r="BD266" s="71">
        <f t="shared" si="455"/>
        <v>2891923</v>
      </c>
    </row>
    <row r="267" spans="1:56" hidden="1" outlineLevel="1" x14ac:dyDescent="0.3">
      <c r="A267" s="55">
        <v>9999</v>
      </c>
      <c r="B267" s="125">
        <f>+B266+31</f>
        <v>43111</v>
      </c>
      <c r="C267" s="98" t="s">
        <v>15</v>
      </c>
      <c r="D267" s="69">
        <f t="shared" ref="D267:V267" si="734">IF(OR($B267&lt;D$10,$B267&gt;D$11),0,IF($B267=D$11,-D266,-D$15))</f>
        <v>0</v>
      </c>
      <c r="E267" s="69">
        <f t="shared" si="734"/>
        <v>0</v>
      </c>
      <c r="F267" s="69">
        <f t="shared" si="734"/>
        <v>0</v>
      </c>
      <c r="G267" s="69">
        <f t="shared" si="734"/>
        <v>0</v>
      </c>
      <c r="H267" s="69">
        <f t="shared" si="734"/>
        <v>0</v>
      </c>
      <c r="I267" s="69">
        <f t="shared" si="734"/>
        <v>0</v>
      </c>
      <c r="J267" s="69">
        <f t="shared" si="734"/>
        <v>0</v>
      </c>
      <c r="K267" s="69">
        <f t="shared" si="734"/>
        <v>0</v>
      </c>
      <c r="L267" s="69">
        <f t="shared" si="734"/>
        <v>0</v>
      </c>
      <c r="M267" s="69">
        <f t="shared" si="734"/>
        <v>0</v>
      </c>
      <c r="N267" s="69">
        <f t="shared" si="734"/>
        <v>0</v>
      </c>
      <c r="O267" s="69">
        <f t="shared" si="734"/>
        <v>0</v>
      </c>
      <c r="P267" s="69">
        <f t="shared" si="734"/>
        <v>0</v>
      </c>
      <c r="Q267" s="69">
        <f>IF(OR($B267&lt;Q$10,$B267&gt;Q$11),0,IF($B267=Q$11,-Q266,-Q$15))</f>
        <v>0</v>
      </c>
      <c r="R267" s="69">
        <f t="shared" si="734"/>
        <v>-382.23</v>
      </c>
      <c r="S267" s="69">
        <f t="shared" si="734"/>
        <v>-148.44</v>
      </c>
      <c r="T267" s="69">
        <f t="shared" si="734"/>
        <v>-189.97</v>
      </c>
      <c r="U267" s="69">
        <f t="shared" si="734"/>
        <v>-3019.97</v>
      </c>
      <c r="V267" s="69">
        <f t="shared" si="734"/>
        <v>-5260.36</v>
      </c>
      <c r="W267" s="69">
        <f>IF(OR($B267&lt;W$10,$B267&gt;W$11),0,IF($B267=W$11,-W266,-W$15))</f>
        <v>-809.76</v>
      </c>
      <c r="X267" s="69">
        <f>IF(OR($B267&lt;X$10,$B267&gt;X$11),0,IF($B267=X$11,-X266,-X$15))</f>
        <v>-619.56255555555549</v>
      </c>
      <c r="Y267" s="69">
        <f>IF(OR($B267&lt;Y$10,$B267&gt;Y$11),0,IF($B267=Y$11,-Y266,-Y$15))</f>
        <v>-2238.71</v>
      </c>
      <c r="Z267" s="69">
        <f t="shared" ref="Z267" si="735">IF(OR($B267&lt;Z$10,$B267&gt;Z$11),0,IF($B267=Z$11,-Z266,-Z$15))</f>
        <v>-4145.22</v>
      </c>
      <c r="AA267" s="69">
        <f>IF(OR($B267&lt;AA$10,$B267&gt;AA$11),0,IF($B267=AA$11,-AA266,-AA$15))</f>
        <v>-3602.5677222222221</v>
      </c>
      <c r="AB267" s="69">
        <f t="shared" ref="AB267" si="736">IF(OR($B267&lt;AB$10,$B267&gt;AB$11),0,IF($B267=AB$11,-AB266,-AB$15))</f>
        <v>-2323.0977777777771</v>
      </c>
      <c r="AC267" s="69">
        <f>IF(OR($B267&lt;AC$10,$B267&gt;AC$11),0,IF($B267=AC$11,-AC266,-AC$15))</f>
        <v>-5057.5455555555554</v>
      </c>
      <c r="AD267" s="69">
        <f t="shared" ref="AD267:AE267" si="737">IF(OR($B267&lt;AD$10,$B267&gt;AD$11),0,IF($B267=AD$11,-AD266,-AD$15))</f>
        <v>-2817.2901111111109</v>
      </c>
      <c r="AE267" s="69">
        <f t="shared" si="737"/>
        <v>-4496.5687222222223</v>
      </c>
      <c r="AF267" s="69">
        <f t="shared" si="488"/>
        <v>-1984.0399444444445</v>
      </c>
      <c r="AG267" s="69">
        <f t="shared" si="488"/>
        <v>-7735.1963333333342</v>
      </c>
      <c r="AH267" s="69">
        <f t="shared" ref="AH267:AI267" si="738">IF(OR($B267&lt;AH$10,$B267&gt;AH$11),0,IF($B267=AH$11,-AH266,-AH$15))</f>
        <v>-2291.8082777777777</v>
      </c>
      <c r="AI267" s="69">
        <f t="shared" si="738"/>
        <v>-4660.0425555555557</v>
      </c>
      <c r="AJ267" s="69">
        <f t="shared" ref="AJ267:AK267" si="739">IF(OR($B267&lt;AJ$10,$B267&gt;AJ$11),0,IF($B267=AJ$11,-AJ266,-AJ$15))</f>
        <v>-4768.1513888888885</v>
      </c>
      <c r="AK267" s="69">
        <f t="shared" si="739"/>
        <v>-2229.3174444444444</v>
      </c>
      <c r="AL267" s="69">
        <f t="shared" ref="AL267" si="740">IF(OR($B267&lt;AL$10,$B267&gt;AL$11),0,IF($B267=AL$11,-AL266,-AL$15))</f>
        <v>-5824.0375000000004</v>
      </c>
      <c r="AM267" s="69">
        <f t="shared" ref="AM267" si="741">IF(OR($B267&lt;AM$10,$B267&gt;AM$11),0,IF($B267=AM$11,-AM266,-AM$15))</f>
        <v>-250.24666666666667</v>
      </c>
      <c r="AN267" s="69"/>
      <c r="AO267" s="69"/>
      <c r="AP267" s="69"/>
      <c r="AQ267" s="69"/>
      <c r="AR267" s="69"/>
      <c r="AS267" s="69"/>
      <c r="AT267" s="69"/>
      <c r="AU267" s="69"/>
      <c r="AV267" s="70"/>
      <c r="AW267" s="70"/>
      <c r="AX267" s="69"/>
      <c r="AY267" s="69"/>
      <c r="AZ267" s="69"/>
      <c r="BA267" s="69"/>
      <c r="BB267" s="71">
        <f t="shared" si="701"/>
        <v>-64854.132555555545</v>
      </c>
      <c r="BC267" s="71">
        <f>ROUND(BB267*'Link In'!$H$2,2)</f>
        <v>-3242.71</v>
      </c>
      <c r="BD267" s="71">
        <f>ROUND((BB267-BC267)*'Link In'!$H$3,2)</f>
        <v>-12938.4</v>
      </c>
    </row>
    <row r="268" spans="1:56" hidden="1" outlineLevel="1" x14ac:dyDescent="0.3">
      <c r="A268" s="55">
        <v>9999</v>
      </c>
      <c r="B268" s="123">
        <f>B267</f>
        <v>43111</v>
      </c>
      <c r="C268" s="99" t="s">
        <v>16</v>
      </c>
      <c r="D268" s="71">
        <f t="shared" ref="D268:V268" si="742">IF($B269&lt;D$10,0,IF($B269=D$10,D$13,SUM(D266:D267)))</f>
        <v>0</v>
      </c>
      <c r="E268" s="71">
        <f t="shared" si="742"/>
        <v>0</v>
      </c>
      <c r="F268" s="71">
        <f t="shared" si="742"/>
        <v>0</v>
      </c>
      <c r="G268" s="71">
        <f t="shared" si="742"/>
        <v>0</v>
      </c>
      <c r="H268" s="71">
        <f t="shared" si="742"/>
        <v>0</v>
      </c>
      <c r="I268" s="71">
        <f t="shared" si="742"/>
        <v>0</v>
      </c>
      <c r="J268" s="71">
        <f t="shared" si="742"/>
        <v>0</v>
      </c>
      <c r="K268" s="71">
        <f t="shared" si="742"/>
        <v>0</v>
      </c>
      <c r="L268" s="71">
        <f t="shared" si="742"/>
        <v>0</v>
      </c>
      <c r="M268" s="71">
        <f t="shared" si="742"/>
        <v>0</v>
      </c>
      <c r="N268" s="71">
        <f t="shared" si="742"/>
        <v>0</v>
      </c>
      <c r="O268" s="71">
        <f t="shared" si="742"/>
        <v>0</v>
      </c>
      <c r="P268" s="71">
        <f t="shared" si="742"/>
        <v>0</v>
      </c>
      <c r="Q268" s="71">
        <f>IF($B269&lt;Q$10,0,IF($B269=Q$10,Q$13,SUM(Q266:Q267)))</f>
        <v>-6.9121597334742546E-11</v>
      </c>
      <c r="R268" s="71">
        <f t="shared" si="742"/>
        <v>9173.5200000000114</v>
      </c>
      <c r="S268" s="71">
        <f t="shared" si="742"/>
        <v>3562.559999999994</v>
      </c>
      <c r="T268" s="71">
        <f t="shared" si="742"/>
        <v>4559.2800000000188</v>
      </c>
      <c r="U268" s="71">
        <f t="shared" si="742"/>
        <v>277837.24000000185</v>
      </c>
      <c r="V268" s="71">
        <f t="shared" si="742"/>
        <v>483953.12000000093</v>
      </c>
      <c r="W268" s="71">
        <f>IF($B269&lt;W$10,0,IF($B269=W$10,W$13,SUM(W266:W267)))</f>
        <v>19434.239999999987</v>
      </c>
      <c r="X268" s="71">
        <f>IF($B269&lt;X$10,0,IF($B269=X$10,X$13,SUM(X266:X267)))</f>
        <v>35934.311333333404</v>
      </c>
      <c r="Y268" s="71">
        <f>IF($B269&lt;Y$10,0,IF($B269=Y$10,Y$13,SUM(Y266:Y267)))</f>
        <v>129845.18000000033</v>
      </c>
      <c r="Z268" s="71">
        <f t="shared" ref="Z268" si="743">IF($B269&lt;Z$10,0,IF($B269=Z$10,Z$13,SUM(Z266:Z267)))</f>
        <v>455974.32000000193</v>
      </c>
      <c r="AA268" s="71">
        <f>IF($B269&lt;AA$10,0,IF($B269=AA$10,AA$13,SUM(AA266:AA267)))</f>
        <v>378269.61083333363</v>
      </c>
      <c r="AB268" s="71">
        <f t="shared" ref="AB268" si="744">IF($B269&lt;AB$10,0,IF($B269=AB$10,AB$13,SUM(AB266:AB267)))</f>
        <v>292710.32000000088</v>
      </c>
      <c r="AC268" s="71">
        <f>IF($B269&lt;AC$10,0,IF($B269=AC$10,AC$13,SUM(AC266:AC267)))</f>
        <v>637250.73999999696</v>
      </c>
      <c r="AD268" s="71">
        <f t="shared" ref="AD268:AF268" si="745">IF($B269&lt;AD$10,0,IF($B269=AD$10,AD$13,SUM(AD266:AD267)))</f>
        <v>369065.00455555471</v>
      </c>
      <c r="AE268" s="71">
        <f t="shared" si="745"/>
        <v>732940.70172222203</v>
      </c>
      <c r="AF268" s="71">
        <f t="shared" si="745"/>
        <v>323398.51094444463</v>
      </c>
      <c r="AG268" s="71">
        <f t="shared" ref="AG268:AH268" si="746">IF($B269&lt;AG$10,0,IF($B269=AG$10,AG$13,SUM(AG266:AG267)))</f>
        <v>1260837.0023333326</v>
      </c>
      <c r="AH268" s="71">
        <f t="shared" si="746"/>
        <v>373564.74927777733</v>
      </c>
      <c r="AI268" s="71">
        <f t="shared" ref="AI268:AJ268" si="747">IF($B269&lt;AI$10,0,IF($B269=AI$10,AI$13,SUM(AI266:AI267)))</f>
        <v>759586.93655555509</v>
      </c>
      <c r="AJ268" s="71">
        <f t="shared" si="747"/>
        <v>777208.67638888792</v>
      </c>
      <c r="AK268" s="71">
        <f t="shared" ref="AK268:AL268" si="748">IF($B269&lt;AK$10,0,IF($B269=AK$10,AK$13,SUM(AK266:AK267)))</f>
        <v>363378.7434444442</v>
      </c>
      <c r="AL268" s="71">
        <f t="shared" si="748"/>
        <v>995910.41250000021</v>
      </c>
      <c r="AM268" s="71">
        <f t="shared" ref="AM268" si="749">IF($B269&lt;AM$10,0,IF($B269=AM$10,AM$13,SUM(AM266:AM267)))</f>
        <v>40790.20666666668</v>
      </c>
      <c r="AN268" s="71"/>
      <c r="AO268" s="71"/>
      <c r="AP268" s="71"/>
      <c r="AQ268" s="71"/>
      <c r="AR268" s="71"/>
      <c r="AS268" s="71"/>
      <c r="AT268" s="71"/>
      <c r="AU268" s="71"/>
      <c r="AV268" s="71"/>
      <c r="AW268" s="71"/>
      <c r="AX268" s="71"/>
      <c r="AY268" s="71"/>
      <c r="AZ268" s="71"/>
      <c r="BA268" s="71"/>
      <c r="BB268" s="71">
        <f t="shared" si="701"/>
        <v>8725185.3865555543</v>
      </c>
      <c r="BC268" s="71">
        <f>ROUND(BB268*'Link In'!$H$2,2)</f>
        <v>436259.27</v>
      </c>
      <c r="BD268" s="71">
        <f>ROUND((BB268-BC268)*'Link In'!$H$3,2)</f>
        <v>1740674.48</v>
      </c>
    </row>
    <row r="269" spans="1:56" hidden="1" outlineLevel="1" x14ac:dyDescent="0.3">
      <c r="A269" s="55">
        <v>9999</v>
      </c>
      <c r="B269" s="125">
        <f>+B268+28</f>
        <v>43139</v>
      </c>
      <c r="C269" s="98" t="s">
        <v>15</v>
      </c>
      <c r="D269" s="69">
        <f t="shared" ref="D269:V269" si="750">IF(OR($B269&lt;D$10,$B269&gt;D$11),0,IF($B269=D$11,-D268,-D$15))</f>
        <v>0</v>
      </c>
      <c r="E269" s="69">
        <f t="shared" si="750"/>
        <v>0</v>
      </c>
      <c r="F269" s="69">
        <f t="shared" si="750"/>
        <v>0</v>
      </c>
      <c r="G269" s="69">
        <f t="shared" si="750"/>
        <v>0</v>
      </c>
      <c r="H269" s="69">
        <f t="shared" si="750"/>
        <v>0</v>
      </c>
      <c r="I269" s="69">
        <f t="shared" si="750"/>
        <v>0</v>
      </c>
      <c r="J269" s="69">
        <f t="shared" si="750"/>
        <v>0</v>
      </c>
      <c r="K269" s="69">
        <f t="shared" si="750"/>
        <v>0</v>
      </c>
      <c r="L269" s="69">
        <f t="shared" si="750"/>
        <v>0</v>
      </c>
      <c r="M269" s="69">
        <f t="shared" si="750"/>
        <v>0</v>
      </c>
      <c r="N269" s="69">
        <f t="shared" si="750"/>
        <v>0</v>
      </c>
      <c r="O269" s="69">
        <f t="shared" si="750"/>
        <v>0</v>
      </c>
      <c r="P269" s="69">
        <f t="shared" si="750"/>
        <v>0</v>
      </c>
      <c r="Q269" s="69">
        <f>IF(OR($B269&lt;Q$10,$B269&gt;Q$11),0,IF($B269=Q$11,-Q268,-Q$15))</f>
        <v>0</v>
      </c>
      <c r="R269" s="69">
        <f t="shared" si="750"/>
        <v>-382.23</v>
      </c>
      <c r="S269" s="69">
        <f t="shared" si="750"/>
        <v>-148.44</v>
      </c>
      <c r="T269" s="69">
        <f t="shared" si="750"/>
        <v>-189.97</v>
      </c>
      <c r="U269" s="69">
        <f t="shared" si="750"/>
        <v>-3019.97</v>
      </c>
      <c r="V269" s="69">
        <f t="shared" si="750"/>
        <v>-5260.36</v>
      </c>
      <c r="W269" s="69">
        <f>IF(OR($B269&lt;W$10,$B269&gt;W$11),0,IF($B269=W$11,-W268,-W$15))</f>
        <v>-809.76</v>
      </c>
      <c r="X269" s="69">
        <f>IF(OR($B269&lt;X$10,$B269&gt;X$11),0,IF($B269=X$11,-X268,-X$15))</f>
        <v>-619.56255555555549</v>
      </c>
      <c r="Y269" s="69">
        <f>IF(OR($B269&lt;Y$10,$B269&gt;Y$11),0,IF($B269=Y$11,-Y268,-Y$15))</f>
        <v>-2238.71</v>
      </c>
      <c r="Z269" s="69">
        <f t="shared" ref="Z269" si="751">IF(OR($B269&lt;Z$10,$B269&gt;Z$11),0,IF($B269=Z$11,-Z268,-Z$15))</f>
        <v>-4145.22</v>
      </c>
      <c r="AA269" s="69">
        <f>IF(OR($B269&lt;AA$10,$B269&gt;AA$11),0,IF($B269=AA$11,-AA268,-AA$15))</f>
        <v>-3602.5677222222221</v>
      </c>
      <c r="AB269" s="69">
        <f t="shared" ref="AB269" si="752">IF(OR($B269&lt;AB$10,$B269&gt;AB$11),0,IF($B269=AB$11,-AB268,-AB$15))</f>
        <v>-2323.0977777777771</v>
      </c>
      <c r="AC269" s="69">
        <f>IF(OR($B269&lt;AC$10,$B269&gt;AC$11),0,IF($B269=AC$11,-AC268,-AC$15))</f>
        <v>-5057.5455555555554</v>
      </c>
      <c r="AD269" s="69">
        <f t="shared" ref="AD269:AE269" si="753">IF(OR($B269&lt;AD$10,$B269&gt;AD$11),0,IF($B269=AD$11,-AD268,-AD$15))</f>
        <v>-2817.2901111111109</v>
      </c>
      <c r="AE269" s="69">
        <f t="shared" si="753"/>
        <v>-4496.5687222222223</v>
      </c>
      <c r="AF269" s="69">
        <f t="shared" si="488"/>
        <v>-1984.0399444444445</v>
      </c>
      <c r="AG269" s="69">
        <f t="shared" si="488"/>
        <v>-7735.1963333333342</v>
      </c>
      <c r="AH269" s="69">
        <f t="shared" ref="AH269:AI269" si="754">IF(OR($B269&lt;AH$10,$B269&gt;AH$11),0,IF($B269=AH$11,-AH268,-AH$15))</f>
        <v>-2291.8082777777777</v>
      </c>
      <c r="AI269" s="69">
        <f t="shared" si="754"/>
        <v>-4660.0425555555557</v>
      </c>
      <c r="AJ269" s="69">
        <f t="shared" ref="AJ269:AK269" si="755">IF(OR($B269&lt;AJ$10,$B269&gt;AJ$11),0,IF($B269=AJ$11,-AJ268,-AJ$15))</f>
        <v>-4768.1513888888885</v>
      </c>
      <c r="AK269" s="69">
        <f t="shared" si="755"/>
        <v>-2229.3174444444444</v>
      </c>
      <c r="AL269" s="69">
        <f t="shared" ref="AL269" si="756">IF(OR($B269&lt;AL$10,$B269&gt;AL$11),0,IF($B269=AL$11,-AL268,-AL$15))</f>
        <v>-5824.0375000000004</v>
      </c>
      <c r="AM269" s="69">
        <f t="shared" ref="AM269" si="757">IF(OR($B269&lt;AM$10,$B269&gt;AM$11),0,IF($B269=AM$11,-AM268,-AM$15))</f>
        <v>-250.24666666666667</v>
      </c>
      <c r="AN269" s="69"/>
      <c r="AO269" s="69"/>
      <c r="AP269" s="69"/>
      <c r="AQ269" s="69"/>
      <c r="AR269" s="69"/>
      <c r="AS269" s="69"/>
      <c r="AT269" s="69"/>
      <c r="AU269" s="69"/>
      <c r="AV269" s="70"/>
      <c r="AW269" s="70"/>
      <c r="AX269" s="69"/>
      <c r="AY269" s="69"/>
      <c r="AZ269" s="69"/>
      <c r="BA269" s="69"/>
      <c r="BB269" s="71">
        <f t="shared" si="701"/>
        <v>-64854.132555555545</v>
      </c>
      <c r="BC269" s="71">
        <f>ROUND(BB269*'Link In'!$H$2,2)</f>
        <v>-3242.71</v>
      </c>
      <c r="BD269" s="71">
        <f>ROUND((BB269-BC269)*'Link In'!$H$3,2)</f>
        <v>-12938.4</v>
      </c>
    </row>
    <row r="270" spans="1:56" ht="15" collapsed="1" thickTop="1" x14ac:dyDescent="0.3">
      <c r="A270" s="117">
        <v>100</v>
      </c>
      <c r="B270" s="123">
        <f>B269</f>
        <v>43139</v>
      </c>
      <c r="C270" s="99" t="s">
        <v>16</v>
      </c>
      <c r="D270" s="71">
        <f t="shared" ref="D270:V270" si="758">IF($B271&lt;D$10,0,IF($B271=D$10,D$13,SUM(D268:D269)))</f>
        <v>0</v>
      </c>
      <c r="E270" s="71">
        <f t="shared" si="758"/>
        <v>0</v>
      </c>
      <c r="F270" s="71">
        <f t="shared" si="758"/>
        <v>0</v>
      </c>
      <c r="G270" s="71">
        <f t="shared" si="758"/>
        <v>0</v>
      </c>
      <c r="H270" s="71">
        <f t="shared" si="758"/>
        <v>0</v>
      </c>
      <c r="I270" s="71">
        <f t="shared" si="758"/>
        <v>0</v>
      </c>
      <c r="J270" s="71">
        <f t="shared" si="758"/>
        <v>0</v>
      </c>
      <c r="K270" s="71">
        <f t="shared" si="758"/>
        <v>0</v>
      </c>
      <c r="L270" s="71">
        <f t="shared" si="758"/>
        <v>0</v>
      </c>
      <c r="M270" s="71">
        <f t="shared" si="758"/>
        <v>0</v>
      </c>
      <c r="N270" s="71">
        <f t="shared" si="758"/>
        <v>0</v>
      </c>
      <c r="O270" s="71">
        <f t="shared" si="758"/>
        <v>0</v>
      </c>
      <c r="P270" s="71">
        <f t="shared" si="758"/>
        <v>0</v>
      </c>
      <c r="Q270" s="71">
        <f>IF($B271&lt;Q$10,0,IF($B271=Q$10,Q$13,SUM(Q268:Q269)))</f>
        <v>-6.9121597334742546E-11</v>
      </c>
      <c r="R270" s="71">
        <f t="shared" si="758"/>
        <v>8791.2900000000118</v>
      </c>
      <c r="S270" s="71">
        <f t="shared" si="758"/>
        <v>3414.119999999994</v>
      </c>
      <c r="T270" s="71">
        <f t="shared" si="758"/>
        <v>4369.3100000000186</v>
      </c>
      <c r="U270" s="71">
        <f t="shared" si="758"/>
        <v>274817.27000000188</v>
      </c>
      <c r="V270" s="71">
        <f t="shared" si="758"/>
        <v>478692.76000000094</v>
      </c>
      <c r="W270" s="71">
        <f>IF($B271&lt;W$10,0,IF($B271=W$10,W$13,SUM(W268:W269)))</f>
        <v>18624.479999999989</v>
      </c>
      <c r="X270" s="71">
        <f>IF($B271&lt;X$10,0,IF($B271=X$10,X$13,SUM(X268:X269)))</f>
        <v>35314.748777777852</v>
      </c>
      <c r="Y270" s="71">
        <f>IF($B271&lt;Y$10,0,IF($B271=Y$10,Y$13,SUM(Y268:Y269)))</f>
        <v>127606.47000000032</v>
      </c>
      <c r="Z270" s="71">
        <f t="shared" ref="Z270" si="759">IF($B271&lt;Z$10,0,IF($B271=Z$10,Z$13,SUM(Z268:Z269)))</f>
        <v>451829.10000000196</v>
      </c>
      <c r="AA270" s="71">
        <f>IF($B271&lt;AA$10,0,IF($B271=AA$10,AA$13,SUM(AA268:AA269)))</f>
        <v>374667.04311111139</v>
      </c>
      <c r="AB270" s="71">
        <f t="shared" ref="AB270" si="760">IF($B271&lt;AB$10,0,IF($B271=AB$10,AB$13,SUM(AB268:AB269)))</f>
        <v>290387.22222222312</v>
      </c>
      <c r="AC270" s="71">
        <f>IF($B271&lt;AC$10,0,IF($B271=AC$10,AC$13,SUM(AC268:AC269)))</f>
        <v>632193.19444444135</v>
      </c>
      <c r="AD270" s="71">
        <f t="shared" ref="AD270:AF270" si="761">IF($B271&lt;AD$10,0,IF($B271=AD$10,AD$13,SUM(AD268:AD269)))</f>
        <v>366247.71444444358</v>
      </c>
      <c r="AE270" s="71">
        <f t="shared" si="761"/>
        <v>728444.1329999998</v>
      </c>
      <c r="AF270" s="71">
        <f t="shared" si="761"/>
        <v>321414.47100000019</v>
      </c>
      <c r="AG270" s="71">
        <f t="shared" ref="AG270:AH270" si="762">IF($B271&lt;AG$10,0,IF($B271=AG$10,AG$13,SUM(AG268:AG269)))</f>
        <v>1253101.8059999992</v>
      </c>
      <c r="AH270" s="71">
        <f t="shared" si="762"/>
        <v>371272.94099999953</v>
      </c>
      <c r="AI270" s="71">
        <f t="shared" ref="AI270:AJ270" si="763">IF($B271&lt;AI$10,0,IF($B271=AI$10,AI$13,SUM(AI268:AI269)))</f>
        <v>754926.89399999951</v>
      </c>
      <c r="AJ270" s="71">
        <f t="shared" si="763"/>
        <v>772440.52499999898</v>
      </c>
      <c r="AK270" s="71">
        <f t="shared" ref="AK270:AL270" si="764">IF($B271&lt;AK$10,0,IF($B271=AK$10,AK$13,SUM(AK268:AK269)))</f>
        <v>361149.42599999974</v>
      </c>
      <c r="AL270" s="71">
        <f t="shared" si="764"/>
        <v>990086.37500000023</v>
      </c>
      <c r="AM270" s="71">
        <f t="shared" ref="AM270" si="765">IF($B271&lt;AM$10,0,IF($B271=AM$10,AM$13,SUM(AM268:AM269)))</f>
        <v>40539.960000000014</v>
      </c>
      <c r="AN270" s="71"/>
      <c r="AO270" s="71"/>
      <c r="AP270" s="71"/>
      <c r="AQ270" s="71"/>
      <c r="AR270" s="71"/>
      <c r="AS270" s="71"/>
      <c r="AT270" s="71"/>
      <c r="AU270" s="71"/>
      <c r="AV270" s="71"/>
      <c r="AW270" s="71"/>
      <c r="AX270" s="71"/>
      <c r="AY270" s="71"/>
      <c r="AZ270" s="71"/>
      <c r="BA270" s="71"/>
      <c r="BB270" s="71">
        <f t="shared" si="701"/>
        <v>8660331.2540000025</v>
      </c>
      <c r="BC270" s="71">
        <f>ROUND(BB270*'Link In'!$H$2,2)</f>
        <v>433016.56</v>
      </c>
      <c r="BD270" s="71">
        <f>ROUND((BB270-BC270)*'Link In'!$H$3,2)</f>
        <v>1727736.09</v>
      </c>
    </row>
    <row r="271" spans="1:56" x14ac:dyDescent="0.3">
      <c r="A271" s="117">
        <v>200</v>
      </c>
      <c r="B271" s="125">
        <f>+B270+31</f>
        <v>43170</v>
      </c>
      <c r="C271" s="98" t="s">
        <v>15</v>
      </c>
      <c r="D271" s="69">
        <f t="shared" ref="D271:V271" si="766">IF(OR($B271&lt;D$10,$B271&gt;D$11),0,IF($B271=D$11,-D270,-D$15))</f>
        <v>0</v>
      </c>
      <c r="E271" s="69">
        <f t="shared" si="766"/>
        <v>0</v>
      </c>
      <c r="F271" s="69">
        <f t="shared" si="766"/>
        <v>0</v>
      </c>
      <c r="G271" s="69">
        <f t="shared" si="766"/>
        <v>0</v>
      </c>
      <c r="H271" s="69">
        <f t="shared" si="766"/>
        <v>0</v>
      </c>
      <c r="I271" s="69">
        <f t="shared" si="766"/>
        <v>0</v>
      </c>
      <c r="J271" s="69">
        <f t="shared" si="766"/>
        <v>0</v>
      </c>
      <c r="K271" s="69">
        <f t="shared" si="766"/>
        <v>0</v>
      </c>
      <c r="L271" s="69">
        <f t="shared" si="766"/>
        <v>0</v>
      </c>
      <c r="M271" s="69">
        <f t="shared" si="766"/>
        <v>0</v>
      </c>
      <c r="N271" s="69">
        <f t="shared" si="766"/>
        <v>0</v>
      </c>
      <c r="O271" s="69">
        <f t="shared" si="766"/>
        <v>0</v>
      </c>
      <c r="P271" s="69">
        <f t="shared" si="766"/>
        <v>0</v>
      </c>
      <c r="Q271" s="69">
        <f>IF(OR($B271&lt;Q$10,$B271&gt;Q$11),0,IF($B271=Q$11,-Q270,-Q$15))</f>
        <v>0</v>
      </c>
      <c r="R271" s="69">
        <f t="shared" si="766"/>
        <v>-382.23</v>
      </c>
      <c r="S271" s="69">
        <f t="shared" si="766"/>
        <v>-148.44</v>
      </c>
      <c r="T271" s="69">
        <f t="shared" si="766"/>
        <v>-189.97</v>
      </c>
      <c r="U271" s="69">
        <f t="shared" si="766"/>
        <v>-3019.97</v>
      </c>
      <c r="V271" s="69">
        <f t="shared" si="766"/>
        <v>-5260.36</v>
      </c>
      <c r="W271" s="69">
        <f>IF(OR($B271&lt;W$10,$B271&gt;W$11),0,IF($B271=W$11,-W270,-W$15))</f>
        <v>-809.76</v>
      </c>
      <c r="X271" s="69">
        <f>IF(OR($B271&lt;X$10,$B271&gt;X$11),0,IF($B271=X$11,-X270,-X$15))</f>
        <v>-619.56255555555549</v>
      </c>
      <c r="Y271" s="69">
        <f>IF(OR($B271&lt;Y$10,$B271&gt;Y$11),0,IF($B271=Y$11,-Y270,-Y$15))</f>
        <v>-2238.71</v>
      </c>
      <c r="Z271" s="69">
        <f t="shared" ref="Z271" si="767">IF(OR($B271&lt;Z$10,$B271&gt;Z$11),0,IF($B271=Z$11,-Z270,-Z$15))</f>
        <v>-4145.22</v>
      </c>
      <c r="AA271" s="69">
        <f>IF(OR($B271&lt;AA$10,$B271&gt;AA$11),0,IF($B271=AA$11,-AA270,-AA$15))</f>
        <v>-3602.5677222222221</v>
      </c>
      <c r="AB271" s="69">
        <f t="shared" ref="AB271" si="768">IF(OR($B271&lt;AB$10,$B271&gt;AB$11),0,IF($B271=AB$11,-AB270,-AB$15))</f>
        <v>-2323.0977777777771</v>
      </c>
      <c r="AC271" s="69">
        <f>IF(OR($B271&lt;AC$10,$B271&gt;AC$11),0,IF($B271=AC$11,-AC270,-AC$15))</f>
        <v>-5057.5455555555554</v>
      </c>
      <c r="AD271" s="69">
        <f t="shared" ref="AD271:AE271" si="769">IF(OR($B271&lt;AD$10,$B271&gt;AD$11),0,IF($B271=AD$11,-AD270,-AD$15))</f>
        <v>-2817.2901111111109</v>
      </c>
      <c r="AE271" s="69">
        <f t="shared" si="769"/>
        <v>-4496.5687222222223</v>
      </c>
      <c r="AF271" s="69">
        <f t="shared" si="488"/>
        <v>-1984.0399444444445</v>
      </c>
      <c r="AG271" s="69">
        <f t="shared" si="488"/>
        <v>-7735.1963333333342</v>
      </c>
      <c r="AH271" s="69">
        <f t="shared" ref="AH271:AI271" si="770">IF(OR($B271&lt;AH$10,$B271&gt;AH$11),0,IF($B271=AH$11,-AH270,-AH$15))</f>
        <v>-2291.8082777777777</v>
      </c>
      <c r="AI271" s="69">
        <f t="shared" si="770"/>
        <v>-4660.0425555555557</v>
      </c>
      <c r="AJ271" s="69">
        <f t="shared" ref="AJ271:AK271" si="771">IF(OR($B271&lt;AJ$10,$B271&gt;AJ$11),0,IF($B271=AJ$11,-AJ270,-AJ$15))</f>
        <v>-4768.1513888888885</v>
      </c>
      <c r="AK271" s="69">
        <f t="shared" si="771"/>
        <v>-2229.3174444444444</v>
      </c>
      <c r="AL271" s="69">
        <f t="shared" ref="AL271" si="772">IF(OR($B271&lt;AL$10,$B271&gt;AL$11),0,IF($B271=AL$11,-AL270,-AL$15))</f>
        <v>-5824.0375000000004</v>
      </c>
      <c r="AM271" s="69">
        <f t="shared" ref="AM271" si="773">IF(OR($B271&lt;AM$10,$B271&gt;AM$11),0,IF($B271=AM$11,-AM270,-AM$15))</f>
        <v>-250.24666666666667</v>
      </c>
      <c r="AN271" s="69"/>
      <c r="AO271" s="69"/>
      <c r="AP271" s="69"/>
      <c r="AQ271" s="69"/>
      <c r="AR271" s="69"/>
      <c r="AS271" s="69"/>
      <c r="AT271" s="69"/>
      <c r="AU271" s="69"/>
      <c r="AV271" s="70"/>
      <c r="AW271" s="70"/>
      <c r="AX271" s="69"/>
      <c r="AY271" s="69"/>
      <c r="AZ271" s="69"/>
      <c r="BA271" s="69"/>
      <c r="BB271" s="71">
        <f t="shared" si="701"/>
        <v>-64854.132555555545</v>
      </c>
      <c r="BC271" s="71">
        <f>ROUND(BB271*'Link In'!$H$2,2)</f>
        <v>-3242.71</v>
      </c>
      <c r="BD271" s="71">
        <f>ROUND((BB271-BC271)*'Link In'!$H$3,2)</f>
        <v>-12938.4</v>
      </c>
    </row>
    <row r="272" spans="1:56" x14ac:dyDescent="0.3">
      <c r="A272" s="55">
        <f t="shared" ref="A272:A303" si="774">A270+1</f>
        <v>101</v>
      </c>
      <c r="B272" s="123">
        <f>B271</f>
        <v>43170</v>
      </c>
      <c r="C272" s="99" t="s">
        <v>16</v>
      </c>
      <c r="D272" s="71">
        <f t="shared" ref="D272:V272" si="775">IF($B273&lt;D$10,0,IF($B273=D$10,D$13,SUM(D270:D271)))</f>
        <v>0</v>
      </c>
      <c r="E272" s="71">
        <f t="shared" si="775"/>
        <v>0</v>
      </c>
      <c r="F272" s="71">
        <f t="shared" si="775"/>
        <v>0</v>
      </c>
      <c r="G272" s="71">
        <f t="shared" si="775"/>
        <v>0</v>
      </c>
      <c r="H272" s="71">
        <f t="shared" si="775"/>
        <v>0</v>
      </c>
      <c r="I272" s="71">
        <f t="shared" si="775"/>
        <v>0</v>
      </c>
      <c r="J272" s="71">
        <f t="shared" si="775"/>
        <v>0</v>
      </c>
      <c r="K272" s="71">
        <f t="shared" si="775"/>
        <v>0</v>
      </c>
      <c r="L272" s="71">
        <f t="shared" si="775"/>
        <v>0</v>
      </c>
      <c r="M272" s="71">
        <f t="shared" si="775"/>
        <v>0</v>
      </c>
      <c r="N272" s="71">
        <f t="shared" si="775"/>
        <v>0</v>
      </c>
      <c r="O272" s="71">
        <f t="shared" si="775"/>
        <v>0</v>
      </c>
      <c r="P272" s="71">
        <f t="shared" si="775"/>
        <v>0</v>
      </c>
      <c r="Q272" s="71">
        <f>IF($B273&lt;Q$10,0,IF($B273=Q$10,Q$13,SUM(Q270:Q271)))</f>
        <v>-6.9121597334742546E-11</v>
      </c>
      <c r="R272" s="71">
        <f t="shared" si="775"/>
        <v>8409.0600000000122</v>
      </c>
      <c r="S272" s="71">
        <f t="shared" si="775"/>
        <v>3265.6799999999939</v>
      </c>
      <c r="T272" s="71">
        <f t="shared" si="775"/>
        <v>4179.3400000000183</v>
      </c>
      <c r="U272" s="71">
        <f t="shared" si="775"/>
        <v>271797.30000000191</v>
      </c>
      <c r="V272" s="71">
        <f t="shared" si="775"/>
        <v>473432.40000000095</v>
      </c>
      <c r="W272" s="71">
        <f>IF($B273&lt;W$10,0,IF($B273=W$10,W$13,SUM(W270:W271)))</f>
        <v>17814.71999999999</v>
      </c>
      <c r="X272" s="71">
        <f>IF($B273&lt;X$10,0,IF($B273=X$10,X$13,SUM(X270:X271)))</f>
        <v>34695.186222222299</v>
      </c>
      <c r="Y272" s="71">
        <f>IF($B273&lt;Y$10,0,IF($B273=Y$10,Y$13,SUM(Y270:Y271)))</f>
        <v>125367.76000000031</v>
      </c>
      <c r="Z272" s="71">
        <f t="shared" ref="Z272" si="776">IF($B273&lt;Z$10,0,IF($B273=Z$10,Z$13,SUM(Z270:Z271)))</f>
        <v>447683.88000000198</v>
      </c>
      <c r="AA272" s="71">
        <f>IF($B273&lt;AA$10,0,IF($B273=AA$10,AA$13,SUM(AA270:AA271)))</f>
        <v>371064.47538888914</v>
      </c>
      <c r="AB272" s="71">
        <f t="shared" ref="AB272" si="777">IF($B273&lt;AB$10,0,IF($B273=AB$10,AB$13,SUM(AB270:AB271)))</f>
        <v>288064.12444444536</v>
      </c>
      <c r="AC272" s="71">
        <f>IF($B273&lt;AC$10,0,IF($B273=AC$10,AC$13,SUM(AC270:AC271)))</f>
        <v>627135.64888888574</v>
      </c>
      <c r="AD272" s="71">
        <f t="shared" ref="AD272:AF272" si="778">IF($B273&lt;AD$10,0,IF($B273=AD$10,AD$13,SUM(AD270:AD271)))</f>
        <v>363430.42433333246</v>
      </c>
      <c r="AE272" s="71">
        <f t="shared" si="778"/>
        <v>723947.56427777756</v>
      </c>
      <c r="AF272" s="71">
        <f t="shared" si="778"/>
        <v>319430.43105555576</v>
      </c>
      <c r="AG272" s="71">
        <f t="shared" ref="AG272:AH272" si="779">IF($B273&lt;AG$10,0,IF($B273=AG$10,AG$13,SUM(AG270:AG271)))</f>
        <v>1245366.6096666658</v>
      </c>
      <c r="AH272" s="71">
        <f t="shared" si="779"/>
        <v>368981.13272222172</v>
      </c>
      <c r="AI272" s="71">
        <f t="shared" ref="AI272:AJ272" si="780">IF($B273&lt;AI$10,0,IF($B273=AI$10,AI$13,SUM(AI270:AI271)))</f>
        <v>750266.85144444392</v>
      </c>
      <c r="AJ272" s="71">
        <f t="shared" si="780"/>
        <v>767672.37361111003</v>
      </c>
      <c r="AK272" s="71">
        <f t="shared" ref="AK272:AL272" si="781">IF($B273&lt;AK$10,0,IF($B273=AK$10,AK$13,SUM(AK270:AK271)))</f>
        <v>358920.10855555529</v>
      </c>
      <c r="AL272" s="71">
        <f t="shared" si="781"/>
        <v>984262.33750000026</v>
      </c>
      <c r="AM272" s="71">
        <f t="shared" ref="AM272" si="782">IF($B273&lt;AM$10,0,IF($B273=AM$10,AM$13,SUM(AM270:AM271)))</f>
        <v>40289.713333333348</v>
      </c>
      <c r="AN272" s="71"/>
      <c r="AO272" s="71"/>
      <c r="AP272" s="71"/>
      <c r="AQ272" s="71"/>
      <c r="AR272" s="71"/>
      <c r="AS272" s="71"/>
      <c r="AT272" s="71"/>
      <c r="AU272" s="71"/>
      <c r="AV272" s="71"/>
      <c r="AW272" s="71"/>
      <c r="AX272" s="71"/>
      <c r="AY272" s="71"/>
      <c r="AZ272" s="71"/>
      <c r="BA272" s="71"/>
      <c r="BB272" s="71">
        <f t="shared" si="701"/>
        <v>8595477.1214444432</v>
      </c>
      <c r="BC272" s="71">
        <f>ROUND(BB272*'Link In'!$H$2,2)</f>
        <v>429773.86</v>
      </c>
      <c r="BD272" s="71">
        <f>ROUND((BB272-BC272)*'Link In'!$H$3,2)</f>
        <v>1714797.68</v>
      </c>
    </row>
    <row r="273" spans="1:56" x14ac:dyDescent="0.3">
      <c r="A273" s="55">
        <f t="shared" si="774"/>
        <v>201</v>
      </c>
      <c r="B273" s="125">
        <f>+B272+30</f>
        <v>43200</v>
      </c>
      <c r="C273" s="98" t="s">
        <v>15</v>
      </c>
      <c r="D273" s="69">
        <f t="shared" ref="D273:V273" si="783">IF(OR($B273&lt;D$10,$B273&gt;D$11),0,IF($B273=D$11,-D272,-D$15))</f>
        <v>0</v>
      </c>
      <c r="E273" s="69">
        <f t="shared" si="783"/>
        <v>0</v>
      </c>
      <c r="F273" s="69">
        <f t="shared" si="783"/>
        <v>0</v>
      </c>
      <c r="G273" s="69">
        <f t="shared" si="783"/>
        <v>0</v>
      </c>
      <c r="H273" s="69">
        <f t="shared" si="783"/>
        <v>0</v>
      </c>
      <c r="I273" s="69">
        <f t="shared" si="783"/>
        <v>0</v>
      </c>
      <c r="J273" s="69">
        <f t="shared" si="783"/>
        <v>0</v>
      </c>
      <c r="K273" s="69">
        <f t="shared" si="783"/>
        <v>0</v>
      </c>
      <c r="L273" s="69">
        <f t="shared" si="783"/>
        <v>0</v>
      </c>
      <c r="M273" s="69">
        <f t="shared" si="783"/>
        <v>0</v>
      </c>
      <c r="N273" s="69">
        <f t="shared" si="783"/>
        <v>0</v>
      </c>
      <c r="O273" s="69">
        <f t="shared" si="783"/>
        <v>0</v>
      </c>
      <c r="P273" s="69">
        <f t="shared" si="783"/>
        <v>0</v>
      </c>
      <c r="Q273" s="69">
        <f>IF(OR($B273&lt;Q$10,$B273&gt;Q$11),0,IF($B273=Q$11,-Q272,-Q$15))</f>
        <v>0</v>
      </c>
      <c r="R273" s="69">
        <f t="shared" si="783"/>
        <v>-382.23</v>
      </c>
      <c r="S273" s="69">
        <f t="shared" si="783"/>
        <v>-148.44</v>
      </c>
      <c r="T273" s="69">
        <f t="shared" si="783"/>
        <v>-189.97</v>
      </c>
      <c r="U273" s="69">
        <f t="shared" si="783"/>
        <v>-3019.97</v>
      </c>
      <c r="V273" s="69">
        <f t="shared" si="783"/>
        <v>-5260.36</v>
      </c>
      <c r="W273" s="69">
        <f>IF(OR($B273&lt;W$10,$B273&gt;W$11),0,IF($B273=W$11,-W272,-W$15))</f>
        <v>-809.76</v>
      </c>
      <c r="X273" s="69">
        <f>IF(OR($B273&lt;X$10,$B273&gt;X$11),0,IF($B273=X$11,-X272,-X$15))</f>
        <v>-619.56255555555549</v>
      </c>
      <c r="Y273" s="69">
        <f>IF(OR($B273&lt;Y$10,$B273&gt;Y$11),0,IF($B273=Y$11,-Y272,-Y$15))</f>
        <v>-2238.71</v>
      </c>
      <c r="Z273" s="69">
        <f t="shared" ref="Z273" si="784">IF(OR($B273&lt;Z$10,$B273&gt;Z$11),0,IF($B273=Z$11,-Z272,-Z$15))</f>
        <v>-4145.22</v>
      </c>
      <c r="AA273" s="69">
        <f>IF(OR($B273&lt;AA$10,$B273&gt;AA$11),0,IF($B273=AA$11,-AA272,-AA$15))</f>
        <v>-3602.5677222222221</v>
      </c>
      <c r="AB273" s="69">
        <f t="shared" ref="AB273" si="785">IF(OR($B273&lt;AB$10,$B273&gt;AB$11),0,IF($B273=AB$11,-AB272,-AB$15))</f>
        <v>-2323.0977777777771</v>
      </c>
      <c r="AC273" s="69">
        <f>IF(OR($B273&lt;AC$10,$B273&gt;AC$11),0,IF($B273=AC$11,-AC272,-AC$15))</f>
        <v>-5057.5455555555554</v>
      </c>
      <c r="AD273" s="69">
        <f t="shared" ref="AD273:AE273" si="786">IF(OR($B273&lt;AD$10,$B273&gt;AD$11),0,IF($B273=AD$11,-AD272,-AD$15))</f>
        <v>-2817.2901111111109</v>
      </c>
      <c r="AE273" s="69">
        <f t="shared" si="786"/>
        <v>-4496.5687222222223</v>
      </c>
      <c r="AF273" s="69">
        <f t="shared" si="488"/>
        <v>-1984.0399444444445</v>
      </c>
      <c r="AG273" s="69">
        <f t="shared" si="488"/>
        <v>-7735.1963333333342</v>
      </c>
      <c r="AH273" s="69">
        <f t="shared" ref="AH273:AI273" si="787">IF(OR($B273&lt;AH$10,$B273&gt;AH$11),0,IF($B273=AH$11,-AH272,-AH$15))</f>
        <v>-2291.8082777777777</v>
      </c>
      <c r="AI273" s="69">
        <f t="shared" si="787"/>
        <v>-4660.0425555555557</v>
      </c>
      <c r="AJ273" s="69">
        <f t="shared" ref="AJ273:AK273" si="788">IF(OR($B273&lt;AJ$10,$B273&gt;AJ$11),0,IF($B273=AJ$11,-AJ272,-AJ$15))</f>
        <v>-4768.1513888888885</v>
      </c>
      <c r="AK273" s="69">
        <f t="shared" si="788"/>
        <v>-2229.3174444444444</v>
      </c>
      <c r="AL273" s="69">
        <f t="shared" ref="AL273" si="789">IF(OR($B273&lt;AL$10,$B273&gt;AL$11),0,IF($B273=AL$11,-AL272,-AL$15))</f>
        <v>-5824.0375000000004</v>
      </c>
      <c r="AM273" s="69">
        <f t="shared" ref="AM273" si="790">IF(OR($B273&lt;AM$10,$B273&gt;AM$11),0,IF($B273=AM$11,-AM272,-AM$15))</f>
        <v>-250.24666666666667</v>
      </c>
      <c r="AN273" s="69"/>
      <c r="AO273" s="69"/>
      <c r="AP273" s="69"/>
      <c r="AQ273" s="69"/>
      <c r="AR273" s="69"/>
      <c r="AS273" s="69"/>
      <c r="AT273" s="69"/>
      <c r="AU273" s="69"/>
      <c r="AV273" s="70"/>
      <c r="AW273" s="70"/>
      <c r="AX273" s="69"/>
      <c r="AY273" s="69"/>
      <c r="AZ273" s="69"/>
      <c r="BA273" s="69"/>
      <c r="BB273" s="71">
        <f t="shared" si="701"/>
        <v>-64854.132555555545</v>
      </c>
      <c r="BC273" s="71">
        <f>ROUND(BB273*'Link In'!$H$2,2)</f>
        <v>-3242.71</v>
      </c>
      <c r="BD273" s="71">
        <f>ROUND((BB273-BC273)*'Link In'!$H$3,2)</f>
        <v>-12938.4</v>
      </c>
    </row>
    <row r="274" spans="1:56" x14ac:dyDescent="0.3">
      <c r="A274" s="55">
        <f t="shared" si="774"/>
        <v>102</v>
      </c>
      <c r="B274" s="123">
        <f>B273</f>
        <v>43200</v>
      </c>
      <c r="C274" s="99" t="s">
        <v>16</v>
      </c>
      <c r="D274" s="71">
        <f t="shared" ref="D274:V274" si="791">IF($B275&lt;D$10,0,IF($B275=D$10,D$13,SUM(D272:D273)))</f>
        <v>0</v>
      </c>
      <c r="E274" s="71">
        <f t="shared" si="791"/>
        <v>0</v>
      </c>
      <c r="F274" s="71">
        <f t="shared" si="791"/>
        <v>0</v>
      </c>
      <c r="G274" s="71">
        <f t="shared" si="791"/>
        <v>0</v>
      </c>
      <c r="H274" s="71">
        <f t="shared" si="791"/>
        <v>0</v>
      </c>
      <c r="I274" s="71">
        <f t="shared" si="791"/>
        <v>0</v>
      </c>
      <c r="J274" s="71">
        <f t="shared" si="791"/>
        <v>0</v>
      </c>
      <c r="K274" s="71">
        <f t="shared" si="791"/>
        <v>0</v>
      </c>
      <c r="L274" s="71">
        <f t="shared" si="791"/>
        <v>0</v>
      </c>
      <c r="M274" s="71">
        <f t="shared" si="791"/>
        <v>0</v>
      </c>
      <c r="N274" s="71">
        <f t="shared" si="791"/>
        <v>0</v>
      </c>
      <c r="O274" s="71">
        <f t="shared" si="791"/>
        <v>0</v>
      </c>
      <c r="P274" s="71">
        <f t="shared" si="791"/>
        <v>0</v>
      </c>
      <c r="Q274" s="71">
        <f>IF($B275&lt;Q$10,0,IF($B275=Q$10,Q$13,SUM(Q272:Q273)))</f>
        <v>-6.9121597334742546E-11</v>
      </c>
      <c r="R274" s="71">
        <f t="shared" si="791"/>
        <v>8026.8300000000127</v>
      </c>
      <c r="S274" s="71">
        <f t="shared" si="791"/>
        <v>3117.2399999999939</v>
      </c>
      <c r="T274" s="71">
        <f t="shared" si="791"/>
        <v>3989.3700000000185</v>
      </c>
      <c r="U274" s="71">
        <f t="shared" si="791"/>
        <v>268777.33000000194</v>
      </c>
      <c r="V274" s="71">
        <f t="shared" si="791"/>
        <v>468172.04000000097</v>
      </c>
      <c r="W274" s="71">
        <f>IF($B275&lt;W$10,0,IF($B275=W$10,W$13,SUM(W272:W273)))</f>
        <v>17004.959999999992</v>
      </c>
      <c r="X274" s="71">
        <f>IF($B275&lt;X$10,0,IF($B275=X$10,X$13,SUM(X272:X273)))</f>
        <v>34075.623666666746</v>
      </c>
      <c r="Y274" s="71">
        <f>IF($B275&lt;Y$10,0,IF($B275=Y$10,Y$13,SUM(Y272:Y273)))</f>
        <v>123129.05000000031</v>
      </c>
      <c r="Z274" s="71">
        <f t="shared" ref="Z274" si="792">IF($B275&lt;Z$10,0,IF($B275=Z$10,Z$13,SUM(Z272:Z273)))</f>
        <v>443538.66000000201</v>
      </c>
      <c r="AA274" s="71">
        <f>IF($B275&lt;AA$10,0,IF($B275=AA$10,AA$13,SUM(AA272:AA273)))</f>
        <v>367461.9076666669</v>
      </c>
      <c r="AB274" s="71">
        <f t="shared" ref="AB274" si="793">IF($B275&lt;AB$10,0,IF($B275=AB$10,AB$13,SUM(AB272:AB273)))</f>
        <v>285741.0266666676</v>
      </c>
      <c r="AC274" s="71">
        <f>IF($B275&lt;AC$10,0,IF($B275=AC$10,AC$13,SUM(AC272:AC273)))</f>
        <v>622078.10333333013</v>
      </c>
      <c r="AD274" s="71">
        <f t="shared" ref="AD274:AF274" si="794">IF($B275&lt;AD$10,0,IF($B275=AD$10,AD$13,SUM(AD272:AD273)))</f>
        <v>360613.13422222133</v>
      </c>
      <c r="AE274" s="71">
        <f t="shared" si="794"/>
        <v>719450.99555555533</v>
      </c>
      <c r="AF274" s="71">
        <f t="shared" si="794"/>
        <v>317446.39111111133</v>
      </c>
      <c r="AG274" s="71">
        <f t="shared" ref="AG274:AH274" si="795">IF($B275&lt;AG$10,0,IF($B275=AG$10,AG$13,SUM(AG272:AG273)))</f>
        <v>1237631.4133333324</v>
      </c>
      <c r="AH274" s="71">
        <f t="shared" si="795"/>
        <v>366689.32444444392</v>
      </c>
      <c r="AI274" s="71">
        <f t="shared" ref="AI274:AJ274" si="796">IF($B275&lt;AI$10,0,IF($B275=AI$10,AI$13,SUM(AI272:AI273)))</f>
        <v>745606.80888888834</v>
      </c>
      <c r="AJ274" s="71">
        <f t="shared" si="796"/>
        <v>762904.22222222108</v>
      </c>
      <c r="AK274" s="71">
        <f t="shared" ref="AK274:AL274" si="797">IF($B275&lt;AK$10,0,IF($B275=AK$10,AK$13,SUM(AK272:AK273)))</f>
        <v>356690.79111111083</v>
      </c>
      <c r="AL274" s="71">
        <f t="shared" si="797"/>
        <v>978438.30000000028</v>
      </c>
      <c r="AM274" s="71">
        <f t="shared" ref="AM274" si="798">IF($B275&lt;AM$10,0,IF($B275=AM$10,AM$13,SUM(AM272:AM273)))</f>
        <v>40039.466666666682</v>
      </c>
      <c r="AN274" s="71"/>
      <c r="AO274" s="71"/>
      <c r="AP274" s="71"/>
      <c r="AQ274" s="71"/>
      <c r="AR274" s="71"/>
      <c r="AS274" s="71"/>
      <c r="AT274" s="71"/>
      <c r="AU274" s="71"/>
      <c r="AV274" s="71"/>
      <c r="AW274" s="71"/>
      <c r="AX274" s="71"/>
      <c r="AY274" s="71"/>
      <c r="AZ274" s="71"/>
      <c r="BA274" s="71"/>
      <c r="BB274" s="71">
        <f t="shared" si="701"/>
        <v>8530622.9888888877</v>
      </c>
      <c r="BC274" s="71">
        <f>ROUND(BB274*'Link In'!$H$2,2)</f>
        <v>426531.15</v>
      </c>
      <c r="BD274" s="71">
        <f>ROUND((BB274-BC274)*'Link In'!$H$3,2)</f>
        <v>1701859.29</v>
      </c>
    </row>
    <row r="275" spans="1:56" x14ac:dyDescent="0.3">
      <c r="A275" s="55">
        <f t="shared" si="774"/>
        <v>202</v>
      </c>
      <c r="B275" s="125">
        <f>+B274+31</f>
        <v>43231</v>
      </c>
      <c r="C275" s="98" t="s">
        <v>15</v>
      </c>
      <c r="D275" s="69">
        <f t="shared" ref="D275:V275" si="799">IF(OR($B275&lt;D$10,$B275&gt;D$11),0,IF($B275=D$11,-D274,-D$15))</f>
        <v>0</v>
      </c>
      <c r="E275" s="69">
        <f t="shared" si="799"/>
        <v>0</v>
      </c>
      <c r="F275" s="69">
        <f t="shared" si="799"/>
        <v>0</v>
      </c>
      <c r="G275" s="69">
        <f t="shared" si="799"/>
        <v>0</v>
      </c>
      <c r="H275" s="69">
        <f t="shared" si="799"/>
        <v>0</v>
      </c>
      <c r="I275" s="69">
        <f t="shared" si="799"/>
        <v>0</v>
      </c>
      <c r="J275" s="69">
        <f t="shared" si="799"/>
        <v>0</v>
      </c>
      <c r="K275" s="69">
        <f t="shared" si="799"/>
        <v>0</v>
      </c>
      <c r="L275" s="69">
        <f t="shared" si="799"/>
        <v>0</v>
      </c>
      <c r="M275" s="69">
        <f t="shared" si="799"/>
        <v>0</v>
      </c>
      <c r="N275" s="69">
        <f t="shared" si="799"/>
        <v>0</v>
      </c>
      <c r="O275" s="69">
        <f t="shared" si="799"/>
        <v>0</v>
      </c>
      <c r="P275" s="69">
        <f t="shared" si="799"/>
        <v>0</v>
      </c>
      <c r="Q275" s="69">
        <f>IF(OR($B275&lt;Q$10,$B275&gt;Q$11),0,IF($B275=Q$11,-Q274,-Q$15))</f>
        <v>0</v>
      </c>
      <c r="R275" s="69">
        <f t="shared" si="799"/>
        <v>-382.23</v>
      </c>
      <c r="S275" s="69">
        <f t="shared" si="799"/>
        <v>-148.44</v>
      </c>
      <c r="T275" s="69">
        <f t="shared" si="799"/>
        <v>-189.97</v>
      </c>
      <c r="U275" s="69">
        <f t="shared" si="799"/>
        <v>-3019.97</v>
      </c>
      <c r="V275" s="69">
        <f t="shared" si="799"/>
        <v>-5260.36</v>
      </c>
      <c r="W275" s="69">
        <f>IF(OR($B275&lt;W$10,$B275&gt;W$11),0,IF($B275=W$11,-W274,-W$15))</f>
        <v>-809.76</v>
      </c>
      <c r="X275" s="69">
        <f>IF(OR($B275&lt;X$10,$B275&gt;X$11),0,IF($B275=X$11,-X274,-X$15))</f>
        <v>-619.56255555555549</v>
      </c>
      <c r="Y275" s="69">
        <f>IF(OR($B275&lt;Y$10,$B275&gt;Y$11),0,IF($B275=Y$11,-Y274,-Y$15))</f>
        <v>-2238.71</v>
      </c>
      <c r="Z275" s="69">
        <f t="shared" ref="Z275" si="800">IF(OR($B275&lt;Z$10,$B275&gt;Z$11),0,IF($B275=Z$11,-Z274,-Z$15))</f>
        <v>-4145.22</v>
      </c>
      <c r="AA275" s="69">
        <f>IF(OR($B275&lt;AA$10,$B275&gt;AA$11),0,IF($B275=AA$11,-AA274,-AA$15))</f>
        <v>-3602.5677222222221</v>
      </c>
      <c r="AB275" s="69">
        <f t="shared" ref="AB275" si="801">IF(OR($B275&lt;AB$10,$B275&gt;AB$11),0,IF($B275=AB$11,-AB274,-AB$15))</f>
        <v>-2323.0977777777771</v>
      </c>
      <c r="AC275" s="69">
        <f>IF(OR($B275&lt;AC$10,$B275&gt;AC$11),0,IF($B275=AC$11,-AC274,-AC$15))</f>
        <v>-5057.5455555555554</v>
      </c>
      <c r="AD275" s="69">
        <f t="shared" ref="AD275:AE275" si="802">IF(OR($B275&lt;AD$10,$B275&gt;AD$11),0,IF($B275=AD$11,-AD274,-AD$15))</f>
        <v>-2817.2901111111109</v>
      </c>
      <c r="AE275" s="69">
        <f t="shared" si="802"/>
        <v>-4496.5687222222223</v>
      </c>
      <c r="AF275" s="69">
        <f t="shared" si="488"/>
        <v>-1984.0399444444445</v>
      </c>
      <c r="AG275" s="69">
        <f t="shared" si="488"/>
        <v>-7735.1963333333342</v>
      </c>
      <c r="AH275" s="69">
        <f t="shared" ref="AH275:AI275" si="803">IF(OR($B275&lt;AH$10,$B275&gt;AH$11),0,IF($B275=AH$11,-AH274,-AH$15))</f>
        <v>-2291.8082777777777</v>
      </c>
      <c r="AI275" s="69">
        <f t="shared" si="803"/>
        <v>-4660.0425555555557</v>
      </c>
      <c r="AJ275" s="69">
        <f t="shared" ref="AJ275:AK275" si="804">IF(OR($B275&lt;AJ$10,$B275&gt;AJ$11),0,IF($B275=AJ$11,-AJ274,-AJ$15))</f>
        <v>-4768.1513888888885</v>
      </c>
      <c r="AK275" s="69">
        <f t="shared" si="804"/>
        <v>-2229.3174444444444</v>
      </c>
      <c r="AL275" s="69">
        <f t="shared" ref="AL275" si="805">IF(OR($B275&lt;AL$10,$B275&gt;AL$11),0,IF($B275=AL$11,-AL274,-AL$15))</f>
        <v>-5824.0375000000004</v>
      </c>
      <c r="AM275" s="69">
        <f t="shared" ref="AM275" si="806">IF(OR($B275&lt;AM$10,$B275&gt;AM$11),0,IF($B275=AM$11,-AM274,-AM$15))</f>
        <v>-250.24666666666667</v>
      </c>
      <c r="AN275" s="69"/>
      <c r="AO275" s="69"/>
      <c r="AP275" s="69"/>
      <c r="AQ275" s="69"/>
      <c r="AR275" s="69"/>
      <c r="AS275" s="69"/>
      <c r="AT275" s="69"/>
      <c r="AU275" s="69"/>
      <c r="AV275" s="70"/>
      <c r="AW275" s="70"/>
      <c r="AX275" s="69"/>
      <c r="AY275" s="69"/>
      <c r="AZ275" s="69"/>
      <c r="BA275" s="69"/>
      <c r="BB275" s="71">
        <f t="shared" si="701"/>
        <v>-64854.132555555545</v>
      </c>
      <c r="BC275" s="71">
        <f>ROUND(BB275*'Link In'!$H$2,2)</f>
        <v>-3242.71</v>
      </c>
      <c r="BD275" s="71">
        <f>ROUND((BB275-BC275)*'Link In'!$H$3,2)</f>
        <v>-12938.4</v>
      </c>
    </row>
    <row r="276" spans="1:56" x14ac:dyDescent="0.3">
      <c r="A276" s="55">
        <f t="shared" si="774"/>
        <v>103</v>
      </c>
      <c r="B276" s="123">
        <f>B275</f>
        <v>43231</v>
      </c>
      <c r="C276" s="99" t="s">
        <v>16</v>
      </c>
      <c r="D276" s="71">
        <f t="shared" ref="D276:V276" si="807">IF($B277&lt;D$10,0,IF($B277=D$10,D$13,SUM(D274:D275)))</f>
        <v>0</v>
      </c>
      <c r="E276" s="71">
        <f t="shared" si="807"/>
        <v>0</v>
      </c>
      <c r="F276" s="71">
        <f t="shared" si="807"/>
        <v>0</v>
      </c>
      <c r="G276" s="71">
        <f t="shared" si="807"/>
        <v>0</v>
      </c>
      <c r="H276" s="71">
        <f t="shared" si="807"/>
        <v>0</v>
      </c>
      <c r="I276" s="71">
        <f t="shared" si="807"/>
        <v>0</v>
      </c>
      <c r="J276" s="71">
        <f t="shared" si="807"/>
        <v>0</v>
      </c>
      <c r="K276" s="71">
        <f t="shared" si="807"/>
        <v>0</v>
      </c>
      <c r="L276" s="71">
        <f t="shared" si="807"/>
        <v>0</v>
      </c>
      <c r="M276" s="71">
        <f t="shared" si="807"/>
        <v>0</v>
      </c>
      <c r="N276" s="71">
        <f t="shared" si="807"/>
        <v>0</v>
      </c>
      <c r="O276" s="71">
        <f t="shared" si="807"/>
        <v>0</v>
      </c>
      <c r="P276" s="71">
        <f t="shared" si="807"/>
        <v>0</v>
      </c>
      <c r="Q276" s="71">
        <f>IF($B277&lt;Q$10,0,IF($B277=Q$10,Q$13,SUM(Q274:Q275)))</f>
        <v>-6.9121597334742546E-11</v>
      </c>
      <c r="R276" s="71">
        <f t="shared" si="807"/>
        <v>7644.6000000000131</v>
      </c>
      <c r="S276" s="71">
        <f t="shared" si="807"/>
        <v>2968.7999999999938</v>
      </c>
      <c r="T276" s="71">
        <f t="shared" si="807"/>
        <v>3799.4000000000187</v>
      </c>
      <c r="U276" s="71">
        <f t="shared" si="807"/>
        <v>265757.36000000197</v>
      </c>
      <c r="V276" s="71">
        <f t="shared" si="807"/>
        <v>462911.68000000098</v>
      </c>
      <c r="W276" s="71">
        <f>IF($B277&lt;W$10,0,IF($B277=W$10,W$13,SUM(W274:W275)))</f>
        <v>16195.199999999992</v>
      </c>
      <c r="X276" s="71">
        <f>IF($B277&lt;X$10,0,IF($B277=X$10,X$13,SUM(X274:X275)))</f>
        <v>33456.061111111194</v>
      </c>
      <c r="Y276" s="71">
        <f>IF($B277&lt;Y$10,0,IF($B277=Y$10,Y$13,SUM(Y274:Y275)))</f>
        <v>120890.3400000003</v>
      </c>
      <c r="Z276" s="71">
        <f t="shared" ref="Z276" si="808">IF($B277&lt;Z$10,0,IF($B277=Z$10,Z$13,SUM(Z274:Z275)))</f>
        <v>439393.44000000204</v>
      </c>
      <c r="AA276" s="71">
        <f>IF($B277&lt;AA$10,0,IF($B277=AA$10,AA$13,SUM(AA274:AA275)))</f>
        <v>363859.33994444465</v>
      </c>
      <c r="AB276" s="71">
        <f t="shared" ref="AB276" si="809">IF($B277&lt;AB$10,0,IF($B277=AB$10,AB$13,SUM(AB274:AB275)))</f>
        <v>283417.92888888984</v>
      </c>
      <c r="AC276" s="71">
        <f>IF($B277&lt;AC$10,0,IF($B277=AC$10,AC$13,SUM(AC274:AC275)))</f>
        <v>617020.55777777452</v>
      </c>
      <c r="AD276" s="71">
        <f t="shared" ref="AD276:AF276" si="810">IF($B277&lt;AD$10,0,IF($B277=AD$10,AD$13,SUM(AD274:AD275)))</f>
        <v>357795.8441111102</v>
      </c>
      <c r="AE276" s="71">
        <f t="shared" si="810"/>
        <v>714954.4268333331</v>
      </c>
      <c r="AF276" s="71">
        <f t="shared" si="810"/>
        <v>315462.35116666689</v>
      </c>
      <c r="AG276" s="71">
        <f t="shared" ref="AG276:AH276" si="811">IF($B277&lt;AG$10,0,IF($B277=AG$10,AG$13,SUM(AG274:AG275)))</f>
        <v>1229896.216999999</v>
      </c>
      <c r="AH276" s="71">
        <f t="shared" si="811"/>
        <v>364397.51616666612</v>
      </c>
      <c r="AI276" s="71">
        <f t="shared" ref="AI276:AJ276" si="812">IF($B277&lt;AI$10,0,IF($B277=AI$10,AI$13,SUM(AI274:AI275)))</f>
        <v>740946.76633333275</v>
      </c>
      <c r="AJ276" s="71">
        <f t="shared" si="812"/>
        <v>758136.07083333214</v>
      </c>
      <c r="AK276" s="71">
        <f t="shared" ref="AK276:AL276" si="813">IF($B277&lt;AK$10,0,IF($B277=AK$10,AK$13,SUM(AK274:AK275)))</f>
        <v>354461.47366666637</v>
      </c>
      <c r="AL276" s="71">
        <f t="shared" si="813"/>
        <v>972614.2625000003</v>
      </c>
      <c r="AM276" s="71">
        <f t="shared" ref="AM276" si="814">IF($B277&lt;AM$10,0,IF($B277=AM$10,AM$13,SUM(AM274:AM275)))</f>
        <v>39789.220000000016</v>
      </c>
      <c r="AN276" s="71"/>
      <c r="AO276" s="71"/>
      <c r="AP276" s="71"/>
      <c r="AQ276" s="71"/>
      <c r="AR276" s="71"/>
      <c r="AS276" s="71"/>
      <c r="AT276" s="71"/>
      <c r="AU276" s="71"/>
      <c r="AV276" s="71"/>
      <c r="AW276" s="71"/>
      <c r="AX276" s="71"/>
      <c r="AY276" s="71"/>
      <c r="AZ276" s="71"/>
      <c r="BA276" s="71"/>
      <c r="BB276" s="71">
        <f t="shared" si="701"/>
        <v>8465768.8563333321</v>
      </c>
      <c r="BC276" s="71">
        <f>ROUND(BB276*'Link In'!$H$2,2)</f>
        <v>423288.44</v>
      </c>
      <c r="BD276" s="71">
        <f>ROUND((BB276-BC276)*'Link In'!$H$3,2)</f>
        <v>1688920.89</v>
      </c>
    </row>
    <row r="277" spans="1:56" x14ac:dyDescent="0.3">
      <c r="A277" s="55">
        <f t="shared" si="774"/>
        <v>203</v>
      </c>
      <c r="B277" s="125">
        <f>+B276+30</f>
        <v>43261</v>
      </c>
      <c r="C277" s="98" t="s">
        <v>15</v>
      </c>
      <c r="D277" s="69">
        <f t="shared" ref="D277:V277" si="815">IF(OR($B277&lt;D$10,$B277&gt;D$11),0,IF($B277=D$11,-D276,-D$15))</f>
        <v>0</v>
      </c>
      <c r="E277" s="69">
        <f t="shared" si="815"/>
        <v>0</v>
      </c>
      <c r="F277" s="69">
        <f t="shared" si="815"/>
        <v>0</v>
      </c>
      <c r="G277" s="69">
        <f t="shared" si="815"/>
        <v>0</v>
      </c>
      <c r="H277" s="69">
        <f t="shared" si="815"/>
        <v>0</v>
      </c>
      <c r="I277" s="69">
        <f t="shared" si="815"/>
        <v>0</v>
      </c>
      <c r="J277" s="69">
        <f t="shared" si="815"/>
        <v>0</v>
      </c>
      <c r="K277" s="69">
        <f t="shared" si="815"/>
        <v>0</v>
      </c>
      <c r="L277" s="69">
        <f t="shared" si="815"/>
        <v>0</v>
      </c>
      <c r="M277" s="69">
        <f t="shared" si="815"/>
        <v>0</v>
      </c>
      <c r="N277" s="69">
        <f t="shared" si="815"/>
        <v>0</v>
      </c>
      <c r="O277" s="69">
        <f t="shared" si="815"/>
        <v>0</v>
      </c>
      <c r="P277" s="69">
        <f t="shared" si="815"/>
        <v>0</v>
      </c>
      <c r="Q277" s="69">
        <f>IF(OR($B277&lt;Q$10,$B277&gt;Q$11),0,IF($B277=Q$11,-Q276,-Q$15))</f>
        <v>0</v>
      </c>
      <c r="R277" s="69">
        <f t="shared" si="815"/>
        <v>-382.23</v>
      </c>
      <c r="S277" s="69">
        <f t="shared" si="815"/>
        <v>-148.44</v>
      </c>
      <c r="T277" s="69">
        <f t="shared" si="815"/>
        <v>-189.97</v>
      </c>
      <c r="U277" s="69">
        <f t="shared" si="815"/>
        <v>-3019.97</v>
      </c>
      <c r="V277" s="69">
        <f t="shared" si="815"/>
        <v>-5260.36</v>
      </c>
      <c r="W277" s="69">
        <f>IF(OR($B277&lt;W$10,$B277&gt;W$11),0,IF($B277=W$11,-W276,-W$15))</f>
        <v>-809.76</v>
      </c>
      <c r="X277" s="69">
        <f>IF(OR($B277&lt;X$10,$B277&gt;X$11),0,IF($B277=X$11,-X276,-X$15))</f>
        <v>-619.56255555555549</v>
      </c>
      <c r="Y277" s="69">
        <f>IF(OR($B277&lt;Y$10,$B277&gt;Y$11),0,IF($B277=Y$11,-Y276,-Y$15))</f>
        <v>-2238.71</v>
      </c>
      <c r="Z277" s="69">
        <f t="shared" ref="Z277" si="816">IF(OR($B277&lt;Z$10,$B277&gt;Z$11),0,IF($B277=Z$11,-Z276,-Z$15))</f>
        <v>-4145.22</v>
      </c>
      <c r="AA277" s="69">
        <f>IF(OR($B277&lt;AA$10,$B277&gt;AA$11),0,IF($B277=AA$11,-AA276,-AA$15))</f>
        <v>-3602.5677222222221</v>
      </c>
      <c r="AB277" s="69">
        <f t="shared" ref="AB277" si="817">IF(OR($B277&lt;AB$10,$B277&gt;AB$11),0,IF($B277=AB$11,-AB276,-AB$15))</f>
        <v>-2323.0977777777771</v>
      </c>
      <c r="AC277" s="69">
        <f>IF(OR($B277&lt;AC$10,$B277&gt;AC$11),0,IF($B277=AC$11,-AC276,-AC$15))</f>
        <v>-5057.5455555555554</v>
      </c>
      <c r="AD277" s="69">
        <f t="shared" ref="AD277:AE277" si="818">IF(OR($B277&lt;AD$10,$B277&gt;AD$11),0,IF($B277=AD$11,-AD276,-AD$15))</f>
        <v>-2817.2901111111109</v>
      </c>
      <c r="AE277" s="69">
        <f t="shared" si="818"/>
        <v>-4496.5687222222223</v>
      </c>
      <c r="AF277" s="69">
        <f t="shared" si="488"/>
        <v>-1984.0399444444445</v>
      </c>
      <c r="AG277" s="69">
        <f t="shared" si="488"/>
        <v>-7735.1963333333342</v>
      </c>
      <c r="AH277" s="69">
        <f t="shared" ref="AH277:AI277" si="819">IF(OR($B277&lt;AH$10,$B277&gt;AH$11),0,IF($B277=AH$11,-AH276,-AH$15))</f>
        <v>-2291.8082777777777</v>
      </c>
      <c r="AI277" s="69">
        <f t="shared" si="819"/>
        <v>-4660.0425555555557</v>
      </c>
      <c r="AJ277" s="69">
        <f t="shared" ref="AJ277:AK277" si="820">IF(OR($B277&lt;AJ$10,$B277&gt;AJ$11),0,IF($B277=AJ$11,-AJ276,-AJ$15))</f>
        <v>-4768.1513888888885</v>
      </c>
      <c r="AK277" s="69">
        <f t="shared" si="820"/>
        <v>-2229.3174444444444</v>
      </c>
      <c r="AL277" s="69">
        <f t="shared" ref="AL277" si="821">IF(OR($B277&lt;AL$10,$B277&gt;AL$11),0,IF($B277=AL$11,-AL276,-AL$15))</f>
        <v>-5824.0375000000004</v>
      </c>
      <c r="AM277" s="69">
        <f t="shared" ref="AM277" si="822">IF(OR($B277&lt;AM$10,$B277&gt;AM$11),0,IF($B277=AM$11,-AM276,-AM$15))</f>
        <v>-250.24666666666667</v>
      </c>
      <c r="AN277" s="69"/>
      <c r="AO277" s="69"/>
      <c r="AP277" s="69"/>
      <c r="AQ277" s="69"/>
      <c r="AR277" s="69"/>
      <c r="AS277" s="69"/>
      <c r="AT277" s="69"/>
      <c r="AU277" s="69"/>
      <c r="AV277" s="70"/>
      <c r="AW277" s="70"/>
      <c r="AX277" s="69"/>
      <c r="AY277" s="69"/>
      <c r="AZ277" s="69"/>
      <c r="BA277" s="69"/>
      <c r="BB277" s="71">
        <f t="shared" si="701"/>
        <v>-64854.132555555545</v>
      </c>
      <c r="BC277" s="71">
        <f>ROUND(BB277*'Link In'!$H$2,2)</f>
        <v>-3242.71</v>
      </c>
      <c r="BD277" s="71">
        <f>ROUND((BB277-BC277)*'Link In'!$H$3,2)</f>
        <v>-12938.4</v>
      </c>
    </row>
    <row r="278" spans="1:56" x14ac:dyDescent="0.3">
      <c r="A278" s="55">
        <f t="shared" si="774"/>
        <v>104</v>
      </c>
      <c r="B278" s="123">
        <f>B277</f>
        <v>43261</v>
      </c>
      <c r="C278" s="99" t="s">
        <v>16</v>
      </c>
      <c r="D278" s="71">
        <f t="shared" ref="D278:V278" si="823">IF($B279&lt;D$10,0,IF($B279=D$10,D$13,SUM(D276:D277)))</f>
        <v>0</v>
      </c>
      <c r="E278" s="71">
        <f t="shared" si="823"/>
        <v>0</v>
      </c>
      <c r="F278" s="71">
        <f t="shared" si="823"/>
        <v>0</v>
      </c>
      <c r="G278" s="71">
        <f t="shared" si="823"/>
        <v>0</v>
      </c>
      <c r="H278" s="71">
        <f t="shared" si="823"/>
        <v>0</v>
      </c>
      <c r="I278" s="71">
        <f t="shared" si="823"/>
        <v>0</v>
      </c>
      <c r="J278" s="71">
        <f t="shared" si="823"/>
        <v>0</v>
      </c>
      <c r="K278" s="71">
        <f t="shared" si="823"/>
        <v>0</v>
      </c>
      <c r="L278" s="71">
        <f t="shared" si="823"/>
        <v>0</v>
      </c>
      <c r="M278" s="71">
        <f t="shared" si="823"/>
        <v>0</v>
      </c>
      <c r="N278" s="71">
        <f t="shared" si="823"/>
        <v>0</v>
      </c>
      <c r="O278" s="71">
        <f t="shared" si="823"/>
        <v>0</v>
      </c>
      <c r="P278" s="71">
        <f t="shared" si="823"/>
        <v>0</v>
      </c>
      <c r="Q278" s="71">
        <f>IF($B279&lt;Q$10,0,IF($B279=Q$10,Q$13,SUM(Q276:Q277)))</f>
        <v>-6.9121597334742546E-11</v>
      </c>
      <c r="R278" s="71">
        <f t="shared" si="823"/>
        <v>7262.3700000000135</v>
      </c>
      <c r="S278" s="71">
        <f t="shared" si="823"/>
        <v>2820.3599999999938</v>
      </c>
      <c r="T278" s="71">
        <f t="shared" si="823"/>
        <v>3609.4300000000189</v>
      </c>
      <c r="U278" s="71">
        <f t="shared" si="823"/>
        <v>262737.39000000199</v>
      </c>
      <c r="V278" s="71">
        <f t="shared" si="823"/>
        <v>457651.320000001</v>
      </c>
      <c r="W278" s="71">
        <f>IF($B279&lt;W$10,0,IF($B279=W$10,W$13,SUM(W276:W277)))</f>
        <v>15385.439999999991</v>
      </c>
      <c r="X278" s="71">
        <f>IF($B279&lt;X$10,0,IF($B279=X$10,X$13,SUM(X276:X277)))</f>
        <v>32836.498555555641</v>
      </c>
      <c r="Y278" s="71">
        <f>IF($B279&lt;Y$10,0,IF($B279=Y$10,Y$13,SUM(Y276:Y277)))</f>
        <v>118651.6300000003</v>
      </c>
      <c r="Z278" s="71">
        <f t="shared" ref="Z278" si="824">IF($B279&lt;Z$10,0,IF($B279=Z$10,Z$13,SUM(Z276:Z277)))</f>
        <v>435248.22000000207</v>
      </c>
      <c r="AA278" s="71">
        <f>IF($B279&lt;AA$10,0,IF($B279=AA$10,AA$13,SUM(AA276:AA277)))</f>
        <v>360256.77222222241</v>
      </c>
      <c r="AB278" s="71">
        <f t="shared" ref="AB278" si="825">IF($B279&lt;AB$10,0,IF($B279=AB$10,AB$13,SUM(AB276:AB277)))</f>
        <v>281094.83111111209</v>
      </c>
      <c r="AC278" s="71">
        <f>IF($B279&lt;AC$10,0,IF($B279=AC$10,AC$13,SUM(AC276:AC277)))</f>
        <v>611963.01222221891</v>
      </c>
      <c r="AD278" s="71">
        <f t="shared" ref="AD278:AF278" si="826">IF($B279&lt;AD$10,0,IF($B279=AD$10,AD$13,SUM(AD276:AD277)))</f>
        <v>354978.55399999907</v>
      </c>
      <c r="AE278" s="71">
        <f t="shared" si="826"/>
        <v>710457.85811111087</v>
      </c>
      <c r="AF278" s="71">
        <f t="shared" si="826"/>
        <v>313478.31122222246</v>
      </c>
      <c r="AG278" s="71">
        <f t="shared" ref="AG278:AH278" si="827">IF($B279&lt;AG$10,0,IF($B279=AG$10,AG$13,SUM(AG276:AG277)))</f>
        <v>1222161.0206666656</v>
      </c>
      <c r="AH278" s="71">
        <f t="shared" si="827"/>
        <v>362105.70788888831</v>
      </c>
      <c r="AI278" s="71">
        <f t="shared" ref="AI278:AJ278" si="828">IF($B279&lt;AI$10,0,IF($B279=AI$10,AI$13,SUM(AI276:AI277)))</f>
        <v>736286.72377777717</v>
      </c>
      <c r="AJ278" s="71">
        <f t="shared" si="828"/>
        <v>753367.91944444319</v>
      </c>
      <c r="AK278" s="71">
        <f t="shared" ref="AK278:AL278" si="829">IF($B279&lt;AK$10,0,IF($B279=AK$10,AK$13,SUM(AK276:AK277)))</f>
        <v>352232.15622222191</v>
      </c>
      <c r="AL278" s="71">
        <f t="shared" si="829"/>
        <v>966790.22500000033</v>
      </c>
      <c r="AM278" s="71">
        <f t="shared" ref="AM278" si="830">IF($B279&lt;AM$10,0,IF($B279=AM$10,AM$13,SUM(AM276:AM277)))</f>
        <v>39538.97333333335</v>
      </c>
      <c r="AN278" s="71"/>
      <c r="AO278" s="71"/>
      <c r="AP278" s="71"/>
      <c r="AQ278" s="71"/>
      <c r="AR278" s="71"/>
      <c r="AS278" s="71"/>
      <c r="AT278" s="71"/>
      <c r="AU278" s="71"/>
      <c r="AV278" s="71"/>
      <c r="AW278" s="71"/>
      <c r="AX278" s="71"/>
      <c r="AY278" s="71"/>
      <c r="AZ278" s="71"/>
      <c r="BA278" s="71"/>
      <c r="BB278" s="71">
        <f t="shared" si="701"/>
        <v>8400914.7237777784</v>
      </c>
      <c r="BC278" s="71">
        <f>ROUND(BB278*'Link In'!$H$2,2)</f>
        <v>420045.74</v>
      </c>
      <c r="BD278" s="71">
        <f>ROUND((BB278-BC278)*'Link In'!$H$3,2)</f>
        <v>1675982.49</v>
      </c>
    </row>
    <row r="279" spans="1:56" x14ac:dyDescent="0.3">
      <c r="A279" s="55">
        <f t="shared" si="774"/>
        <v>204</v>
      </c>
      <c r="B279" s="125">
        <f>+B278+31</f>
        <v>43292</v>
      </c>
      <c r="C279" s="98" t="s">
        <v>15</v>
      </c>
      <c r="D279" s="69">
        <f t="shared" ref="D279:V279" si="831">IF(OR($B279&lt;D$10,$B279&gt;D$11),0,IF($B279=D$11,-D278,-D$15))</f>
        <v>0</v>
      </c>
      <c r="E279" s="69">
        <f t="shared" si="831"/>
        <v>0</v>
      </c>
      <c r="F279" s="69">
        <f t="shared" si="831"/>
        <v>0</v>
      </c>
      <c r="G279" s="69">
        <f t="shared" si="831"/>
        <v>0</v>
      </c>
      <c r="H279" s="69">
        <f t="shared" si="831"/>
        <v>0</v>
      </c>
      <c r="I279" s="69">
        <f t="shared" si="831"/>
        <v>0</v>
      </c>
      <c r="J279" s="69">
        <f t="shared" si="831"/>
        <v>0</v>
      </c>
      <c r="K279" s="69">
        <f t="shared" si="831"/>
        <v>0</v>
      </c>
      <c r="L279" s="69">
        <f t="shared" si="831"/>
        <v>0</v>
      </c>
      <c r="M279" s="69">
        <f t="shared" si="831"/>
        <v>0</v>
      </c>
      <c r="N279" s="69">
        <f t="shared" si="831"/>
        <v>0</v>
      </c>
      <c r="O279" s="69">
        <f t="shared" si="831"/>
        <v>0</v>
      </c>
      <c r="P279" s="69">
        <f t="shared" si="831"/>
        <v>0</v>
      </c>
      <c r="Q279" s="69">
        <f>IF(OR($B279&lt;Q$10,$B279&gt;Q$11),0,IF($B279=Q$11,-Q278,-Q$15))</f>
        <v>0</v>
      </c>
      <c r="R279" s="69">
        <f t="shared" si="831"/>
        <v>-382.23</v>
      </c>
      <c r="S279" s="69">
        <f t="shared" si="831"/>
        <v>-148.44</v>
      </c>
      <c r="T279" s="69">
        <f t="shared" si="831"/>
        <v>-189.97</v>
      </c>
      <c r="U279" s="69">
        <f t="shared" si="831"/>
        <v>-3019.97</v>
      </c>
      <c r="V279" s="69">
        <f t="shared" si="831"/>
        <v>-5260.36</v>
      </c>
      <c r="W279" s="69">
        <f>IF(OR($B279&lt;W$10,$B279&gt;W$11),0,IF($B279=W$11,-W278,-W$15))</f>
        <v>-809.76</v>
      </c>
      <c r="X279" s="69">
        <f>IF(OR($B279&lt;X$10,$B279&gt;X$11),0,IF($B279=X$11,-X278,-X$15))</f>
        <v>-619.56255555555549</v>
      </c>
      <c r="Y279" s="69">
        <f>IF(OR($B279&lt;Y$10,$B279&gt;Y$11),0,IF($B279=Y$11,-Y278,-Y$15))</f>
        <v>-2238.71</v>
      </c>
      <c r="Z279" s="69">
        <f t="shared" ref="Z279" si="832">IF(OR($B279&lt;Z$10,$B279&gt;Z$11),0,IF($B279=Z$11,-Z278,-Z$15))</f>
        <v>-4145.22</v>
      </c>
      <c r="AA279" s="69">
        <f>IF(OR($B279&lt;AA$10,$B279&gt;AA$11),0,IF($B279=AA$11,-AA278,-AA$15))</f>
        <v>-3602.5677222222221</v>
      </c>
      <c r="AB279" s="69">
        <f t="shared" ref="AB279" si="833">IF(OR($B279&lt;AB$10,$B279&gt;AB$11),0,IF($B279=AB$11,-AB278,-AB$15))</f>
        <v>-2323.0977777777771</v>
      </c>
      <c r="AC279" s="69">
        <f>IF(OR($B279&lt;AC$10,$B279&gt;AC$11),0,IF($B279=AC$11,-AC278,-AC$15))</f>
        <v>-5057.5455555555554</v>
      </c>
      <c r="AD279" s="69">
        <f t="shared" ref="AD279:AE279" si="834">IF(OR($B279&lt;AD$10,$B279&gt;AD$11),0,IF($B279=AD$11,-AD278,-AD$15))</f>
        <v>-2817.2901111111109</v>
      </c>
      <c r="AE279" s="69">
        <f t="shared" si="834"/>
        <v>-4496.5687222222223</v>
      </c>
      <c r="AF279" s="69">
        <f t="shared" si="488"/>
        <v>-1984.0399444444445</v>
      </c>
      <c r="AG279" s="69">
        <f t="shared" si="488"/>
        <v>-7735.1963333333342</v>
      </c>
      <c r="AH279" s="69">
        <f t="shared" ref="AH279:AI279" si="835">IF(OR($B279&lt;AH$10,$B279&gt;AH$11),0,IF($B279=AH$11,-AH278,-AH$15))</f>
        <v>-2291.8082777777777</v>
      </c>
      <c r="AI279" s="69">
        <f t="shared" si="835"/>
        <v>-4660.0425555555557</v>
      </c>
      <c r="AJ279" s="69">
        <f t="shared" ref="AJ279:AK279" si="836">IF(OR($B279&lt;AJ$10,$B279&gt;AJ$11),0,IF($B279=AJ$11,-AJ278,-AJ$15))</f>
        <v>-4768.1513888888885</v>
      </c>
      <c r="AK279" s="69">
        <f t="shared" si="836"/>
        <v>-2229.3174444444444</v>
      </c>
      <c r="AL279" s="69">
        <f t="shared" ref="AL279" si="837">IF(OR($B279&lt;AL$10,$B279&gt;AL$11),0,IF($B279=AL$11,-AL278,-AL$15))</f>
        <v>-5824.0375000000004</v>
      </c>
      <c r="AM279" s="69">
        <f t="shared" ref="AM279" si="838">IF(OR($B279&lt;AM$10,$B279&gt;AM$11),0,IF($B279=AM$11,-AM278,-AM$15))</f>
        <v>-250.24666666666667</v>
      </c>
      <c r="AN279" s="69"/>
      <c r="AO279" s="69"/>
      <c r="AP279" s="69"/>
      <c r="AQ279" s="69"/>
      <c r="AR279" s="69"/>
      <c r="AS279" s="69"/>
      <c r="AT279" s="69"/>
      <c r="AU279" s="69"/>
      <c r="AV279" s="70"/>
      <c r="AW279" s="70"/>
      <c r="AX279" s="70"/>
      <c r="AY279" s="70"/>
      <c r="AZ279" s="70"/>
      <c r="BA279" s="70"/>
      <c r="BB279" s="71">
        <f t="shared" si="701"/>
        <v>-64854.132555555545</v>
      </c>
      <c r="BC279" s="71">
        <f>ROUND(BB279*'Link In'!$H$2,2)</f>
        <v>-3242.71</v>
      </c>
      <c r="BD279" s="71">
        <f>ROUND((BB279-BC279)*'Link In'!$H$3,2)</f>
        <v>-12938.4</v>
      </c>
    </row>
    <row r="280" spans="1:56" x14ac:dyDescent="0.3">
      <c r="A280" s="55">
        <f t="shared" si="774"/>
        <v>105</v>
      </c>
      <c r="B280" s="123">
        <f>B279</f>
        <v>43292</v>
      </c>
      <c r="C280" s="99" t="s">
        <v>16</v>
      </c>
      <c r="D280" s="71">
        <f t="shared" ref="D280:V280" si="839">IF($B281&lt;D$10,0,IF($B281=D$10,D$13,SUM(D278:D279)))</f>
        <v>0</v>
      </c>
      <c r="E280" s="71">
        <f t="shared" si="839"/>
        <v>0</v>
      </c>
      <c r="F280" s="71">
        <f t="shared" si="839"/>
        <v>0</v>
      </c>
      <c r="G280" s="71">
        <f t="shared" si="839"/>
        <v>0</v>
      </c>
      <c r="H280" s="71">
        <f t="shared" si="839"/>
        <v>0</v>
      </c>
      <c r="I280" s="71">
        <f t="shared" si="839"/>
        <v>0</v>
      </c>
      <c r="J280" s="71">
        <f t="shared" si="839"/>
        <v>0</v>
      </c>
      <c r="K280" s="71">
        <f t="shared" si="839"/>
        <v>0</v>
      </c>
      <c r="L280" s="71">
        <f t="shared" si="839"/>
        <v>0</v>
      </c>
      <c r="M280" s="71">
        <f t="shared" si="839"/>
        <v>0</v>
      </c>
      <c r="N280" s="71">
        <f t="shared" si="839"/>
        <v>0</v>
      </c>
      <c r="O280" s="71">
        <f t="shared" si="839"/>
        <v>0</v>
      </c>
      <c r="P280" s="71">
        <f t="shared" si="839"/>
        <v>0</v>
      </c>
      <c r="Q280" s="71">
        <f>IF($B281&lt;Q$10,0,IF($B281=Q$10,Q$13,SUM(Q278:Q279)))</f>
        <v>-6.9121597334742546E-11</v>
      </c>
      <c r="R280" s="71">
        <f t="shared" si="839"/>
        <v>6880.140000000014</v>
      </c>
      <c r="S280" s="71">
        <f t="shared" si="839"/>
        <v>2671.9199999999937</v>
      </c>
      <c r="T280" s="71">
        <f t="shared" si="839"/>
        <v>3419.4600000000191</v>
      </c>
      <c r="U280" s="71">
        <f t="shared" si="839"/>
        <v>259717.42000000199</v>
      </c>
      <c r="V280" s="71">
        <f t="shared" si="839"/>
        <v>452390.96000000101</v>
      </c>
      <c r="W280" s="71">
        <f>IF($B281&lt;W$10,0,IF($B281=W$10,W$13,SUM(W278:W279)))</f>
        <v>14575.679999999991</v>
      </c>
      <c r="X280" s="71">
        <f>IF($B281&lt;X$10,0,IF($B281=X$10,X$13,SUM(X278:X279)))</f>
        <v>32216.936000000085</v>
      </c>
      <c r="Y280" s="71">
        <f>IF($B281&lt;Y$10,0,IF($B281=Y$10,Y$13,SUM(Y278:Y279)))</f>
        <v>116412.92000000029</v>
      </c>
      <c r="Z280" s="71">
        <f t="shared" ref="Z280" si="840">IF($B281&lt;Z$10,0,IF($B281=Z$10,Z$13,SUM(Z278:Z279)))</f>
        <v>431103.0000000021</v>
      </c>
      <c r="AA280" s="71">
        <f>IF($B281&lt;AA$10,0,IF($B281=AA$10,AA$13,SUM(AA278:AA279)))</f>
        <v>356654.20450000017</v>
      </c>
      <c r="AB280" s="71">
        <f t="shared" ref="AB280" si="841">IF($B281&lt;AB$10,0,IF($B281=AB$10,AB$13,SUM(AB278:AB279)))</f>
        <v>278771.73333333433</v>
      </c>
      <c r="AC280" s="71">
        <f>IF($B281&lt;AC$10,0,IF($B281=AC$10,AC$13,SUM(AC278:AC279)))</f>
        <v>606905.4666666633</v>
      </c>
      <c r="AD280" s="71">
        <f t="shared" ref="AD280:AF280" si="842">IF($B281&lt;AD$10,0,IF($B281=AD$10,AD$13,SUM(AD278:AD279)))</f>
        <v>352161.26388888794</v>
      </c>
      <c r="AE280" s="71">
        <f t="shared" si="842"/>
        <v>705961.28938888863</v>
      </c>
      <c r="AF280" s="71">
        <f t="shared" si="842"/>
        <v>311494.27127777803</v>
      </c>
      <c r="AG280" s="71">
        <f t="shared" ref="AG280:AH280" si="843">IF($B281&lt;AG$10,0,IF($B281=AG$10,AG$13,SUM(AG278:AG279)))</f>
        <v>1214425.8243333322</v>
      </c>
      <c r="AH280" s="71">
        <f t="shared" si="843"/>
        <v>359813.89961111051</v>
      </c>
      <c r="AI280" s="71">
        <f t="shared" ref="AI280:AJ280" si="844">IF($B281&lt;AI$10,0,IF($B281=AI$10,AI$13,SUM(AI278:AI279)))</f>
        <v>731626.68122222158</v>
      </c>
      <c r="AJ280" s="71">
        <f t="shared" si="844"/>
        <v>748599.76805555425</v>
      </c>
      <c r="AK280" s="71">
        <f t="shared" ref="AK280:AL280" si="845">IF($B281&lt;AK$10,0,IF($B281=AK$10,AK$13,SUM(AK278:AK279)))</f>
        <v>350002.83877777745</v>
      </c>
      <c r="AL280" s="71">
        <f t="shared" si="845"/>
        <v>960966.18750000035</v>
      </c>
      <c r="AM280" s="71">
        <f t="shared" ref="AM280" si="846">IF($B281&lt;AM$10,0,IF($B281=AM$10,AM$13,SUM(AM278:AM279)))</f>
        <v>39288.726666666684</v>
      </c>
      <c r="AN280" s="71"/>
      <c r="AO280" s="71"/>
      <c r="AP280" s="71"/>
      <c r="AQ280" s="71"/>
      <c r="AR280" s="71"/>
      <c r="AS280" s="71"/>
      <c r="AT280" s="71"/>
      <c r="AU280" s="71"/>
      <c r="AV280" s="71"/>
      <c r="AW280" s="71"/>
      <c r="AX280" s="71"/>
      <c r="AY280" s="71"/>
      <c r="AZ280" s="71"/>
      <c r="BA280" s="71"/>
      <c r="BB280" s="71">
        <f t="shared" si="701"/>
        <v>8336060.591222221</v>
      </c>
      <c r="BC280" s="71">
        <f>ROUND(BB280*'Link In'!$H$2,2)</f>
        <v>416803.03</v>
      </c>
      <c r="BD280" s="71">
        <f>ROUND((BB280-BC280)*'Link In'!$H$3,2)</f>
        <v>1663044.09</v>
      </c>
    </row>
    <row r="281" spans="1:56" x14ac:dyDescent="0.3">
      <c r="A281" s="55">
        <f t="shared" si="774"/>
        <v>205</v>
      </c>
      <c r="B281" s="125">
        <f>+B280+31</f>
        <v>43323</v>
      </c>
      <c r="C281" s="98" t="s">
        <v>15</v>
      </c>
      <c r="D281" s="69">
        <f t="shared" ref="D281:V281" si="847">IF(OR($B281&lt;D$10,$B281&gt;D$11),0,IF($B281=D$11,-D280,-D$15))</f>
        <v>0</v>
      </c>
      <c r="E281" s="69">
        <f t="shared" si="847"/>
        <v>0</v>
      </c>
      <c r="F281" s="69">
        <f t="shared" si="847"/>
        <v>0</v>
      </c>
      <c r="G281" s="69">
        <f t="shared" si="847"/>
        <v>0</v>
      </c>
      <c r="H281" s="69">
        <f t="shared" si="847"/>
        <v>0</v>
      </c>
      <c r="I281" s="69">
        <f t="shared" si="847"/>
        <v>0</v>
      </c>
      <c r="J281" s="69">
        <f t="shared" si="847"/>
        <v>0</v>
      </c>
      <c r="K281" s="69">
        <f t="shared" si="847"/>
        <v>0</v>
      </c>
      <c r="L281" s="69">
        <f t="shared" si="847"/>
        <v>0</v>
      </c>
      <c r="M281" s="69">
        <f t="shared" si="847"/>
        <v>0</v>
      </c>
      <c r="N281" s="69">
        <f t="shared" si="847"/>
        <v>0</v>
      </c>
      <c r="O281" s="69">
        <f t="shared" si="847"/>
        <v>0</v>
      </c>
      <c r="P281" s="69">
        <f t="shared" si="847"/>
        <v>0</v>
      </c>
      <c r="Q281" s="69">
        <f>IF(OR($B281&lt;Q$10,$B281&gt;Q$11),0,IF($B281=Q$11,-Q280,-Q$15))</f>
        <v>0</v>
      </c>
      <c r="R281" s="69">
        <f t="shared" si="847"/>
        <v>-382.23</v>
      </c>
      <c r="S281" s="69">
        <f t="shared" si="847"/>
        <v>-148.44</v>
      </c>
      <c r="T281" s="69">
        <f t="shared" si="847"/>
        <v>-189.97</v>
      </c>
      <c r="U281" s="69">
        <f t="shared" si="847"/>
        <v>-3019.97</v>
      </c>
      <c r="V281" s="69">
        <f t="shared" si="847"/>
        <v>-5260.36</v>
      </c>
      <c r="W281" s="69">
        <f>IF(OR($B281&lt;W$10,$B281&gt;W$11),0,IF($B281=W$11,-W280,-W$15))</f>
        <v>-809.76</v>
      </c>
      <c r="X281" s="69">
        <f>IF(OR($B281&lt;X$10,$B281&gt;X$11),0,IF($B281=X$11,-X280,-X$15))</f>
        <v>-619.56255555555549</v>
      </c>
      <c r="Y281" s="69">
        <f>IF(OR($B281&lt;Y$10,$B281&gt;Y$11),0,IF($B281=Y$11,-Y280,-Y$15))</f>
        <v>-2238.71</v>
      </c>
      <c r="Z281" s="69">
        <f t="shared" ref="Z281" si="848">IF(OR($B281&lt;Z$10,$B281&gt;Z$11),0,IF($B281=Z$11,-Z280,-Z$15))</f>
        <v>-4145.22</v>
      </c>
      <c r="AA281" s="69">
        <f>IF(OR($B281&lt;AA$10,$B281&gt;AA$11),0,IF($B281=AA$11,-AA280,-AA$15))</f>
        <v>-3602.5677222222221</v>
      </c>
      <c r="AB281" s="69">
        <f t="shared" ref="AB281" si="849">IF(OR($B281&lt;AB$10,$B281&gt;AB$11),0,IF($B281=AB$11,-AB280,-AB$15))</f>
        <v>-2323.0977777777771</v>
      </c>
      <c r="AC281" s="69">
        <f>IF(OR($B281&lt;AC$10,$B281&gt;AC$11),0,IF($B281=AC$11,-AC280,-AC$15))</f>
        <v>-5057.5455555555554</v>
      </c>
      <c r="AD281" s="69">
        <f t="shared" ref="AD281:AE281" si="850">IF(OR($B281&lt;AD$10,$B281&gt;AD$11),0,IF($B281=AD$11,-AD280,-AD$15))</f>
        <v>-2817.2901111111109</v>
      </c>
      <c r="AE281" s="69">
        <f t="shared" si="850"/>
        <v>-4496.5687222222223</v>
      </c>
      <c r="AF281" s="69">
        <f t="shared" si="488"/>
        <v>-1984.0399444444445</v>
      </c>
      <c r="AG281" s="69">
        <f t="shared" si="488"/>
        <v>-7735.1963333333342</v>
      </c>
      <c r="AH281" s="69">
        <f t="shared" ref="AH281:AI281" si="851">IF(OR($B281&lt;AH$10,$B281&gt;AH$11),0,IF($B281=AH$11,-AH280,-AH$15))</f>
        <v>-2291.8082777777777</v>
      </c>
      <c r="AI281" s="69">
        <f t="shared" si="851"/>
        <v>-4660.0425555555557</v>
      </c>
      <c r="AJ281" s="69">
        <f t="shared" ref="AJ281:AK281" si="852">IF(OR($B281&lt;AJ$10,$B281&gt;AJ$11),0,IF($B281=AJ$11,-AJ280,-AJ$15))</f>
        <v>-4768.1513888888885</v>
      </c>
      <c r="AK281" s="69">
        <f t="shared" si="852"/>
        <v>-2229.3174444444444</v>
      </c>
      <c r="AL281" s="69">
        <f t="shared" ref="AL281" si="853">IF(OR($B281&lt;AL$10,$B281&gt;AL$11),0,IF($B281=AL$11,-AL280,-AL$15))</f>
        <v>-5824.0375000000004</v>
      </c>
      <c r="AM281" s="69">
        <f t="shared" ref="AM281" si="854">IF(OR($B281&lt;AM$10,$B281&gt;AM$11),0,IF($B281=AM$11,-AM280,-AM$15))</f>
        <v>-250.24666666666667</v>
      </c>
      <c r="AN281" s="69"/>
      <c r="AO281" s="69"/>
      <c r="AP281" s="69"/>
      <c r="AQ281" s="69"/>
      <c r="AR281" s="69"/>
      <c r="AS281" s="69"/>
      <c r="AT281" s="69"/>
      <c r="AU281" s="69"/>
      <c r="AV281" s="70"/>
      <c r="AW281" s="70"/>
      <c r="AX281" s="70"/>
      <c r="AY281" s="70"/>
      <c r="AZ281" s="70"/>
      <c r="BA281" s="70"/>
      <c r="BB281" s="71">
        <f t="shared" si="701"/>
        <v>-64854.132555555545</v>
      </c>
      <c r="BC281" s="71">
        <f>ROUND(BB281*'Link In'!$H$2,2)</f>
        <v>-3242.71</v>
      </c>
      <c r="BD281" s="71">
        <f>ROUND((BB281-BC281)*'Link In'!$H$3,2)</f>
        <v>-12938.4</v>
      </c>
    </row>
    <row r="282" spans="1:56" x14ac:dyDescent="0.3">
      <c r="A282" s="55">
        <f t="shared" si="774"/>
        <v>106</v>
      </c>
      <c r="B282" s="123">
        <f>B281</f>
        <v>43323</v>
      </c>
      <c r="C282" s="99" t="s">
        <v>16</v>
      </c>
      <c r="D282" s="71">
        <f t="shared" ref="D282:V282" si="855">IF($B283&lt;D$10,0,IF($B283=D$10,D$13,SUM(D280:D281)))</f>
        <v>0</v>
      </c>
      <c r="E282" s="71">
        <f t="shared" si="855"/>
        <v>0</v>
      </c>
      <c r="F282" s="71">
        <f t="shared" si="855"/>
        <v>0</v>
      </c>
      <c r="G282" s="71">
        <f t="shared" si="855"/>
        <v>0</v>
      </c>
      <c r="H282" s="71">
        <f t="shared" si="855"/>
        <v>0</v>
      </c>
      <c r="I282" s="71">
        <f t="shared" si="855"/>
        <v>0</v>
      </c>
      <c r="J282" s="71">
        <f t="shared" si="855"/>
        <v>0</v>
      </c>
      <c r="K282" s="71">
        <f t="shared" si="855"/>
        <v>0</v>
      </c>
      <c r="L282" s="71">
        <f t="shared" si="855"/>
        <v>0</v>
      </c>
      <c r="M282" s="71">
        <f t="shared" si="855"/>
        <v>0</v>
      </c>
      <c r="N282" s="71">
        <f t="shared" si="855"/>
        <v>0</v>
      </c>
      <c r="O282" s="71">
        <f t="shared" si="855"/>
        <v>0</v>
      </c>
      <c r="P282" s="71">
        <f t="shared" si="855"/>
        <v>0</v>
      </c>
      <c r="Q282" s="71">
        <f>IF($B283&lt;Q$10,0,IF($B283=Q$10,Q$13,SUM(Q280:Q281)))</f>
        <v>-6.9121597334742546E-11</v>
      </c>
      <c r="R282" s="71">
        <f t="shared" si="855"/>
        <v>6497.9100000000144</v>
      </c>
      <c r="S282" s="71">
        <f t="shared" si="855"/>
        <v>2523.4799999999937</v>
      </c>
      <c r="T282" s="71">
        <f t="shared" si="855"/>
        <v>3229.4900000000193</v>
      </c>
      <c r="U282" s="71">
        <f t="shared" si="855"/>
        <v>256697.45000000199</v>
      </c>
      <c r="V282" s="71">
        <f t="shared" si="855"/>
        <v>447130.60000000102</v>
      </c>
      <c r="W282" s="71">
        <f>IF($B283&lt;W$10,0,IF($B283=W$10,W$13,SUM(W280:W281)))</f>
        <v>13765.919999999991</v>
      </c>
      <c r="X282" s="71">
        <f>IF($B283&lt;X$10,0,IF($B283=X$10,X$13,SUM(X280:X281)))</f>
        <v>31597.373444444529</v>
      </c>
      <c r="Y282" s="71">
        <f>IF($B283&lt;Y$10,0,IF($B283=Y$10,Y$13,SUM(Y280:Y281)))</f>
        <v>114174.21000000028</v>
      </c>
      <c r="Z282" s="71">
        <f t="shared" ref="Z282" si="856">IF($B283&lt;Z$10,0,IF($B283=Z$10,Z$13,SUM(Z280:Z281)))</f>
        <v>426957.78000000212</v>
      </c>
      <c r="AA282" s="71">
        <f>IF($B283&lt;AA$10,0,IF($B283=AA$10,AA$13,SUM(AA280:AA281)))</f>
        <v>353051.63677777792</v>
      </c>
      <c r="AB282" s="71">
        <f t="shared" ref="AB282" si="857">IF($B283&lt;AB$10,0,IF($B283=AB$10,AB$13,SUM(AB280:AB281)))</f>
        <v>276448.63555555657</v>
      </c>
      <c r="AC282" s="71">
        <f>IF($B283&lt;AC$10,0,IF($B283=AC$10,AC$13,SUM(AC280:AC281)))</f>
        <v>601847.92111110769</v>
      </c>
      <c r="AD282" s="71">
        <f t="shared" ref="AD282:AF282" si="858">IF($B283&lt;AD$10,0,IF($B283=AD$10,AD$13,SUM(AD280:AD281)))</f>
        <v>349343.97377777682</v>
      </c>
      <c r="AE282" s="71">
        <f t="shared" si="858"/>
        <v>701464.7206666664</v>
      </c>
      <c r="AF282" s="71">
        <f t="shared" si="858"/>
        <v>309510.23133333359</v>
      </c>
      <c r="AG282" s="71">
        <f t="shared" ref="AG282:AH282" si="859">IF($B283&lt;AG$10,0,IF($B283=AG$10,AG$13,SUM(AG280:AG281)))</f>
        <v>1206690.6279999989</v>
      </c>
      <c r="AH282" s="71">
        <f t="shared" si="859"/>
        <v>357522.0913333327</v>
      </c>
      <c r="AI282" s="71">
        <f t="shared" ref="AI282:AJ282" si="860">IF($B283&lt;AI$10,0,IF($B283=AI$10,AI$13,SUM(AI280:AI281)))</f>
        <v>726966.638666666</v>
      </c>
      <c r="AJ282" s="71">
        <f t="shared" si="860"/>
        <v>743831.6166666653</v>
      </c>
      <c r="AK282" s="71">
        <f t="shared" ref="AK282:AL282" si="861">IF($B283&lt;AK$10,0,IF($B283=AK$10,AK$13,SUM(AK280:AK281)))</f>
        <v>347773.52133333299</v>
      </c>
      <c r="AL282" s="71">
        <f t="shared" si="861"/>
        <v>955142.15000000037</v>
      </c>
      <c r="AM282" s="71">
        <f t="shared" ref="AM282" si="862">IF($B283&lt;AM$10,0,IF($B283=AM$10,AM$13,SUM(AM280:AM281)))</f>
        <v>39038.480000000018</v>
      </c>
      <c r="AN282" s="71"/>
      <c r="AO282" s="71"/>
      <c r="AP282" s="71"/>
      <c r="AQ282" s="71"/>
      <c r="AR282" s="71"/>
      <c r="AS282" s="71"/>
      <c r="AT282" s="71"/>
      <c r="AU282" s="71"/>
      <c r="AV282" s="71"/>
      <c r="AW282" s="71"/>
      <c r="AX282" s="71"/>
      <c r="AY282" s="71"/>
      <c r="AZ282" s="71"/>
      <c r="BA282" s="71"/>
      <c r="BB282" s="71">
        <f t="shared" si="701"/>
        <v>8271206.4586666655</v>
      </c>
      <c r="BC282" s="71">
        <f>ROUND(BB282*'Link In'!$H$2,2)</f>
        <v>413560.32000000001</v>
      </c>
      <c r="BD282" s="71">
        <f>ROUND((BB282-BC282)*'Link In'!$H$3,2)</f>
        <v>1650105.69</v>
      </c>
    </row>
    <row r="283" spans="1:56" x14ac:dyDescent="0.3">
      <c r="A283" s="55">
        <f t="shared" si="774"/>
        <v>206</v>
      </c>
      <c r="B283" s="125">
        <f>+B282+30</f>
        <v>43353</v>
      </c>
      <c r="C283" s="98" t="s">
        <v>15</v>
      </c>
      <c r="D283" s="69">
        <f t="shared" ref="D283:V283" si="863">IF(OR($B283&lt;D$10,$B283&gt;D$11),0,IF($B283=D$11,-D282,-D$15))</f>
        <v>0</v>
      </c>
      <c r="E283" s="69">
        <f t="shared" si="863"/>
        <v>0</v>
      </c>
      <c r="F283" s="69">
        <f t="shared" si="863"/>
        <v>0</v>
      </c>
      <c r="G283" s="69">
        <f t="shared" si="863"/>
        <v>0</v>
      </c>
      <c r="H283" s="69">
        <f t="shared" si="863"/>
        <v>0</v>
      </c>
      <c r="I283" s="69">
        <f t="shared" si="863"/>
        <v>0</v>
      </c>
      <c r="J283" s="69">
        <f t="shared" si="863"/>
        <v>0</v>
      </c>
      <c r="K283" s="69">
        <f t="shared" si="863"/>
        <v>0</v>
      </c>
      <c r="L283" s="69">
        <f t="shared" si="863"/>
        <v>0</v>
      </c>
      <c r="M283" s="69">
        <f t="shared" si="863"/>
        <v>0</v>
      </c>
      <c r="N283" s="69">
        <f t="shared" si="863"/>
        <v>0</v>
      </c>
      <c r="O283" s="69">
        <f t="shared" si="863"/>
        <v>0</v>
      </c>
      <c r="P283" s="69">
        <f t="shared" si="863"/>
        <v>0</v>
      </c>
      <c r="Q283" s="69">
        <f>IF(OR($B283&lt;Q$10,$B283&gt;Q$11),0,IF($B283=Q$11,-Q282,-Q$15))</f>
        <v>0</v>
      </c>
      <c r="R283" s="69">
        <f t="shared" si="863"/>
        <v>-382.23</v>
      </c>
      <c r="S283" s="69">
        <f t="shared" si="863"/>
        <v>-148.44</v>
      </c>
      <c r="T283" s="69">
        <f t="shared" si="863"/>
        <v>-189.97</v>
      </c>
      <c r="U283" s="69">
        <f t="shared" si="863"/>
        <v>-3019.97</v>
      </c>
      <c r="V283" s="69">
        <f t="shared" si="863"/>
        <v>-5260.36</v>
      </c>
      <c r="W283" s="69">
        <f>IF(OR($B283&lt;W$10,$B283&gt;W$11),0,IF($B283=W$11,-W282,-W$15))</f>
        <v>-809.76</v>
      </c>
      <c r="X283" s="69">
        <f>IF(OR($B283&lt;X$10,$B283&gt;X$11),0,IF($B283=X$11,-X282,-X$15))</f>
        <v>-619.56255555555549</v>
      </c>
      <c r="Y283" s="69">
        <f>IF(OR($B283&lt;Y$10,$B283&gt;Y$11),0,IF($B283=Y$11,-Y282,-Y$15))</f>
        <v>-2238.71</v>
      </c>
      <c r="Z283" s="69">
        <f t="shared" ref="Z283" si="864">IF(OR($B283&lt;Z$10,$B283&gt;Z$11),0,IF($B283=Z$11,-Z282,-Z$15))</f>
        <v>-4145.22</v>
      </c>
      <c r="AA283" s="69">
        <f>IF(OR($B283&lt;AA$10,$B283&gt;AA$11),0,IF($B283=AA$11,-AA282,-AA$15))</f>
        <v>-3602.5677222222221</v>
      </c>
      <c r="AB283" s="69">
        <f t="shared" ref="AB283" si="865">IF(OR($B283&lt;AB$10,$B283&gt;AB$11),0,IF($B283=AB$11,-AB282,-AB$15))</f>
        <v>-2323.0977777777771</v>
      </c>
      <c r="AC283" s="69">
        <f>IF(OR($B283&lt;AC$10,$B283&gt;AC$11),0,IF($B283=AC$11,-AC282,-AC$15))</f>
        <v>-5057.5455555555554</v>
      </c>
      <c r="AD283" s="69">
        <f t="shared" ref="AD283:AE283" si="866">IF(OR($B283&lt;AD$10,$B283&gt;AD$11),0,IF($B283=AD$11,-AD282,-AD$15))</f>
        <v>-2817.2901111111109</v>
      </c>
      <c r="AE283" s="69">
        <f t="shared" si="866"/>
        <v>-4496.5687222222223</v>
      </c>
      <c r="AF283" s="69">
        <f t="shared" si="488"/>
        <v>-1984.0399444444445</v>
      </c>
      <c r="AG283" s="69">
        <f t="shared" si="488"/>
        <v>-7735.1963333333342</v>
      </c>
      <c r="AH283" s="69">
        <f t="shared" ref="AH283:AI283" si="867">IF(OR($B283&lt;AH$10,$B283&gt;AH$11),0,IF($B283=AH$11,-AH282,-AH$15))</f>
        <v>-2291.8082777777777</v>
      </c>
      <c r="AI283" s="69">
        <f t="shared" si="867"/>
        <v>-4660.0425555555557</v>
      </c>
      <c r="AJ283" s="69">
        <f t="shared" ref="AJ283:AK283" si="868">IF(OR($B283&lt;AJ$10,$B283&gt;AJ$11),0,IF($B283=AJ$11,-AJ282,-AJ$15))</f>
        <v>-4768.1513888888885</v>
      </c>
      <c r="AK283" s="69">
        <f t="shared" si="868"/>
        <v>-2229.3174444444444</v>
      </c>
      <c r="AL283" s="69">
        <f t="shared" ref="AL283" si="869">IF(OR($B283&lt;AL$10,$B283&gt;AL$11),0,IF($B283=AL$11,-AL282,-AL$15))</f>
        <v>-5824.0375000000004</v>
      </c>
      <c r="AM283" s="69">
        <f t="shared" ref="AM283" si="870">IF(OR($B283&lt;AM$10,$B283&gt;AM$11),0,IF($B283=AM$11,-AM282,-AM$15))</f>
        <v>-250.24666666666667</v>
      </c>
      <c r="AN283" s="69"/>
      <c r="AO283" s="69"/>
      <c r="AP283" s="69"/>
      <c r="AQ283" s="69"/>
      <c r="AR283" s="69"/>
      <c r="AS283" s="69"/>
      <c r="AT283" s="69"/>
      <c r="AU283" s="69"/>
      <c r="AV283" s="70"/>
      <c r="AW283" s="70"/>
      <c r="AX283" s="70"/>
      <c r="AY283" s="70"/>
      <c r="AZ283" s="70"/>
      <c r="BA283" s="70"/>
      <c r="BB283" s="71">
        <f t="shared" si="701"/>
        <v>-64854.132555555545</v>
      </c>
      <c r="BC283" s="71">
        <f>ROUND(BB283*'Link In'!$H$2,2)</f>
        <v>-3242.71</v>
      </c>
      <c r="BD283" s="71">
        <f>ROUND((BB283-BC283)*'Link In'!$H$3,2)</f>
        <v>-12938.4</v>
      </c>
    </row>
    <row r="284" spans="1:56" x14ac:dyDescent="0.3">
      <c r="A284" s="55">
        <f t="shared" si="774"/>
        <v>107</v>
      </c>
      <c r="B284" s="123">
        <f>B283</f>
        <v>43353</v>
      </c>
      <c r="C284" s="99" t="s">
        <v>16</v>
      </c>
      <c r="D284" s="71">
        <f t="shared" ref="D284:V284" si="871">IF($B285&lt;D$10,0,IF($B285=D$10,D$13,SUM(D282:D283)))</f>
        <v>0</v>
      </c>
      <c r="E284" s="71">
        <f t="shared" si="871"/>
        <v>0</v>
      </c>
      <c r="F284" s="71">
        <f t="shared" si="871"/>
        <v>0</v>
      </c>
      <c r="G284" s="71">
        <f t="shared" si="871"/>
        <v>0</v>
      </c>
      <c r="H284" s="71">
        <f t="shared" si="871"/>
        <v>0</v>
      </c>
      <c r="I284" s="71">
        <f t="shared" si="871"/>
        <v>0</v>
      </c>
      <c r="J284" s="71">
        <f t="shared" si="871"/>
        <v>0</v>
      </c>
      <c r="K284" s="71">
        <f t="shared" si="871"/>
        <v>0</v>
      </c>
      <c r="L284" s="71">
        <f t="shared" si="871"/>
        <v>0</v>
      </c>
      <c r="M284" s="71">
        <f t="shared" si="871"/>
        <v>0</v>
      </c>
      <c r="N284" s="71">
        <f t="shared" si="871"/>
        <v>0</v>
      </c>
      <c r="O284" s="71">
        <f t="shared" si="871"/>
        <v>0</v>
      </c>
      <c r="P284" s="71">
        <f t="shared" si="871"/>
        <v>0</v>
      </c>
      <c r="Q284" s="71">
        <f>IF($B285&lt;Q$10,0,IF($B285=Q$10,Q$13,SUM(Q282:Q283)))</f>
        <v>-6.9121597334742546E-11</v>
      </c>
      <c r="R284" s="71">
        <f t="shared" si="871"/>
        <v>6115.6800000000148</v>
      </c>
      <c r="S284" s="71">
        <f t="shared" si="871"/>
        <v>2375.0399999999936</v>
      </c>
      <c r="T284" s="71">
        <f t="shared" si="871"/>
        <v>3039.5200000000195</v>
      </c>
      <c r="U284" s="71">
        <f t="shared" si="871"/>
        <v>253677.48000000199</v>
      </c>
      <c r="V284" s="71">
        <f t="shared" si="871"/>
        <v>441870.24000000104</v>
      </c>
      <c r="W284" s="71">
        <f>IF($B285&lt;W$10,0,IF($B285=W$10,W$13,SUM(W282:W283)))</f>
        <v>12956.159999999991</v>
      </c>
      <c r="X284" s="71">
        <f>IF($B285&lt;X$10,0,IF($B285=X$10,X$13,SUM(X282:X283)))</f>
        <v>30977.810888888973</v>
      </c>
      <c r="Y284" s="71">
        <f>IF($B285&lt;Y$10,0,IF($B285=Y$10,Y$13,SUM(Y282:Y283)))</f>
        <v>111935.50000000028</v>
      </c>
      <c r="Z284" s="71">
        <f t="shared" ref="Z284" si="872">IF($B285&lt;Z$10,0,IF($B285=Z$10,Z$13,SUM(Z282:Z283)))</f>
        <v>422812.56000000215</v>
      </c>
      <c r="AA284" s="71">
        <f>IF($B285&lt;AA$10,0,IF($B285=AA$10,AA$13,SUM(AA282:AA283)))</f>
        <v>349449.06905555568</v>
      </c>
      <c r="AB284" s="71">
        <f t="shared" ref="AB284" si="873">IF($B285&lt;AB$10,0,IF($B285=AB$10,AB$13,SUM(AB282:AB283)))</f>
        <v>274125.53777777881</v>
      </c>
      <c r="AC284" s="71">
        <f>IF($B285&lt;AC$10,0,IF($B285=AC$10,AC$13,SUM(AC282:AC283)))</f>
        <v>596790.37555555208</v>
      </c>
      <c r="AD284" s="71">
        <f t="shared" ref="AD284:AF284" si="874">IF($B285&lt;AD$10,0,IF($B285=AD$10,AD$13,SUM(AD282:AD283)))</f>
        <v>346526.68366666569</v>
      </c>
      <c r="AE284" s="71">
        <f t="shared" si="874"/>
        <v>696968.15194444417</v>
      </c>
      <c r="AF284" s="71">
        <f t="shared" si="874"/>
        <v>307526.19138888916</v>
      </c>
      <c r="AG284" s="71">
        <f t="shared" ref="AG284:AH284" si="875">IF($B285&lt;AG$10,0,IF($B285=AG$10,AG$13,SUM(AG282:AG283)))</f>
        <v>1198955.4316666655</v>
      </c>
      <c r="AH284" s="71">
        <f t="shared" si="875"/>
        <v>355230.2830555549</v>
      </c>
      <c r="AI284" s="71">
        <f t="shared" ref="AI284:AJ284" si="876">IF($B285&lt;AI$10,0,IF($B285=AI$10,AI$13,SUM(AI282:AI283)))</f>
        <v>722306.59611111041</v>
      </c>
      <c r="AJ284" s="71">
        <f t="shared" si="876"/>
        <v>739063.46527777635</v>
      </c>
      <c r="AK284" s="71">
        <f t="shared" ref="AK284:AL284" si="877">IF($B285&lt;AK$10,0,IF($B285=AK$10,AK$13,SUM(AK282:AK283)))</f>
        <v>345544.20388888853</v>
      </c>
      <c r="AL284" s="71">
        <f t="shared" si="877"/>
        <v>949318.1125000004</v>
      </c>
      <c r="AM284" s="71">
        <f t="shared" ref="AM284" si="878">IF($B285&lt;AM$10,0,IF($B285=AM$10,AM$13,SUM(AM282:AM283)))</f>
        <v>38788.233333333352</v>
      </c>
      <c r="AN284" s="71"/>
      <c r="AO284" s="71"/>
      <c r="AP284" s="71"/>
      <c r="AQ284" s="71"/>
      <c r="AR284" s="71"/>
      <c r="AS284" s="71">
        <f>AS13</f>
        <v>794254.08</v>
      </c>
      <c r="AT284" s="71">
        <f>AT13</f>
        <v>797066.66</v>
      </c>
      <c r="AU284" s="71"/>
      <c r="AV284" s="71"/>
      <c r="AW284" s="71"/>
      <c r="AX284" s="71"/>
      <c r="AY284" s="71"/>
      <c r="AZ284" s="71"/>
      <c r="BA284" s="71"/>
      <c r="BB284" s="71">
        <f t="shared" si="701"/>
        <v>9797673.0661111102</v>
      </c>
      <c r="BC284" s="71">
        <f>ROUND(BB284*'Link In'!$H$2,2)</f>
        <v>489883.65</v>
      </c>
      <c r="BD284" s="71">
        <f>ROUND((BB284-BC284)*'Link In'!$H$3,2)</f>
        <v>1954635.78</v>
      </c>
    </row>
    <row r="285" spans="1:56" x14ac:dyDescent="0.3">
      <c r="A285" s="55">
        <f t="shared" si="774"/>
        <v>207</v>
      </c>
      <c r="B285" s="125">
        <f>+B284+31</f>
        <v>43384</v>
      </c>
      <c r="C285" s="98" t="s">
        <v>15</v>
      </c>
      <c r="D285" s="69">
        <f t="shared" ref="D285:V285" si="879">IF(OR($B285&lt;D$10,$B285&gt;D$11),0,IF($B285=D$11,-D284,-D$15))</f>
        <v>0</v>
      </c>
      <c r="E285" s="69">
        <f t="shared" si="879"/>
        <v>0</v>
      </c>
      <c r="F285" s="69">
        <f t="shared" si="879"/>
        <v>0</v>
      </c>
      <c r="G285" s="69">
        <f t="shared" si="879"/>
        <v>0</v>
      </c>
      <c r="H285" s="69">
        <f t="shared" si="879"/>
        <v>0</v>
      </c>
      <c r="I285" s="69">
        <f t="shared" si="879"/>
        <v>0</v>
      </c>
      <c r="J285" s="69">
        <f t="shared" si="879"/>
        <v>0</v>
      </c>
      <c r="K285" s="69">
        <f t="shared" si="879"/>
        <v>0</v>
      </c>
      <c r="L285" s="69">
        <f t="shared" si="879"/>
        <v>0</v>
      </c>
      <c r="M285" s="69">
        <f t="shared" si="879"/>
        <v>0</v>
      </c>
      <c r="N285" s="69">
        <f t="shared" si="879"/>
        <v>0</v>
      </c>
      <c r="O285" s="69">
        <f t="shared" si="879"/>
        <v>0</v>
      </c>
      <c r="P285" s="69">
        <f t="shared" si="879"/>
        <v>0</v>
      </c>
      <c r="Q285" s="69">
        <f>IF(OR($B285&lt;Q$10,$B285&gt;Q$11),0,IF($B285=Q$11,-Q284,-Q$15))</f>
        <v>0</v>
      </c>
      <c r="R285" s="69">
        <f t="shared" si="879"/>
        <v>-382.23</v>
      </c>
      <c r="S285" s="69">
        <f t="shared" si="879"/>
        <v>-148.44</v>
      </c>
      <c r="T285" s="69">
        <f t="shared" si="879"/>
        <v>-189.97</v>
      </c>
      <c r="U285" s="69">
        <f t="shared" si="879"/>
        <v>-3019.97</v>
      </c>
      <c r="V285" s="69">
        <f t="shared" si="879"/>
        <v>-5260.36</v>
      </c>
      <c r="W285" s="69">
        <f>IF(OR($B285&lt;W$10,$B285&gt;W$11),0,IF($B285=W$11,-W284,-W$15))</f>
        <v>-809.76</v>
      </c>
      <c r="X285" s="69">
        <f>IF(OR($B285&lt;X$10,$B285&gt;X$11),0,IF($B285=X$11,-X284,-X$15))</f>
        <v>-619.56255555555549</v>
      </c>
      <c r="Y285" s="69">
        <f>IF(OR($B285&lt;Y$10,$B285&gt;Y$11),0,IF($B285=Y$11,-Y284,-Y$15))</f>
        <v>-2238.71</v>
      </c>
      <c r="Z285" s="69">
        <f t="shared" ref="Z285" si="880">IF(OR($B285&lt;Z$10,$B285&gt;Z$11),0,IF($B285=Z$11,-Z284,-Z$15))</f>
        <v>-4145.22</v>
      </c>
      <c r="AA285" s="69">
        <f>IF(OR($B285&lt;AA$10,$B285&gt;AA$11),0,IF($B285=AA$11,-AA284,-AA$15))</f>
        <v>-3602.5677222222221</v>
      </c>
      <c r="AB285" s="69">
        <f t="shared" ref="AB285" si="881">IF(OR($B285&lt;AB$10,$B285&gt;AB$11),0,IF($B285=AB$11,-AB284,-AB$15))</f>
        <v>-2323.0977777777771</v>
      </c>
      <c r="AC285" s="69">
        <f>IF(OR($B285&lt;AC$10,$B285&gt;AC$11),0,IF($B285=AC$11,-AC284,-AC$15))</f>
        <v>-5057.5455555555554</v>
      </c>
      <c r="AD285" s="69">
        <f t="shared" ref="AD285:AE285" si="882">IF(OR($B285&lt;AD$10,$B285&gt;AD$11),0,IF($B285=AD$11,-AD284,-AD$15))</f>
        <v>-2817.2901111111109</v>
      </c>
      <c r="AE285" s="69">
        <f t="shared" si="882"/>
        <v>-4496.5687222222223</v>
      </c>
      <c r="AF285" s="69">
        <f t="shared" si="488"/>
        <v>-1984.0399444444445</v>
      </c>
      <c r="AG285" s="69">
        <f t="shared" si="488"/>
        <v>-7735.1963333333342</v>
      </c>
      <c r="AH285" s="69">
        <f t="shared" ref="AH285:AI285" si="883">IF(OR($B285&lt;AH$10,$B285&gt;AH$11),0,IF($B285=AH$11,-AH284,-AH$15))</f>
        <v>-2291.8082777777777</v>
      </c>
      <c r="AI285" s="69">
        <f t="shared" si="883"/>
        <v>-4660.0425555555557</v>
      </c>
      <c r="AJ285" s="69">
        <f t="shared" ref="AJ285:AK285" si="884">IF(OR($B285&lt;AJ$10,$B285&gt;AJ$11),0,IF($B285=AJ$11,-AJ284,-AJ$15))</f>
        <v>-4768.1513888888885</v>
      </c>
      <c r="AK285" s="69">
        <f t="shared" si="884"/>
        <v>-2229.3174444444444</v>
      </c>
      <c r="AL285" s="69">
        <f t="shared" ref="AL285" si="885">IF(OR($B285&lt;AL$10,$B285&gt;AL$11),0,IF($B285=AL$11,-AL284,-AL$15))</f>
        <v>-5824.0375000000004</v>
      </c>
      <c r="AM285" s="69">
        <f t="shared" ref="AM285" si="886">IF(OR($B285&lt;AM$10,$B285&gt;AM$11),0,IF($B285=AM$11,-AM284,-AM$15))</f>
        <v>-250.24666666666667</v>
      </c>
      <c r="AN285" s="69"/>
      <c r="AO285" s="69"/>
      <c r="AP285" s="69"/>
      <c r="AQ285" s="69"/>
      <c r="AR285" s="69"/>
      <c r="AS285" s="69">
        <f t="shared" ref="AS285:AT285" si="887">IF(OR($B285&lt;AS$10,$B285&gt;AS$11),0,IF($B285=AS$11,-AS284,-AS$15))</f>
        <v>-4412.5226666666667</v>
      </c>
      <c r="AT285" s="69">
        <f t="shared" si="887"/>
        <v>-4428.1481111111116</v>
      </c>
      <c r="AU285" s="69"/>
      <c r="AV285" s="70"/>
      <c r="AW285" s="70"/>
      <c r="AX285" s="70"/>
      <c r="AY285" s="70"/>
      <c r="AZ285" s="70"/>
      <c r="BA285" s="70"/>
      <c r="BB285" s="71">
        <f t="shared" si="701"/>
        <v>-73694.803333333315</v>
      </c>
      <c r="BC285" s="71">
        <f>ROUND(BB285*'Link In'!$H$2,2)</f>
        <v>-3684.74</v>
      </c>
      <c r="BD285" s="71">
        <f>ROUND((BB285-BC285)*'Link In'!$H$3,2)</f>
        <v>-14702.11</v>
      </c>
    </row>
    <row r="286" spans="1:56" x14ac:dyDescent="0.3">
      <c r="A286" s="55">
        <f t="shared" si="774"/>
        <v>108</v>
      </c>
      <c r="B286" s="123">
        <f>B285</f>
        <v>43384</v>
      </c>
      <c r="C286" s="99" t="s">
        <v>16</v>
      </c>
      <c r="D286" s="71">
        <f t="shared" ref="D286:V286" si="888">IF($B287&lt;D$10,0,IF($B287=D$10,D$13,SUM(D284:D285)))</f>
        <v>0</v>
      </c>
      <c r="E286" s="71">
        <f t="shared" si="888"/>
        <v>0</v>
      </c>
      <c r="F286" s="71">
        <f t="shared" si="888"/>
        <v>0</v>
      </c>
      <c r="G286" s="71">
        <f t="shared" si="888"/>
        <v>0</v>
      </c>
      <c r="H286" s="71">
        <f t="shared" si="888"/>
        <v>0</v>
      </c>
      <c r="I286" s="71">
        <f t="shared" si="888"/>
        <v>0</v>
      </c>
      <c r="J286" s="71">
        <f t="shared" si="888"/>
        <v>0</v>
      </c>
      <c r="K286" s="71">
        <f t="shared" si="888"/>
        <v>0</v>
      </c>
      <c r="L286" s="71">
        <f t="shared" si="888"/>
        <v>0</v>
      </c>
      <c r="M286" s="71">
        <f t="shared" si="888"/>
        <v>0</v>
      </c>
      <c r="N286" s="71">
        <f t="shared" si="888"/>
        <v>0</v>
      </c>
      <c r="O286" s="71">
        <f t="shared" si="888"/>
        <v>0</v>
      </c>
      <c r="P286" s="71">
        <f t="shared" si="888"/>
        <v>0</v>
      </c>
      <c r="Q286" s="71">
        <f>IF($B287&lt;Q$10,0,IF($B287=Q$10,Q$13,SUM(Q284:Q285)))</f>
        <v>-6.9121597334742546E-11</v>
      </c>
      <c r="R286" s="71">
        <f t="shared" si="888"/>
        <v>5733.4500000000153</v>
      </c>
      <c r="S286" s="71">
        <f t="shared" si="888"/>
        <v>2226.5999999999935</v>
      </c>
      <c r="T286" s="71">
        <f t="shared" si="888"/>
        <v>2849.5500000000197</v>
      </c>
      <c r="U286" s="71">
        <f t="shared" si="888"/>
        <v>250657.51000000199</v>
      </c>
      <c r="V286" s="71">
        <f t="shared" si="888"/>
        <v>436609.88000000105</v>
      </c>
      <c r="W286" s="71">
        <f>IF($B287&lt;W$10,0,IF($B287=W$10,W$13,SUM(W284:W285)))</f>
        <v>12146.399999999991</v>
      </c>
      <c r="X286" s="71">
        <f>IF($B287&lt;X$10,0,IF($B287=X$10,X$13,SUM(X284:X285)))</f>
        <v>30358.248333333417</v>
      </c>
      <c r="Y286" s="71">
        <f>IF($B287&lt;Y$10,0,IF($B287=Y$10,Y$13,SUM(Y284:Y285)))</f>
        <v>109696.79000000027</v>
      </c>
      <c r="Z286" s="71">
        <f t="shared" ref="Z286" si="889">IF($B287&lt;Z$10,0,IF($B287=Z$10,Z$13,SUM(Z284:Z285)))</f>
        <v>418667.34000000218</v>
      </c>
      <c r="AA286" s="71">
        <f>IF($B287&lt;AA$10,0,IF($B287=AA$10,AA$13,SUM(AA284:AA285)))</f>
        <v>345846.50133333344</v>
      </c>
      <c r="AB286" s="71">
        <f t="shared" ref="AB286" si="890">IF($B287&lt;AB$10,0,IF($B287=AB$10,AB$13,SUM(AB284:AB285)))</f>
        <v>271802.44000000105</v>
      </c>
      <c r="AC286" s="71">
        <f>IF($B287&lt;AC$10,0,IF($B287=AC$10,AC$13,SUM(AC284:AC285)))</f>
        <v>591732.82999999647</v>
      </c>
      <c r="AD286" s="71">
        <f t="shared" ref="AD286:AF286" si="891">IF($B287&lt;AD$10,0,IF($B287=AD$10,AD$13,SUM(AD284:AD285)))</f>
        <v>343709.39355555456</v>
      </c>
      <c r="AE286" s="71">
        <f t="shared" si="891"/>
        <v>692471.58322222193</v>
      </c>
      <c r="AF286" s="71">
        <f t="shared" si="891"/>
        <v>305542.15144444472</v>
      </c>
      <c r="AG286" s="71">
        <f t="shared" ref="AG286:AH286" si="892">IF($B287&lt;AG$10,0,IF($B287=AG$10,AG$13,SUM(AG284:AG285)))</f>
        <v>1191220.2353333321</v>
      </c>
      <c r="AH286" s="71">
        <f t="shared" si="892"/>
        <v>352938.4747777771</v>
      </c>
      <c r="AI286" s="71">
        <f t="shared" ref="AI286:AJ286" si="893">IF($B287&lt;AI$10,0,IF($B287=AI$10,AI$13,SUM(AI284:AI285)))</f>
        <v>717646.55355555483</v>
      </c>
      <c r="AJ286" s="71">
        <f t="shared" si="893"/>
        <v>734295.31388888741</v>
      </c>
      <c r="AK286" s="71">
        <f t="shared" ref="AK286:AL286" si="894">IF($B287&lt;AK$10,0,IF($B287=AK$10,AK$13,SUM(AK284:AK285)))</f>
        <v>343314.88644444407</v>
      </c>
      <c r="AL286" s="71">
        <f t="shared" si="894"/>
        <v>943494.07500000042</v>
      </c>
      <c r="AM286" s="71">
        <f t="shared" ref="AM286" si="895">IF($B287&lt;AM$10,0,IF($B287=AM$10,AM$13,SUM(AM284:AM285)))</f>
        <v>38537.986666666686</v>
      </c>
      <c r="AN286" s="71"/>
      <c r="AO286" s="71"/>
      <c r="AP286" s="71"/>
      <c r="AQ286" s="71"/>
      <c r="AR286" s="71"/>
      <c r="AS286" s="71">
        <f t="shared" ref="AS286:AT286" si="896">IF($B287&lt;AS$10,0,IF($B287=AS$10,AS$13,SUM(AS284:AS285)))</f>
        <v>789841.5573333333</v>
      </c>
      <c r="AT286" s="71">
        <f t="shared" si="896"/>
        <v>792638.5118888889</v>
      </c>
      <c r="AU286" s="71"/>
      <c r="AV286" s="71"/>
      <c r="AW286" s="71"/>
      <c r="AX286" s="71"/>
      <c r="AY286" s="71"/>
      <c r="AZ286" s="71"/>
      <c r="BA286" s="71"/>
      <c r="BB286" s="71">
        <f t="shared" si="701"/>
        <v>9723978.2627777755</v>
      </c>
      <c r="BC286" s="71">
        <f>ROUND(BB286*'Link In'!$H$2,2)</f>
        <v>486198.91</v>
      </c>
      <c r="BD286" s="71">
        <f>ROUND((BB286-BC286)*'Link In'!$H$3,2)</f>
        <v>1939933.66</v>
      </c>
    </row>
    <row r="287" spans="1:56" x14ac:dyDescent="0.3">
      <c r="A287" s="55">
        <f t="shared" si="774"/>
        <v>208</v>
      </c>
      <c r="B287" s="125">
        <f>+B286+30</f>
        <v>43414</v>
      </c>
      <c r="C287" s="98" t="s">
        <v>15</v>
      </c>
      <c r="D287" s="69">
        <f t="shared" ref="D287:V287" si="897">IF(OR($B287&lt;D$10,$B287&gt;D$11),0,IF($B287=D$11,-D286,-D$15))</f>
        <v>0</v>
      </c>
      <c r="E287" s="69">
        <f t="shared" si="897"/>
        <v>0</v>
      </c>
      <c r="F287" s="69">
        <f t="shared" si="897"/>
        <v>0</v>
      </c>
      <c r="G287" s="69">
        <f t="shared" si="897"/>
        <v>0</v>
      </c>
      <c r="H287" s="69">
        <f t="shared" si="897"/>
        <v>0</v>
      </c>
      <c r="I287" s="69">
        <f t="shared" si="897"/>
        <v>0</v>
      </c>
      <c r="J287" s="69">
        <f t="shared" si="897"/>
        <v>0</v>
      </c>
      <c r="K287" s="69">
        <f t="shared" si="897"/>
        <v>0</v>
      </c>
      <c r="L287" s="69">
        <f t="shared" si="897"/>
        <v>0</v>
      </c>
      <c r="M287" s="69">
        <f t="shared" si="897"/>
        <v>0</v>
      </c>
      <c r="N287" s="69">
        <f t="shared" si="897"/>
        <v>0</v>
      </c>
      <c r="O287" s="69">
        <f t="shared" si="897"/>
        <v>0</v>
      </c>
      <c r="P287" s="69">
        <f t="shared" si="897"/>
        <v>0</v>
      </c>
      <c r="Q287" s="69">
        <f>IF(OR($B287&lt;Q$10,$B287&gt;Q$11),0,IF($B287=Q$11,-Q286,-Q$15))</f>
        <v>0</v>
      </c>
      <c r="R287" s="69">
        <f t="shared" si="897"/>
        <v>-382.23</v>
      </c>
      <c r="S287" s="69">
        <f t="shared" si="897"/>
        <v>-148.44</v>
      </c>
      <c r="T287" s="69">
        <f t="shared" si="897"/>
        <v>-189.97</v>
      </c>
      <c r="U287" s="69">
        <f t="shared" si="897"/>
        <v>-3019.97</v>
      </c>
      <c r="V287" s="69">
        <f t="shared" si="897"/>
        <v>-5260.36</v>
      </c>
      <c r="W287" s="69">
        <f>IF(OR($B287&lt;W$10,$B287&gt;W$11),0,IF($B287=W$11,-W286,-W$15))</f>
        <v>-809.76</v>
      </c>
      <c r="X287" s="69">
        <f>IF(OR($B287&lt;X$10,$B287&gt;X$11),0,IF($B287=X$11,-X286,-X$15))</f>
        <v>-619.56255555555549</v>
      </c>
      <c r="Y287" s="69">
        <f>IF(OR($B287&lt;Y$10,$B287&gt;Y$11),0,IF($B287=Y$11,-Y286,-Y$15))</f>
        <v>-2238.71</v>
      </c>
      <c r="Z287" s="69">
        <f t="shared" ref="Z287" si="898">IF(OR($B287&lt;Z$10,$B287&gt;Z$11),0,IF($B287=Z$11,-Z286,-Z$15))</f>
        <v>-4145.22</v>
      </c>
      <c r="AA287" s="69">
        <f>IF(OR($B287&lt;AA$10,$B287&gt;AA$11),0,IF($B287=AA$11,-AA286,-AA$15))</f>
        <v>-3602.5677222222221</v>
      </c>
      <c r="AB287" s="69">
        <f t="shared" ref="AB287" si="899">IF(OR($B287&lt;AB$10,$B287&gt;AB$11),0,IF($B287=AB$11,-AB286,-AB$15))</f>
        <v>-2323.0977777777771</v>
      </c>
      <c r="AC287" s="69">
        <f>IF(OR($B287&lt;AC$10,$B287&gt;AC$11),0,IF($B287=AC$11,-AC286,-AC$15))</f>
        <v>-5057.5455555555554</v>
      </c>
      <c r="AD287" s="69">
        <f t="shared" ref="AD287:AE287" si="900">IF(OR($B287&lt;AD$10,$B287&gt;AD$11),0,IF($B287=AD$11,-AD286,-AD$15))</f>
        <v>-2817.2901111111109</v>
      </c>
      <c r="AE287" s="69">
        <f t="shared" si="900"/>
        <v>-4496.5687222222223</v>
      </c>
      <c r="AF287" s="69">
        <f t="shared" si="488"/>
        <v>-1984.0399444444445</v>
      </c>
      <c r="AG287" s="69">
        <f t="shared" si="488"/>
        <v>-7735.1963333333342</v>
      </c>
      <c r="AH287" s="69">
        <f t="shared" ref="AH287:AI287" si="901">IF(OR($B287&lt;AH$10,$B287&gt;AH$11),0,IF($B287=AH$11,-AH286,-AH$15))</f>
        <v>-2291.8082777777777</v>
      </c>
      <c r="AI287" s="69">
        <f t="shared" si="901"/>
        <v>-4660.0425555555557</v>
      </c>
      <c r="AJ287" s="69">
        <f t="shared" ref="AJ287:AK287" si="902">IF(OR($B287&lt;AJ$10,$B287&gt;AJ$11),0,IF($B287=AJ$11,-AJ286,-AJ$15))</f>
        <v>-4768.1513888888885</v>
      </c>
      <c r="AK287" s="69">
        <f t="shared" si="902"/>
        <v>-2229.3174444444444</v>
      </c>
      <c r="AL287" s="69">
        <f t="shared" ref="AL287" si="903">IF(OR($B287&lt;AL$10,$B287&gt;AL$11),0,IF($B287=AL$11,-AL286,-AL$15))</f>
        <v>-5824.0375000000004</v>
      </c>
      <c r="AM287" s="69">
        <f t="shared" ref="AM287" si="904">IF(OR($B287&lt;AM$10,$B287&gt;AM$11),0,IF($B287=AM$11,-AM286,-AM$15))</f>
        <v>-250.24666666666667</v>
      </c>
      <c r="AN287" s="69"/>
      <c r="AO287" s="69"/>
      <c r="AP287" s="69"/>
      <c r="AQ287" s="69"/>
      <c r="AR287" s="69"/>
      <c r="AS287" s="69">
        <f t="shared" ref="AS287:AT287" si="905">IF(OR($B287&lt;AS$10,$B287&gt;AS$11),0,IF($B287=AS$11,-AS286,-AS$15))</f>
        <v>-4412.5226666666667</v>
      </c>
      <c r="AT287" s="69">
        <f t="shared" si="905"/>
        <v>-4428.1481111111116</v>
      </c>
      <c r="AU287" s="69"/>
      <c r="AV287" s="70"/>
      <c r="AW287" s="70"/>
      <c r="AX287" s="70"/>
      <c r="AY287" s="70"/>
      <c r="AZ287" s="70"/>
      <c r="BA287" s="70"/>
      <c r="BB287" s="71">
        <f t="shared" si="701"/>
        <v>-73694.803333333315</v>
      </c>
      <c r="BC287" s="71">
        <f>ROUND(BB287*'Link In'!$H$2,2)</f>
        <v>-3684.74</v>
      </c>
      <c r="BD287" s="71">
        <f>ROUND((BB287-BC287)*'Link In'!$H$3,2)</f>
        <v>-14702.11</v>
      </c>
    </row>
    <row r="288" spans="1:56" x14ac:dyDescent="0.3">
      <c r="A288" s="55">
        <f t="shared" si="774"/>
        <v>109</v>
      </c>
      <c r="B288" s="123">
        <f>B287</f>
        <v>43414</v>
      </c>
      <c r="C288" s="99" t="s">
        <v>16</v>
      </c>
      <c r="D288" s="71">
        <f t="shared" ref="D288:V288" si="906">IF($B289&lt;D$10,0,IF($B289=D$10,D$13,SUM(D286:D287)))</f>
        <v>0</v>
      </c>
      <c r="E288" s="71">
        <f t="shared" si="906"/>
        <v>0</v>
      </c>
      <c r="F288" s="71">
        <f t="shared" si="906"/>
        <v>0</v>
      </c>
      <c r="G288" s="71">
        <f t="shared" si="906"/>
        <v>0</v>
      </c>
      <c r="H288" s="71">
        <f t="shared" si="906"/>
        <v>0</v>
      </c>
      <c r="I288" s="71">
        <f t="shared" si="906"/>
        <v>0</v>
      </c>
      <c r="J288" s="71">
        <f t="shared" si="906"/>
        <v>0</v>
      </c>
      <c r="K288" s="71">
        <f t="shared" si="906"/>
        <v>0</v>
      </c>
      <c r="L288" s="71">
        <f t="shared" si="906"/>
        <v>0</v>
      </c>
      <c r="M288" s="71">
        <f t="shared" si="906"/>
        <v>0</v>
      </c>
      <c r="N288" s="71">
        <f t="shared" si="906"/>
        <v>0</v>
      </c>
      <c r="O288" s="71">
        <f t="shared" si="906"/>
        <v>0</v>
      </c>
      <c r="P288" s="71">
        <f t="shared" si="906"/>
        <v>0</v>
      </c>
      <c r="Q288" s="71">
        <f>IF($B289&lt;Q$10,0,IF($B289=Q$10,Q$13,SUM(Q286:Q287)))</f>
        <v>-6.9121597334742546E-11</v>
      </c>
      <c r="R288" s="71">
        <f t="shared" si="906"/>
        <v>5351.2200000000157</v>
      </c>
      <c r="S288" s="71">
        <f t="shared" si="906"/>
        <v>2078.1599999999935</v>
      </c>
      <c r="T288" s="71">
        <f t="shared" si="906"/>
        <v>2659.5800000000199</v>
      </c>
      <c r="U288" s="71">
        <f t="shared" si="906"/>
        <v>247637.54000000199</v>
      </c>
      <c r="V288" s="71">
        <f t="shared" si="906"/>
        <v>431349.52000000107</v>
      </c>
      <c r="W288" s="71">
        <f>IF($B289&lt;W$10,0,IF($B289=W$10,W$13,SUM(W286:W287)))</f>
        <v>11336.63999999999</v>
      </c>
      <c r="X288" s="71">
        <f>IF($B289&lt;X$10,0,IF($B289=X$10,X$13,SUM(X286:X287)))</f>
        <v>29738.68577777786</v>
      </c>
      <c r="Y288" s="71">
        <f>IF($B289&lt;Y$10,0,IF($B289=Y$10,Y$13,SUM(Y286:Y287)))</f>
        <v>107458.08000000026</v>
      </c>
      <c r="Z288" s="71">
        <f t="shared" ref="Z288" si="907">IF($B289&lt;Z$10,0,IF($B289=Z$10,Z$13,SUM(Z286:Z287)))</f>
        <v>414522.12000000221</v>
      </c>
      <c r="AA288" s="71">
        <f>IF($B289&lt;AA$10,0,IF($B289=AA$10,AA$13,SUM(AA286:AA287)))</f>
        <v>342243.93361111119</v>
      </c>
      <c r="AB288" s="71">
        <f t="shared" ref="AB288" si="908">IF($B289&lt;AB$10,0,IF($B289=AB$10,AB$13,SUM(AB286:AB287)))</f>
        <v>269479.34222222329</v>
      </c>
      <c r="AC288" s="71">
        <f>IF($B289&lt;AC$10,0,IF($B289=AC$10,AC$13,SUM(AC286:AC287)))</f>
        <v>586675.28444444085</v>
      </c>
      <c r="AD288" s="71">
        <f t="shared" ref="AD288:AF288" si="909">IF($B289&lt;AD$10,0,IF($B289=AD$10,AD$13,SUM(AD286:AD287)))</f>
        <v>340892.10344444343</v>
      </c>
      <c r="AE288" s="71">
        <f t="shared" si="909"/>
        <v>687975.0144999997</v>
      </c>
      <c r="AF288" s="71">
        <f t="shared" si="909"/>
        <v>303558.11150000029</v>
      </c>
      <c r="AG288" s="71">
        <f t="shared" ref="AG288:AH288" si="910">IF($B289&lt;AG$10,0,IF($B289=AG$10,AG$13,SUM(AG286:AG287)))</f>
        <v>1183485.0389999987</v>
      </c>
      <c r="AH288" s="71">
        <f t="shared" si="910"/>
        <v>350646.66649999929</v>
      </c>
      <c r="AI288" s="71">
        <f t="shared" ref="AI288:AJ288" si="911">IF($B289&lt;AI$10,0,IF($B289=AI$10,AI$13,SUM(AI286:AI287)))</f>
        <v>712986.51099999924</v>
      </c>
      <c r="AJ288" s="71">
        <f t="shared" si="911"/>
        <v>729527.16249999846</v>
      </c>
      <c r="AK288" s="71">
        <f t="shared" ref="AK288:AL288" si="912">IF($B289&lt;AK$10,0,IF($B289=AK$10,AK$13,SUM(AK286:AK287)))</f>
        <v>341085.56899999961</v>
      </c>
      <c r="AL288" s="71">
        <f t="shared" si="912"/>
        <v>937670.03750000044</v>
      </c>
      <c r="AM288" s="71">
        <f t="shared" ref="AM288" si="913">IF($B289&lt;AM$10,0,IF($B289=AM$10,AM$13,SUM(AM286:AM287)))</f>
        <v>38287.74000000002</v>
      </c>
      <c r="AN288" s="71"/>
      <c r="AO288" s="71"/>
      <c r="AP288" s="71"/>
      <c r="AQ288" s="71"/>
      <c r="AR288" s="71"/>
      <c r="AS288" s="71">
        <f t="shared" ref="AS288:AT288" si="914">IF($B289&lt;AS$10,0,IF($B289=AS$10,AS$13,SUM(AS286:AS287)))</f>
        <v>785429.03466666664</v>
      </c>
      <c r="AT288" s="71">
        <f t="shared" si="914"/>
        <v>788210.36377777776</v>
      </c>
      <c r="AU288" s="71"/>
      <c r="AV288" s="71"/>
      <c r="AW288" s="71"/>
      <c r="AX288" s="71"/>
      <c r="AY288" s="71"/>
      <c r="AZ288" s="71"/>
      <c r="BA288" s="71"/>
      <c r="BB288" s="71">
        <f t="shared" si="701"/>
        <v>9650283.4594444409</v>
      </c>
      <c r="BC288" s="71">
        <f>ROUND(BB288*'Link In'!$H$2,2)</f>
        <v>482514.17</v>
      </c>
      <c r="BD288" s="71">
        <f>ROUND((BB288-BC288)*'Link In'!$H$3,2)</f>
        <v>1925231.55</v>
      </c>
    </row>
    <row r="289" spans="1:56" x14ac:dyDescent="0.3">
      <c r="A289" s="55">
        <f t="shared" si="774"/>
        <v>209</v>
      </c>
      <c r="B289" s="125">
        <f>+B288+31</f>
        <v>43445</v>
      </c>
      <c r="C289" s="98" t="s">
        <v>15</v>
      </c>
      <c r="D289" s="69">
        <f t="shared" ref="D289:V289" si="915">IF(OR($B289&lt;D$10,$B289&gt;D$11),0,IF($B289=D$11,-D288,-D$15))</f>
        <v>0</v>
      </c>
      <c r="E289" s="69">
        <f t="shared" si="915"/>
        <v>0</v>
      </c>
      <c r="F289" s="69">
        <f t="shared" si="915"/>
        <v>0</v>
      </c>
      <c r="G289" s="69">
        <f t="shared" si="915"/>
        <v>0</v>
      </c>
      <c r="H289" s="69">
        <f t="shared" si="915"/>
        <v>0</v>
      </c>
      <c r="I289" s="69">
        <f t="shared" si="915"/>
        <v>0</v>
      </c>
      <c r="J289" s="69">
        <f t="shared" si="915"/>
        <v>0</v>
      </c>
      <c r="K289" s="69">
        <f t="shared" si="915"/>
        <v>0</v>
      </c>
      <c r="L289" s="69">
        <f t="shared" si="915"/>
        <v>0</v>
      </c>
      <c r="M289" s="69">
        <f t="shared" si="915"/>
        <v>0</v>
      </c>
      <c r="N289" s="69">
        <f t="shared" si="915"/>
        <v>0</v>
      </c>
      <c r="O289" s="69">
        <f t="shared" si="915"/>
        <v>0</v>
      </c>
      <c r="P289" s="69">
        <f t="shared" si="915"/>
        <v>0</v>
      </c>
      <c r="Q289" s="69">
        <f>IF(OR($B289&lt;Q$10,$B289&gt;Q$11),0,IF($B289=Q$11,-Q288,-Q$15))</f>
        <v>0</v>
      </c>
      <c r="R289" s="69">
        <f t="shared" si="915"/>
        <v>-382.23</v>
      </c>
      <c r="S289" s="69">
        <f t="shared" si="915"/>
        <v>-148.44</v>
      </c>
      <c r="T289" s="69">
        <f t="shared" si="915"/>
        <v>-189.97</v>
      </c>
      <c r="U289" s="69">
        <f t="shared" si="915"/>
        <v>-3019.97</v>
      </c>
      <c r="V289" s="69">
        <f t="shared" si="915"/>
        <v>-5260.36</v>
      </c>
      <c r="W289" s="69">
        <f>IF(OR($B289&lt;W$10,$B289&gt;W$11),0,IF($B289=W$11,-W288,-W$15))</f>
        <v>-809.76</v>
      </c>
      <c r="X289" s="69">
        <f>IF(OR($B289&lt;X$10,$B289&gt;X$11),0,IF($B289=X$11,-X288,-X$15))</f>
        <v>-619.56255555555549</v>
      </c>
      <c r="Y289" s="69">
        <f>IF(OR($B289&lt;Y$10,$B289&gt;Y$11),0,IF($B289=Y$11,-Y288,-Y$15))</f>
        <v>-2238.71</v>
      </c>
      <c r="Z289" s="69">
        <f t="shared" ref="Z289" si="916">IF(OR($B289&lt;Z$10,$B289&gt;Z$11),0,IF($B289=Z$11,-Z288,-Z$15))</f>
        <v>-4145.22</v>
      </c>
      <c r="AA289" s="69">
        <f>IF(OR($B289&lt;AA$10,$B289&gt;AA$11),0,IF($B289=AA$11,-AA288,-AA$15))</f>
        <v>-3602.5677222222221</v>
      </c>
      <c r="AB289" s="69">
        <f t="shared" ref="AB289" si="917">IF(OR($B289&lt;AB$10,$B289&gt;AB$11),0,IF($B289=AB$11,-AB288,-AB$15))</f>
        <v>-2323.0977777777771</v>
      </c>
      <c r="AC289" s="69">
        <f>IF(OR($B289&lt;AC$10,$B289&gt;AC$11),0,IF($B289=AC$11,-AC288,-AC$15))</f>
        <v>-5057.5455555555554</v>
      </c>
      <c r="AD289" s="69">
        <f t="shared" ref="AD289:AE289" si="918">IF(OR($B289&lt;AD$10,$B289&gt;AD$11),0,IF($B289=AD$11,-AD288,-AD$15))</f>
        <v>-2817.2901111111109</v>
      </c>
      <c r="AE289" s="69">
        <f t="shared" si="918"/>
        <v>-4496.5687222222223</v>
      </c>
      <c r="AF289" s="69">
        <f t="shared" si="488"/>
        <v>-1984.0399444444445</v>
      </c>
      <c r="AG289" s="69">
        <f t="shared" si="488"/>
        <v>-7735.1963333333342</v>
      </c>
      <c r="AH289" s="69">
        <f t="shared" ref="AH289:AI289" si="919">IF(OR($B289&lt;AH$10,$B289&gt;AH$11),0,IF($B289=AH$11,-AH288,-AH$15))</f>
        <v>-2291.8082777777777</v>
      </c>
      <c r="AI289" s="69">
        <f t="shared" si="919"/>
        <v>-4660.0425555555557</v>
      </c>
      <c r="AJ289" s="69">
        <f t="shared" ref="AJ289:AK289" si="920">IF(OR($B289&lt;AJ$10,$B289&gt;AJ$11),0,IF($B289=AJ$11,-AJ288,-AJ$15))</f>
        <v>-4768.1513888888885</v>
      </c>
      <c r="AK289" s="69">
        <f t="shared" si="920"/>
        <v>-2229.3174444444444</v>
      </c>
      <c r="AL289" s="69">
        <f t="shared" ref="AL289" si="921">IF(OR($B289&lt;AL$10,$B289&gt;AL$11),0,IF($B289=AL$11,-AL288,-AL$15))</f>
        <v>-5824.0375000000004</v>
      </c>
      <c r="AM289" s="69">
        <f t="shared" ref="AM289" si="922">IF(OR($B289&lt;AM$10,$B289&gt;AM$11),0,IF($B289=AM$11,-AM288,-AM$15))</f>
        <v>-250.24666666666667</v>
      </c>
      <c r="AN289" s="69"/>
      <c r="AO289" s="69"/>
      <c r="AP289" s="69"/>
      <c r="AQ289" s="69"/>
      <c r="AR289" s="69"/>
      <c r="AS289" s="69">
        <f t="shared" ref="AS289:AT289" si="923">IF(OR($B289&lt;AS$10,$B289&gt;AS$11),0,IF($B289=AS$11,-AS288,-AS$15))</f>
        <v>-4412.5226666666667</v>
      </c>
      <c r="AT289" s="69">
        <f t="shared" si="923"/>
        <v>-4428.1481111111116</v>
      </c>
      <c r="AU289" s="69"/>
      <c r="AV289" s="70"/>
      <c r="AW289" s="70"/>
      <c r="AX289" s="70"/>
      <c r="AY289" s="70"/>
      <c r="AZ289" s="70"/>
      <c r="BA289" s="70"/>
      <c r="BB289" s="71">
        <f t="shared" si="701"/>
        <v>-73694.803333333315</v>
      </c>
      <c r="BC289" s="71">
        <f>ROUND(BB289*'Link In'!$H$2,2)</f>
        <v>-3684.74</v>
      </c>
      <c r="BD289" s="71">
        <f>ROUND((BB289-BC289)*'Link In'!$H$3,2)</f>
        <v>-14702.11</v>
      </c>
    </row>
    <row r="290" spans="1:56" x14ac:dyDescent="0.3">
      <c r="A290" s="55">
        <f t="shared" si="774"/>
        <v>110</v>
      </c>
      <c r="B290" s="123">
        <f>B289</f>
        <v>43445</v>
      </c>
      <c r="C290" s="99" t="s">
        <v>16</v>
      </c>
      <c r="D290" s="71">
        <f t="shared" ref="D290:V290" si="924">IF($B291&lt;D$10,0,IF($B291=D$10,D$13,SUM(D288:D289)))</f>
        <v>0</v>
      </c>
      <c r="E290" s="71">
        <f t="shared" si="924"/>
        <v>0</v>
      </c>
      <c r="F290" s="71">
        <f t="shared" si="924"/>
        <v>0</v>
      </c>
      <c r="G290" s="71">
        <f t="shared" si="924"/>
        <v>0</v>
      </c>
      <c r="H290" s="71">
        <f t="shared" si="924"/>
        <v>0</v>
      </c>
      <c r="I290" s="71">
        <f t="shared" si="924"/>
        <v>0</v>
      </c>
      <c r="J290" s="71">
        <f t="shared" si="924"/>
        <v>0</v>
      </c>
      <c r="K290" s="71">
        <f t="shared" si="924"/>
        <v>0</v>
      </c>
      <c r="L290" s="71">
        <f t="shared" si="924"/>
        <v>0</v>
      </c>
      <c r="M290" s="71">
        <f t="shared" si="924"/>
        <v>0</v>
      </c>
      <c r="N290" s="71">
        <f t="shared" si="924"/>
        <v>0</v>
      </c>
      <c r="O290" s="71">
        <f t="shared" si="924"/>
        <v>0</v>
      </c>
      <c r="P290" s="71">
        <f t="shared" si="924"/>
        <v>0</v>
      </c>
      <c r="Q290" s="71">
        <f>IF($B291&lt;Q$10,0,IF($B291=Q$10,Q$13,SUM(Q288:Q289)))</f>
        <v>-6.9121597334742546E-11</v>
      </c>
      <c r="R290" s="71">
        <f t="shared" si="924"/>
        <v>4968.9900000000162</v>
      </c>
      <c r="S290" s="71">
        <f t="shared" si="924"/>
        <v>1929.7199999999934</v>
      </c>
      <c r="T290" s="71">
        <f t="shared" si="924"/>
        <v>2469.6100000000201</v>
      </c>
      <c r="U290" s="71">
        <f t="shared" si="924"/>
        <v>244617.57000000199</v>
      </c>
      <c r="V290" s="71">
        <f t="shared" si="924"/>
        <v>426089.16000000108</v>
      </c>
      <c r="W290" s="71">
        <f>IF($B291&lt;W$10,0,IF($B291=W$10,W$13,SUM(W288:W289)))</f>
        <v>10526.87999999999</v>
      </c>
      <c r="X290" s="71">
        <f>IF($B291&lt;X$10,0,IF($B291=X$10,X$13,SUM(X288:X289)))</f>
        <v>29119.123222222304</v>
      </c>
      <c r="Y290" s="71">
        <f>IF($B291&lt;Y$10,0,IF($B291=Y$10,Y$13,SUM(Y288:Y289)))</f>
        <v>105219.37000000026</v>
      </c>
      <c r="Z290" s="71">
        <f t="shared" ref="Z290" si="925">IF($B291&lt;Z$10,0,IF($B291=Z$10,Z$13,SUM(Z288:Z289)))</f>
        <v>410376.90000000224</v>
      </c>
      <c r="AA290" s="71">
        <f>IF($B291&lt;AA$10,0,IF($B291=AA$10,AA$13,SUM(AA288:AA289)))</f>
        <v>338641.36588888895</v>
      </c>
      <c r="AB290" s="71">
        <f t="shared" ref="AB290" si="926">IF($B291&lt;AB$10,0,IF($B291=AB$10,AB$13,SUM(AB288:AB289)))</f>
        <v>267156.24444444553</v>
      </c>
      <c r="AC290" s="71">
        <f>IF($B291&lt;AC$10,0,IF($B291=AC$10,AC$13,SUM(AC288:AC289)))</f>
        <v>581617.73888888524</v>
      </c>
      <c r="AD290" s="71">
        <f t="shared" ref="AD290:AF290" si="927">IF($B291&lt;AD$10,0,IF($B291=AD$10,AD$13,SUM(AD288:AD289)))</f>
        <v>338074.81333333231</v>
      </c>
      <c r="AE290" s="71">
        <f t="shared" si="927"/>
        <v>683478.44577777747</v>
      </c>
      <c r="AF290" s="71">
        <f t="shared" si="927"/>
        <v>301574.07155555586</v>
      </c>
      <c r="AG290" s="71">
        <f t="shared" ref="AG290:AH290" si="928">IF($B291&lt;AG$10,0,IF($B291=AG$10,AG$13,SUM(AG288:AG289)))</f>
        <v>1175749.8426666653</v>
      </c>
      <c r="AH290" s="71">
        <f t="shared" si="928"/>
        <v>348354.85822222149</v>
      </c>
      <c r="AI290" s="71">
        <f t="shared" ref="AI290:AJ290" si="929">IF($B291&lt;AI$10,0,IF($B291=AI$10,AI$13,SUM(AI288:AI289)))</f>
        <v>708326.46844444366</v>
      </c>
      <c r="AJ290" s="71">
        <f t="shared" si="929"/>
        <v>724759.01111110952</v>
      </c>
      <c r="AK290" s="71">
        <f t="shared" ref="AK290:AL290" si="930">IF($B291&lt;AK$10,0,IF($B291=AK$10,AK$13,SUM(AK288:AK289)))</f>
        <v>338856.25155555515</v>
      </c>
      <c r="AL290" s="71">
        <f t="shared" si="930"/>
        <v>931846.00000000047</v>
      </c>
      <c r="AM290" s="71">
        <f t="shared" ref="AM290" si="931">IF($B291&lt;AM$10,0,IF($B291=AM$10,AM$13,SUM(AM288:AM289)))</f>
        <v>38037.493333333354</v>
      </c>
      <c r="AN290" s="71"/>
      <c r="AO290" s="71"/>
      <c r="AP290" s="71"/>
      <c r="AQ290" s="71">
        <f>AQ13</f>
        <v>950000</v>
      </c>
      <c r="AR290" s="71"/>
      <c r="AS290" s="71">
        <f t="shared" ref="AS290:AT290" si="932">IF($B291&lt;AS$10,0,IF($B291=AS$10,AS$13,SUM(AS288:AS289)))</f>
        <v>781016.51199999999</v>
      </c>
      <c r="AT290" s="71">
        <f t="shared" si="932"/>
        <v>783782.21566666663</v>
      </c>
      <c r="AU290" s="71"/>
      <c r="AV290" s="71"/>
      <c r="AW290" s="71"/>
      <c r="AX290" s="71"/>
      <c r="AY290" s="71"/>
      <c r="AZ290" s="71"/>
      <c r="BA290" s="71"/>
      <c r="BB290" s="71">
        <f t="shared" si="701"/>
        <v>10526588.656111108</v>
      </c>
      <c r="BC290" s="71">
        <f>ROUND(BB290*'Link In'!$H$2,2)</f>
        <v>526329.43000000005</v>
      </c>
      <c r="BD290" s="71">
        <f>ROUND((BB290-BC290)*'Link In'!$H$3,2)</f>
        <v>2100054.44</v>
      </c>
    </row>
    <row r="291" spans="1:56" x14ac:dyDescent="0.3">
      <c r="A291" s="55">
        <f t="shared" si="774"/>
        <v>210</v>
      </c>
      <c r="B291" s="125">
        <f>+B290+31</f>
        <v>43476</v>
      </c>
      <c r="C291" s="98" t="s">
        <v>15</v>
      </c>
      <c r="D291" s="69">
        <f t="shared" ref="D291:V291" si="933">IF(OR($B291&lt;D$10,$B291&gt;D$11),0,IF($B291=D$11,-D290,-D$15))</f>
        <v>0</v>
      </c>
      <c r="E291" s="69">
        <f t="shared" si="933"/>
        <v>0</v>
      </c>
      <c r="F291" s="69">
        <f t="shared" si="933"/>
        <v>0</v>
      </c>
      <c r="G291" s="69">
        <f t="shared" si="933"/>
        <v>0</v>
      </c>
      <c r="H291" s="69">
        <f t="shared" si="933"/>
        <v>0</v>
      </c>
      <c r="I291" s="69">
        <f t="shared" si="933"/>
        <v>0</v>
      </c>
      <c r="J291" s="69">
        <f t="shared" si="933"/>
        <v>0</v>
      </c>
      <c r="K291" s="69">
        <f t="shared" si="933"/>
        <v>0</v>
      </c>
      <c r="L291" s="69">
        <f t="shared" si="933"/>
        <v>0</v>
      </c>
      <c r="M291" s="69">
        <f t="shared" si="933"/>
        <v>0</v>
      </c>
      <c r="N291" s="69">
        <f t="shared" si="933"/>
        <v>0</v>
      </c>
      <c r="O291" s="69">
        <f t="shared" si="933"/>
        <v>0</v>
      </c>
      <c r="P291" s="69">
        <f t="shared" si="933"/>
        <v>0</v>
      </c>
      <c r="Q291" s="69">
        <f>IF(OR($B291&lt;Q$10,$B291&gt;Q$11),0,IF($B291=Q$11,-Q290,-Q$15))</f>
        <v>0</v>
      </c>
      <c r="R291" s="69">
        <f t="shared" si="933"/>
        <v>-382.23</v>
      </c>
      <c r="S291" s="69">
        <f t="shared" si="933"/>
        <v>-148.44</v>
      </c>
      <c r="T291" s="69">
        <f t="shared" si="933"/>
        <v>-189.97</v>
      </c>
      <c r="U291" s="69">
        <f t="shared" si="933"/>
        <v>-3019.97</v>
      </c>
      <c r="V291" s="69">
        <f t="shared" si="933"/>
        <v>-5260.36</v>
      </c>
      <c r="W291" s="69">
        <f>IF(OR($B291&lt;W$10,$B291&gt;W$11),0,IF($B291=W$11,-W290,-W$15))</f>
        <v>-809.76</v>
      </c>
      <c r="X291" s="69">
        <f>IF(OR($B291&lt;X$10,$B291&gt;X$11),0,IF($B291=X$11,-X290,-X$15))</f>
        <v>-619.56255555555549</v>
      </c>
      <c r="Y291" s="69">
        <f>IF(OR($B291&lt;Y$10,$B291&gt;Y$11),0,IF($B291=Y$11,-Y290,-Y$15))</f>
        <v>-2238.71</v>
      </c>
      <c r="Z291" s="69">
        <f t="shared" ref="Z291" si="934">IF(OR($B291&lt;Z$10,$B291&gt;Z$11),0,IF($B291=Z$11,-Z290,-Z$15))</f>
        <v>-4145.22</v>
      </c>
      <c r="AA291" s="69">
        <f>IF(OR($B291&lt;AA$10,$B291&gt;AA$11),0,IF($B291=AA$11,-AA290,-AA$15))</f>
        <v>-3602.5677222222221</v>
      </c>
      <c r="AB291" s="69">
        <f t="shared" ref="AB291" si="935">IF(OR($B291&lt;AB$10,$B291&gt;AB$11),0,IF($B291=AB$11,-AB290,-AB$15))</f>
        <v>-2323.0977777777771</v>
      </c>
      <c r="AC291" s="69">
        <f>IF(OR($B291&lt;AC$10,$B291&gt;AC$11),0,IF($B291=AC$11,-AC290,-AC$15))</f>
        <v>-5057.5455555555554</v>
      </c>
      <c r="AD291" s="69">
        <f t="shared" ref="AD291:AF291" si="936">IF(OR($B291&lt;AD$10,$B291&gt;AD$11),0,IF($B291=AD$11,-AD290,-AD$15))</f>
        <v>-2817.2901111111109</v>
      </c>
      <c r="AE291" s="69">
        <f t="shared" si="936"/>
        <v>-4496.5687222222223</v>
      </c>
      <c r="AF291" s="69">
        <f t="shared" si="936"/>
        <v>-1984.0399444444445</v>
      </c>
      <c r="AG291" s="69">
        <f t="shared" ref="AG291:AH291" si="937">IF(OR($B291&lt;AG$10,$B291&gt;AG$11),0,IF($B291=AG$11,-AG290,-AG$15))</f>
        <v>-7735.1963333333342</v>
      </c>
      <c r="AH291" s="69">
        <f t="shared" si="937"/>
        <v>-2291.8082777777777</v>
      </c>
      <c r="AI291" s="69">
        <f t="shared" ref="AI291:AJ291" si="938">IF(OR($B291&lt;AI$10,$B291&gt;AI$11),0,IF($B291=AI$11,-AI290,-AI$15))</f>
        <v>-4660.0425555555557</v>
      </c>
      <c r="AJ291" s="69">
        <f t="shared" si="938"/>
        <v>-4768.1513888888885</v>
      </c>
      <c r="AK291" s="69">
        <f t="shared" ref="AK291:AL291" si="939">IF(OR($B291&lt;AK$10,$B291&gt;AK$11),0,IF($B291=AK$11,-AK290,-AK$15))</f>
        <v>-2229.3174444444444</v>
      </c>
      <c r="AL291" s="69">
        <f t="shared" si="939"/>
        <v>-5824.0375000000004</v>
      </c>
      <c r="AM291" s="69">
        <f t="shared" ref="AM291" si="940">IF(OR($B291&lt;AM$10,$B291&gt;AM$11),0,IF($B291=AM$11,-AM290,-AM$15))</f>
        <v>-250.24666666666667</v>
      </c>
      <c r="AN291" s="69"/>
      <c r="AO291" s="69"/>
      <c r="AP291" s="69"/>
      <c r="AQ291" s="69">
        <f t="shared" ref="AQ291" si="941">IF(OR($B291&lt;AQ$10,$B291&gt;AQ$11),0,IF($B291=AQ$11,-AQ290,-AQ$15))</f>
        <v>-5277.7777777777774</v>
      </c>
      <c r="AR291" s="69"/>
      <c r="AS291" s="69">
        <f t="shared" ref="AS291:AT291" si="942">IF(OR($B291&lt;AS$10,$B291&gt;AS$11),0,IF($B291=AS$11,-AS290,-AS$15))</f>
        <v>-4412.5226666666667</v>
      </c>
      <c r="AT291" s="69">
        <f t="shared" si="942"/>
        <v>-4428.1481111111116</v>
      </c>
      <c r="AU291" s="69"/>
      <c r="AV291" s="70"/>
      <c r="AW291" s="70"/>
      <c r="AX291" s="70"/>
      <c r="AY291" s="70"/>
      <c r="AZ291" s="70"/>
      <c r="BA291" s="70"/>
      <c r="BB291" s="71">
        <f t="shared" si="701"/>
        <v>-78972.581111111096</v>
      </c>
      <c r="BC291" s="71">
        <f>ROUND(BB291*'Link In'!$H$2,2)</f>
        <v>-3948.63</v>
      </c>
      <c r="BD291" s="71">
        <f>ROUND((BB291-BC291)*'Link In'!$H$3,2)</f>
        <v>-15755.03</v>
      </c>
    </row>
    <row r="292" spans="1:56" x14ac:dyDescent="0.3">
      <c r="A292" s="55">
        <f t="shared" si="774"/>
        <v>111</v>
      </c>
      <c r="B292" s="123">
        <f>B291</f>
        <v>43476</v>
      </c>
      <c r="C292" s="99" t="s">
        <v>16</v>
      </c>
      <c r="D292" s="71">
        <f t="shared" ref="D292:V292" si="943">IF($B293&lt;D$10,0,IF($B293=D$10,D$13,SUM(D290:D291)))</f>
        <v>0</v>
      </c>
      <c r="E292" s="71">
        <f t="shared" si="943"/>
        <v>0</v>
      </c>
      <c r="F292" s="71">
        <f t="shared" si="943"/>
        <v>0</v>
      </c>
      <c r="G292" s="71">
        <f t="shared" si="943"/>
        <v>0</v>
      </c>
      <c r="H292" s="71">
        <f t="shared" si="943"/>
        <v>0</v>
      </c>
      <c r="I292" s="71">
        <f t="shared" si="943"/>
        <v>0</v>
      </c>
      <c r="J292" s="71">
        <f t="shared" si="943"/>
        <v>0</v>
      </c>
      <c r="K292" s="71">
        <f t="shared" si="943"/>
        <v>0</v>
      </c>
      <c r="L292" s="71">
        <f t="shared" si="943"/>
        <v>0</v>
      </c>
      <c r="M292" s="71">
        <f t="shared" si="943"/>
        <v>0</v>
      </c>
      <c r="N292" s="71">
        <f t="shared" si="943"/>
        <v>0</v>
      </c>
      <c r="O292" s="71">
        <f t="shared" si="943"/>
        <v>0</v>
      </c>
      <c r="P292" s="71">
        <f t="shared" si="943"/>
        <v>0</v>
      </c>
      <c r="Q292" s="71">
        <f>IF($B293&lt;Q$10,0,IF($B293=Q$10,Q$13,SUM(Q290:Q291)))</f>
        <v>-6.9121597334742546E-11</v>
      </c>
      <c r="R292" s="71">
        <f t="shared" si="943"/>
        <v>4586.7600000000166</v>
      </c>
      <c r="S292" s="71">
        <f t="shared" si="943"/>
        <v>1781.2799999999934</v>
      </c>
      <c r="T292" s="71">
        <f t="shared" si="943"/>
        <v>2279.6400000000203</v>
      </c>
      <c r="U292" s="71">
        <f t="shared" si="943"/>
        <v>241597.60000000198</v>
      </c>
      <c r="V292" s="71">
        <f t="shared" si="943"/>
        <v>420828.80000000109</v>
      </c>
      <c r="W292" s="71">
        <f>IF($B293&lt;W$10,0,IF($B293=W$10,W$13,SUM(W290:W291)))</f>
        <v>9717.1199999999899</v>
      </c>
      <c r="X292" s="71">
        <f>IF($B293&lt;X$10,0,IF($B293=X$10,X$13,SUM(X290:X291)))</f>
        <v>28499.560666666748</v>
      </c>
      <c r="Y292" s="71">
        <f>IF($B293&lt;Y$10,0,IF($B293=Y$10,Y$13,SUM(Y290:Y291)))</f>
        <v>102980.66000000025</v>
      </c>
      <c r="Z292" s="71">
        <f t="shared" ref="Z292" si="944">IF($B293&lt;Z$10,0,IF($B293=Z$10,Z$13,SUM(Z290:Z291)))</f>
        <v>406231.68000000226</v>
      </c>
      <c r="AA292" s="71">
        <f>IF($B293&lt;AA$10,0,IF($B293=AA$10,AA$13,SUM(AA290:AA291)))</f>
        <v>335038.7981666667</v>
      </c>
      <c r="AB292" s="71">
        <f t="shared" ref="AB292" si="945">IF($B293&lt;AB$10,0,IF($B293=AB$10,AB$13,SUM(AB290:AB291)))</f>
        <v>264833.14666666777</v>
      </c>
      <c r="AC292" s="71">
        <f>IF($B293&lt;AC$10,0,IF($B293=AC$10,AC$13,SUM(AC290:AC291)))</f>
        <v>576560.19333332963</v>
      </c>
      <c r="AD292" s="71">
        <f t="shared" ref="AD292:AF292" si="946">IF($B293&lt;AD$10,0,IF($B293=AD$10,AD$13,SUM(AD290:AD291)))</f>
        <v>335257.52322222118</v>
      </c>
      <c r="AE292" s="71">
        <f t="shared" si="946"/>
        <v>678981.87705555523</v>
      </c>
      <c r="AF292" s="71">
        <f t="shared" si="946"/>
        <v>299590.03161111142</v>
      </c>
      <c r="AG292" s="71">
        <f t="shared" ref="AG292:AH292" si="947">IF($B293&lt;AG$10,0,IF($B293=AG$10,AG$13,SUM(AG290:AG291)))</f>
        <v>1168014.6463333319</v>
      </c>
      <c r="AH292" s="71">
        <f t="shared" si="947"/>
        <v>346063.04994444369</v>
      </c>
      <c r="AI292" s="71">
        <f t="shared" ref="AI292:AJ292" si="948">IF($B293&lt;AI$10,0,IF($B293=AI$10,AI$13,SUM(AI290:AI291)))</f>
        <v>703666.42588888807</v>
      </c>
      <c r="AJ292" s="71">
        <f t="shared" si="948"/>
        <v>719990.85972222057</v>
      </c>
      <c r="AK292" s="71">
        <f t="shared" ref="AK292:AL292" si="949">IF($B293&lt;AK$10,0,IF($B293=AK$10,AK$13,SUM(AK290:AK291)))</f>
        <v>336626.93411111069</v>
      </c>
      <c r="AL292" s="71">
        <f t="shared" si="949"/>
        <v>926021.96250000049</v>
      </c>
      <c r="AM292" s="71">
        <f t="shared" ref="AM292" si="950">IF($B293&lt;AM$10,0,IF($B293=AM$10,AM$13,SUM(AM290:AM291)))</f>
        <v>37787.246666666688</v>
      </c>
      <c r="AN292" s="71"/>
      <c r="AO292" s="71"/>
      <c r="AP292" s="71"/>
      <c r="AQ292" s="71">
        <f t="shared" ref="AQ292" si="951">IF($B293&lt;AQ$10,0,IF($B293=AQ$10,AQ$13,SUM(AQ290:AQ291)))</f>
        <v>944722.22222222225</v>
      </c>
      <c r="AR292" s="71"/>
      <c r="AS292" s="71">
        <f t="shared" ref="AS292:AT292" si="952">IF($B293&lt;AS$10,0,IF($B293=AS$10,AS$13,SUM(AS290:AS291)))</f>
        <v>776603.98933333333</v>
      </c>
      <c r="AT292" s="71">
        <f t="shared" si="952"/>
        <v>779354.06755555549</v>
      </c>
      <c r="AU292" s="71"/>
      <c r="AV292" s="71"/>
      <c r="AW292" s="71"/>
      <c r="AX292" s="71"/>
      <c r="AY292" s="71"/>
      <c r="AZ292" s="71"/>
      <c r="BA292" s="71"/>
      <c r="BB292" s="71">
        <f t="shared" si="701"/>
        <v>10447616.074999997</v>
      </c>
      <c r="BC292" s="71">
        <f>ROUND(BB292*'Link In'!$H$2,2)</f>
        <v>522380.79999999999</v>
      </c>
      <c r="BD292" s="71">
        <f>ROUND((BB292-BC292)*'Link In'!$H$3,2)</f>
        <v>2084299.41</v>
      </c>
    </row>
    <row r="293" spans="1:56" x14ac:dyDescent="0.3">
      <c r="A293" s="55">
        <f t="shared" si="774"/>
        <v>211</v>
      </c>
      <c r="B293" s="125">
        <f>+B292+28</f>
        <v>43504</v>
      </c>
      <c r="C293" s="98" t="s">
        <v>15</v>
      </c>
      <c r="D293" s="69">
        <f t="shared" ref="D293:V293" si="953">IF(OR($B293&lt;D$10,$B293&gt;D$11),0,IF($B293=D$11,-D292,-D$15))</f>
        <v>0</v>
      </c>
      <c r="E293" s="69">
        <f t="shared" si="953"/>
        <v>0</v>
      </c>
      <c r="F293" s="69">
        <f t="shared" si="953"/>
        <v>0</v>
      </c>
      <c r="G293" s="69">
        <f t="shared" si="953"/>
        <v>0</v>
      </c>
      <c r="H293" s="69">
        <f t="shared" si="953"/>
        <v>0</v>
      </c>
      <c r="I293" s="69">
        <f t="shared" si="953"/>
        <v>0</v>
      </c>
      <c r="J293" s="69">
        <f t="shared" si="953"/>
        <v>0</v>
      </c>
      <c r="K293" s="69">
        <f t="shared" si="953"/>
        <v>0</v>
      </c>
      <c r="L293" s="69">
        <f t="shared" si="953"/>
        <v>0</v>
      </c>
      <c r="M293" s="69">
        <f t="shared" si="953"/>
        <v>0</v>
      </c>
      <c r="N293" s="69">
        <f t="shared" si="953"/>
        <v>0</v>
      </c>
      <c r="O293" s="69">
        <f t="shared" si="953"/>
        <v>0</v>
      </c>
      <c r="P293" s="69">
        <f t="shared" si="953"/>
        <v>0</v>
      </c>
      <c r="Q293" s="69">
        <f>IF(OR($B293&lt;Q$10,$B293&gt;Q$11),0,IF($B293=Q$11,-Q292,-Q$15))</f>
        <v>0</v>
      </c>
      <c r="R293" s="69">
        <f t="shared" si="953"/>
        <v>-382.23</v>
      </c>
      <c r="S293" s="69">
        <f t="shared" si="953"/>
        <v>-148.44</v>
      </c>
      <c r="T293" s="69">
        <f t="shared" si="953"/>
        <v>-189.97</v>
      </c>
      <c r="U293" s="69">
        <f t="shared" si="953"/>
        <v>-3019.97</v>
      </c>
      <c r="V293" s="69">
        <f t="shared" si="953"/>
        <v>-5260.36</v>
      </c>
      <c r="W293" s="69">
        <f>IF(OR($B293&lt;W$10,$B293&gt;W$11),0,IF($B293=W$11,-W292,-W$15))</f>
        <v>-809.76</v>
      </c>
      <c r="X293" s="69">
        <f>IF(OR($B293&lt;X$10,$B293&gt;X$11),0,IF($B293=X$11,-X292,-X$15))</f>
        <v>-619.56255555555549</v>
      </c>
      <c r="Y293" s="69">
        <f>IF(OR($B293&lt;Y$10,$B293&gt;Y$11),0,IF($B293=Y$11,-Y292,-Y$15))</f>
        <v>-2238.71</v>
      </c>
      <c r="Z293" s="69">
        <f t="shared" ref="Z293" si="954">IF(OR($B293&lt;Z$10,$B293&gt;Z$11),0,IF($B293=Z$11,-Z292,-Z$15))</f>
        <v>-4145.22</v>
      </c>
      <c r="AA293" s="69">
        <f>IF(OR($B293&lt;AA$10,$B293&gt;AA$11),0,IF($B293=AA$11,-AA292,-AA$15))</f>
        <v>-3602.5677222222221</v>
      </c>
      <c r="AB293" s="69">
        <f t="shared" ref="AB293" si="955">IF(OR($B293&lt;AB$10,$B293&gt;AB$11),0,IF($B293=AB$11,-AB292,-AB$15))</f>
        <v>-2323.0977777777771</v>
      </c>
      <c r="AC293" s="69">
        <f>IF(OR($B293&lt;AC$10,$B293&gt;AC$11),0,IF($B293=AC$11,-AC292,-AC$15))</f>
        <v>-5057.5455555555554</v>
      </c>
      <c r="AD293" s="69">
        <f t="shared" ref="AD293:AF293" si="956">IF(OR($B293&lt;AD$10,$B293&gt;AD$11),0,IF($B293=AD$11,-AD292,-AD$15))</f>
        <v>-2817.2901111111109</v>
      </c>
      <c r="AE293" s="69">
        <f t="shared" si="956"/>
        <v>-4496.5687222222223</v>
      </c>
      <c r="AF293" s="69">
        <f t="shared" si="956"/>
        <v>-1984.0399444444445</v>
      </c>
      <c r="AG293" s="69">
        <f t="shared" ref="AG293:AH293" si="957">IF(OR($B293&lt;AG$10,$B293&gt;AG$11),0,IF($B293=AG$11,-AG292,-AG$15))</f>
        <v>-7735.1963333333342</v>
      </c>
      <c r="AH293" s="69">
        <f t="shared" si="957"/>
        <v>-2291.8082777777777</v>
      </c>
      <c r="AI293" s="69">
        <f t="shared" ref="AI293:AJ293" si="958">IF(OR($B293&lt;AI$10,$B293&gt;AI$11),0,IF($B293=AI$11,-AI292,-AI$15))</f>
        <v>-4660.0425555555557</v>
      </c>
      <c r="AJ293" s="69">
        <f t="shared" si="958"/>
        <v>-4768.1513888888885</v>
      </c>
      <c r="AK293" s="69">
        <f t="shared" ref="AK293:AL293" si="959">IF(OR($B293&lt;AK$10,$B293&gt;AK$11),0,IF($B293=AK$11,-AK292,-AK$15))</f>
        <v>-2229.3174444444444</v>
      </c>
      <c r="AL293" s="69">
        <f t="shared" si="959"/>
        <v>-5824.0375000000004</v>
      </c>
      <c r="AM293" s="69">
        <f t="shared" ref="AM293" si="960">IF(OR($B293&lt;AM$10,$B293&gt;AM$11),0,IF($B293=AM$11,-AM292,-AM$15))</f>
        <v>-250.24666666666667</v>
      </c>
      <c r="AN293" s="69"/>
      <c r="AO293" s="69"/>
      <c r="AP293" s="69"/>
      <c r="AQ293" s="69">
        <f t="shared" ref="AQ293" si="961">IF(OR($B293&lt;AQ$10,$B293&gt;AQ$11),0,IF($B293=AQ$11,-AQ292,-AQ$15))</f>
        <v>-5277.7777777777774</v>
      </c>
      <c r="AR293" s="69"/>
      <c r="AS293" s="69">
        <f t="shared" ref="AS293:AT293" si="962">IF(OR($B293&lt;AS$10,$B293&gt;AS$11),0,IF($B293=AS$11,-AS292,-AS$15))</f>
        <v>-4412.5226666666667</v>
      </c>
      <c r="AT293" s="69">
        <f t="shared" si="962"/>
        <v>-4428.1481111111116</v>
      </c>
      <c r="AU293" s="69"/>
      <c r="AV293" s="70"/>
      <c r="AW293" s="70"/>
      <c r="AX293" s="70"/>
      <c r="AY293" s="70"/>
      <c r="AZ293" s="70"/>
      <c r="BA293" s="70"/>
      <c r="BB293" s="71">
        <f t="shared" si="701"/>
        <v>-78972.581111111096</v>
      </c>
      <c r="BC293" s="71">
        <f>ROUND(BB293*'Link In'!$H$2,2)</f>
        <v>-3948.63</v>
      </c>
      <c r="BD293" s="71">
        <f>ROUND((BB293-BC293)*'Link In'!$H$3,2)</f>
        <v>-15755.03</v>
      </c>
    </row>
    <row r="294" spans="1:56" x14ac:dyDescent="0.3">
      <c r="A294" s="55">
        <f t="shared" si="774"/>
        <v>112</v>
      </c>
      <c r="B294" s="123">
        <f>B293</f>
        <v>43504</v>
      </c>
      <c r="C294" s="99" t="s">
        <v>16</v>
      </c>
      <c r="D294" s="71">
        <f t="shared" ref="D294:V294" si="963">IF($B295&lt;D$10,0,IF($B295=D$10,D$13,SUM(D292:D293)))</f>
        <v>0</v>
      </c>
      <c r="E294" s="71">
        <f t="shared" si="963"/>
        <v>0</v>
      </c>
      <c r="F294" s="71">
        <f t="shared" si="963"/>
        <v>0</v>
      </c>
      <c r="G294" s="71">
        <f t="shared" si="963"/>
        <v>0</v>
      </c>
      <c r="H294" s="71">
        <f t="shared" si="963"/>
        <v>0</v>
      </c>
      <c r="I294" s="71">
        <f t="shared" si="963"/>
        <v>0</v>
      </c>
      <c r="J294" s="71">
        <f t="shared" si="963"/>
        <v>0</v>
      </c>
      <c r="K294" s="71">
        <f t="shared" si="963"/>
        <v>0</v>
      </c>
      <c r="L294" s="71">
        <f t="shared" si="963"/>
        <v>0</v>
      </c>
      <c r="M294" s="71">
        <f t="shared" si="963"/>
        <v>0</v>
      </c>
      <c r="N294" s="71">
        <f t="shared" si="963"/>
        <v>0</v>
      </c>
      <c r="O294" s="71">
        <f t="shared" si="963"/>
        <v>0</v>
      </c>
      <c r="P294" s="71">
        <f t="shared" si="963"/>
        <v>0</v>
      </c>
      <c r="Q294" s="71">
        <f>IF($B295&lt;Q$10,0,IF($B295=Q$10,Q$13,SUM(Q292:Q293)))</f>
        <v>-6.9121597334742546E-11</v>
      </c>
      <c r="R294" s="71">
        <f t="shared" si="963"/>
        <v>4204.530000000017</v>
      </c>
      <c r="S294" s="71">
        <f t="shared" si="963"/>
        <v>1632.8399999999933</v>
      </c>
      <c r="T294" s="71">
        <f t="shared" si="963"/>
        <v>2089.6700000000205</v>
      </c>
      <c r="U294" s="71">
        <f t="shared" si="963"/>
        <v>238577.63000000198</v>
      </c>
      <c r="V294" s="71">
        <f t="shared" si="963"/>
        <v>415568.44000000111</v>
      </c>
      <c r="W294" s="71">
        <f>IF($B295&lt;W$10,0,IF($B295=W$10,W$13,SUM(W292:W293)))</f>
        <v>8907.3599999999897</v>
      </c>
      <c r="X294" s="71">
        <f>IF($B295&lt;X$10,0,IF($B295=X$10,X$13,SUM(X292:X293)))</f>
        <v>27879.998111111192</v>
      </c>
      <c r="Y294" s="71">
        <f>IF($B295&lt;Y$10,0,IF($B295=Y$10,Y$13,SUM(Y292:Y293)))</f>
        <v>100741.95000000024</v>
      </c>
      <c r="Z294" s="71">
        <f t="shared" ref="Z294" si="964">IF($B295&lt;Z$10,0,IF($B295=Z$10,Z$13,SUM(Z292:Z293)))</f>
        <v>402086.46000000229</v>
      </c>
      <c r="AA294" s="71">
        <f>IF($B295&lt;AA$10,0,IF($B295=AA$10,AA$13,SUM(AA292:AA293)))</f>
        <v>331436.23044444446</v>
      </c>
      <c r="AB294" s="71">
        <f t="shared" ref="AB294" si="965">IF($B295&lt;AB$10,0,IF($B295=AB$10,AB$13,SUM(AB292:AB293)))</f>
        <v>262510.04888889001</v>
      </c>
      <c r="AC294" s="71">
        <f>IF($B295&lt;AC$10,0,IF($B295=AC$10,AC$13,SUM(AC292:AC293)))</f>
        <v>571502.64777777402</v>
      </c>
      <c r="AD294" s="71">
        <f t="shared" ref="AD294:AF294" si="966">IF($B295&lt;AD$10,0,IF($B295=AD$10,AD$13,SUM(AD292:AD293)))</f>
        <v>332440.23311111005</v>
      </c>
      <c r="AE294" s="71">
        <f t="shared" si="966"/>
        <v>674485.308333333</v>
      </c>
      <c r="AF294" s="71">
        <f t="shared" si="966"/>
        <v>297605.99166666699</v>
      </c>
      <c r="AG294" s="71">
        <f t="shared" ref="AG294:AH294" si="967">IF($B295&lt;AG$10,0,IF($B295=AG$10,AG$13,SUM(AG292:AG293)))</f>
        <v>1160279.4499999986</v>
      </c>
      <c r="AH294" s="71">
        <f t="shared" si="967"/>
        <v>343771.24166666588</v>
      </c>
      <c r="AI294" s="71">
        <f t="shared" ref="AI294:AJ294" si="968">IF($B295&lt;AI$10,0,IF($B295=AI$10,AI$13,SUM(AI292:AI293)))</f>
        <v>699006.38333333249</v>
      </c>
      <c r="AJ294" s="71">
        <f t="shared" si="968"/>
        <v>715222.70833333163</v>
      </c>
      <c r="AK294" s="71">
        <f t="shared" ref="AK294:AL294" si="969">IF($B295&lt;AK$10,0,IF($B295=AK$10,AK$13,SUM(AK292:AK293)))</f>
        <v>334397.61666666623</v>
      </c>
      <c r="AL294" s="71">
        <f t="shared" si="969"/>
        <v>920197.92500000051</v>
      </c>
      <c r="AM294" s="71">
        <f t="shared" ref="AM294" si="970">IF($B295&lt;AM$10,0,IF($B295=AM$10,AM$13,SUM(AM292:AM293)))</f>
        <v>37537.000000000022</v>
      </c>
      <c r="AN294" s="71"/>
      <c r="AO294" s="71"/>
      <c r="AP294" s="71"/>
      <c r="AQ294" s="71">
        <f t="shared" ref="AQ294" si="971">IF($B295&lt;AQ$10,0,IF($B295=AQ$10,AQ$13,SUM(AQ292:AQ293)))</f>
        <v>939444.4444444445</v>
      </c>
      <c r="AR294" s="71"/>
      <c r="AS294" s="71">
        <f t="shared" ref="AS294:AT294" si="972">IF($B295&lt;AS$10,0,IF($B295=AS$10,AS$13,SUM(AS292:AS293)))</f>
        <v>772191.46666666667</v>
      </c>
      <c r="AT294" s="71">
        <f t="shared" si="972"/>
        <v>774925.91944444436</v>
      </c>
      <c r="AU294" s="71"/>
      <c r="AV294" s="71"/>
      <c r="AW294" s="71"/>
      <c r="AX294" s="71"/>
      <c r="AY294" s="71"/>
      <c r="AZ294" s="71"/>
      <c r="BA294" s="71"/>
      <c r="BB294" s="71">
        <f t="shared" ref="BB294:BB325" si="973">SUM(D294:AW294)</f>
        <v>10368643.493888887</v>
      </c>
      <c r="BC294" s="71">
        <f>ROUND(BB294*'Link In'!$H$2,2)</f>
        <v>518432.17</v>
      </c>
      <c r="BD294" s="71">
        <f>ROUND((BB294-BC294)*'Link In'!$H$3,2)</f>
        <v>2068544.38</v>
      </c>
    </row>
    <row r="295" spans="1:56" x14ac:dyDescent="0.3">
      <c r="A295" s="55">
        <f t="shared" si="774"/>
        <v>212</v>
      </c>
      <c r="B295" s="125">
        <f>+B294+31</f>
        <v>43535</v>
      </c>
      <c r="C295" s="98" t="s">
        <v>15</v>
      </c>
      <c r="D295" s="69">
        <f t="shared" ref="D295:V295" si="974">IF(OR($B295&lt;D$10,$B295&gt;D$11),0,IF($B295=D$11,-D294,-D$15))</f>
        <v>0</v>
      </c>
      <c r="E295" s="69">
        <f t="shared" si="974"/>
        <v>0</v>
      </c>
      <c r="F295" s="69">
        <f t="shared" si="974"/>
        <v>0</v>
      </c>
      <c r="G295" s="69">
        <f t="shared" si="974"/>
        <v>0</v>
      </c>
      <c r="H295" s="69">
        <f t="shared" si="974"/>
        <v>0</v>
      </c>
      <c r="I295" s="69">
        <f t="shared" si="974"/>
        <v>0</v>
      </c>
      <c r="J295" s="69">
        <f t="shared" si="974"/>
        <v>0</v>
      </c>
      <c r="K295" s="69">
        <f t="shared" si="974"/>
        <v>0</v>
      </c>
      <c r="L295" s="69">
        <f t="shared" si="974"/>
        <v>0</v>
      </c>
      <c r="M295" s="69">
        <f t="shared" si="974"/>
        <v>0</v>
      </c>
      <c r="N295" s="69">
        <f t="shared" si="974"/>
        <v>0</v>
      </c>
      <c r="O295" s="69">
        <f t="shared" si="974"/>
        <v>0</v>
      </c>
      <c r="P295" s="69">
        <f t="shared" si="974"/>
        <v>0</v>
      </c>
      <c r="Q295" s="69">
        <f>IF(OR($B295&lt;Q$10,$B295&gt;Q$11),0,IF($B295=Q$11,-Q294,-Q$15))</f>
        <v>0</v>
      </c>
      <c r="R295" s="69">
        <f t="shared" si="974"/>
        <v>-382.23</v>
      </c>
      <c r="S295" s="69">
        <f t="shared" si="974"/>
        <v>-148.44</v>
      </c>
      <c r="T295" s="69">
        <f t="shared" si="974"/>
        <v>-189.97</v>
      </c>
      <c r="U295" s="69">
        <f t="shared" si="974"/>
        <v>-3019.97</v>
      </c>
      <c r="V295" s="69">
        <f t="shared" si="974"/>
        <v>-5260.36</v>
      </c>
      <c r="W295" s="69">
        <f>IF(OR($B295&lt;W$10,$B295&gt;W$11),0,IF($B295=W$11,-W294,-W$15))</f>
        <v>-809.76</v>
      </c>
      <c r="X295" s="69">
        <f>IF(OR($B295&lt;X$10,$B295&gt;X$11),0,IF($B295=X$11,-X294,-X$15))</f>
        <v>-619.56255555555549</v>
      </c>
      <c r="Y295" s="69">
        <f>IF(OR($B295&lt;Y$10,$B295&gt;Y$11),0,IF($B295=Y$11,-Y294,-Y$15))</f>
        <v>-2238.71</v>
      </c>
      <c r="Z295" s="69">
        <f t="shared" ref="Z295" si="975">IF(OR($B295&lt;Z$10,$B295&gt;Z$11),0,IF($B295=Z$11,-Z294,-Z$15))</f>
        <v>-4145.22</v>
      </c>
      <c r="AA295" s="69">
        <f>IF(OR($B295&lt;AA$10,$B295&gt;AA$11),0,IF($B295=AA$11,-AA294,-AA$15))</f>
        <v>-3602.5677222222221</v>
      </c>
      <c r="AB295" s="69">
        <f t="shared" ref="AB295" si="976">IF(OR($B295&lt;AB$10,$B295&gt;AB$11),0,IF($B295=AB$11,-AB294,-AB$15))</f>
        <v>-2323.0977777777771</v>
      </c>
      <c r="AC295" s="69">
        <f>IF(OR($B295&lt;AC$10,$B295&gt;AC$11),0,IF($B295=AC$11,-AC294,-AC$15))</f>
        <v>-5057.5455555555554</v>
      </c>
      <c r="AD295" s="69">
        <f t="shared" ref="AD295:AF295" si="977">IF(OR($B295&lt;AD$10,$B295&gt;AD$11),0,IF($B295=AD$11,-AD294,-AD$15))</f>
        <v>-2817.2901111111109</v>
      </c>
      <c r="AE295" s="69">
        <f t="shared" si="977"/>
        <v>-4496.5687222222223</v>
      </c>
      <c r="AF295" s="69">
        <f t="shared" si="977"/>
        <v>-1984.0399444444445</v>
      </c>
      <c r="AG295" s="69">
        <f t="shared" ref="AG295:AH295" si="978">IF(OR($B295&lt;AG$10,$B295&gt;AG$11),0,IF($B295=AG$11,-AG294,-AG$15))</f>
        <v>-7735.1963333333342</v>
      </c>
      <c r="AH295" s="69">
        <f t="shared" si="978"/>
        <v>-2291.8082777777777</v>
      </c>
      <c r="AI295" s="69">
        <f t="shared" ref="AI295:AJ295" si="979">IF(OR($B295&lt;AI$10,$B295&gt;AI$11),0,IF($B295=AI$11,-AI294,-AI$15))</f>
        <v>-4660.0425555555557</v>
      </c>
      <c r="AJ295" s="69">
        <f t="shared" si="979"/>
        <v>-4768.1513888888885</v>
      </c>
      <c r="AK295" s="69">
        <f t="shared" ref="AK295:AL295" si="980">IF(OR($B295&lt;AK$10,$B295&gt;AK$11),0,IF($B295=AK$11,-AK294,-AK$15))</f>
        <v>-2229.3174444444444</v>
      </c>
      <c r="AL295" s="69">
        <f t="shared" si="980"/>
        <v>-5824.0375000000004</v>
      </c>
      <c r="AM295" s="69">
        <f t="shared" ref="AM295" si="981">IF(OR($B295&lt;AM$10,$B295&gt;AM$11),0,IF($B295=AM$11,-AM294,-AM$15))</f>
        <v>-250.24666666666667</v>
      </c>
      <c r="AN295" s="69"/>
      <c r="AO295" s="69"/>
      <c r="AP295" s="69"/>
      <c r="AQ295" s="69">
        <f t="shared" ref="AQ295" si="982">IF(OR($B295&lt;AQ$10,$B295&gt;AQ$11),0,IF($B295=AQ$11,-AQ294,-AQ$15))</f>
        <v>-5277.7777777777774</v>
      </c>
      <c r="AR295" s="69"/>
      <c r="AS295" s="69">
        <f t="shared" ref="AS295:AT295" si="983">IF(OR($B295&lt;AS$10,$B295&gt;AS$11),0,IF($B295=AS$11,-AS294,-AS$15))</f>
        <v>-4412.5226666666667</v>
      </c>
      <c r="AT295" s="69">
        <f t="shared" si="983"/>
        <v>-4428.1481111111116</v>
      </c>
      <c r="AU295" s="69"/>
      <c r="AV295" s="70"/>
      <c r="AW295" s="70"/>
      <c r="AX295" s="70"/>
      <c r="AY295" s="70"/>
      <c r="AZ295" s="70"/>
      <c r="BA295" s="70"/>
      <c r="BB295" s="71">
        <f t="shared" si="973"/>
        <v>-78972.581111111096</v>
      </c>
      <c r="BC295" s="71">
        <f>ROUND(BB295*'Link In'!$H$2,2)</f>
        <v>-3948.63</v>
      </c>
      <c r="BD295" s="71">
        <f>ROUND((BB295-BC295)*'Link In'!$H$3,2)</f>
        <v>-15755.03</v>
      </c>
    </row>
    <row r="296" spans="1:56" x14ac:dyDescent="0.3">
      <c r="A296" s="55">
        <f t="shared" si="774"/>
        <v>113</v>
      </c>
      <c r="B296" s="123">
        <f>B295</f>
        <v>43535</v>
      </c>
      <c r="C296" s="99" t="s">
        <v>16</v>
      </c>
      <c r="D296" s="71">
        <f t="shared" ref="D296:V296" si="984">IF($B297&lt;D$10,0,IF($B297=D$10,D$13,SUM(D294:D295)))</f>
        <v>0</v>
      </c>
      <c r="E296" s="71">
        <f t="shared" si="984"/>
        <v>0</v>
      </c>
      <c r="F296" s="71">
        <f t="shared" si="984"/>
        <v>0</v>
      </c>
      <c r="G296" s="71">
        <f t="shared" si="984"/>
        <v>0</v>
      </c>
      <c r="H296" s="71">
        <f t="shared" si="984"/>
        <v>0</v>
      </c>
      <c r="I296" s="71">
        <f t="shared" si="984"/>
        <v>0</v>
      </c>
      <c r="J296" s="71">
        <f t="shared" si="984"/>
        <v>0</v>
      </c>
      <c r="K296" s="71">
        <f t="shared" si="984"/>
        <v>0</v>
      </c>
      <c r="L296" s="71">
        <f t="shared" si="984"/>
        <v>0</v>
      </c>
      <c r="M296" s="71">
        <f t="shared" si="984"/>
        <v>0</v>
      </c>
      <c r="N296" s="71">
        <f t="shared" si="984"/>
        <v>0</v>
      </c>
      <c r="O296" s="71">
        <f t="shared" si="984"/>
        <v>0</v>
      </c>
      <c r="P296" s="71">
        <f t="shared" si="984"/>
        <v>0</v>
      </c>
      <c r="Q296" s="71">
        <f>IF($B297&lt;Q$10,0,IF($B297=Q$10,Q$13,SUM(Q294:Q295)))</f>
        <v>-6.9121597334742546E-11</v>
      </c>
      <c r="R296" s="71">
        <f t="shared" si="984"/>
        <v>3822.300000000017</v>
      </c>
      <c r="S296" s="71">
        <f t="shared" si="984"/>
        <v>1484.3999999999933</v>
      </c>
      <c r="T296" s="71">
        <f t="shared" si="984"/>
        <v>1899.7000000000205</v>
      </c>
      <c r="U296" s="71">
        <f t="shared" si="984"/>
        <v>235557.66000000198</v>
      </c>
      <c r="V296" s="71">
        <f t="shared" si="984"/>
        <v>410308.08000000112</v>
      </c>
      <c r="W296" s="71">
        <f>IF($B297&lt;W$10,0,IF($B297=W$10,W$13,SUM(W294:W295)))</f>
        <v>8097.5999999999894</v>
      </c>
      <c r="X296" s="71">
        <f>IF($B297&lt;X$10,0,IF($B297=X$10,X$13,SUM(X294:X295)))</f>
        <v>27260.435555555636</v>
      </c>
      <c r="Y296" s="71">
        <f>IF($B297&lt;Y$10,0,IF($B297=Y$10,Y$13,SUM(Y294:Y295)))</f>
        <v>98503.240000000238</v>
      </c>
      <c r="Z296" s="71">
        <f t="shared" ref="Z296" si="985">IF($B297&lt;Z$10,0,IF($B297=Z$10,Z$13,SUM(Z294:Z295)))</f>
        <v>397941.24000000232</v>
      </c>
      <c r="AA296" s="71">
        <f>IF($B297&lt;AA$10,0,IF($B297=AA$10,AA$13,SUM(AA294:AA295)))</f>
        <v>327833.66272222222</v>
      </c>
      <c r="AB296" s="71">
        <f t="shared" ref="AB296" si="986">IF($B297&lt;AB$10,0,IF($B297=AB$10,AB$13,SUM(AB294:AB295)))</f>
        <v>260186.95111111223</v>
      </c>
      <c r="AC296" s="71">
        <f>IF($B297&lt;AC$10,0,IF($B297=AC$10,AC$13,SUM(AC294:AC295)))</f>
        <v>566445.10222221841</v>
      </c>
      <c r="AD296" s="71">
        <f t="shared" ref="AD296:AF296" si="987">IF($B297&lt;AD$10,0,IF($B297=AD$10,AD$13,SUM(AD294:AD295)))</f>
        <v>329622.94299999892</v>
      </c>
      <c r="AE296" s="71">
        <f t="shared" si="987"/>
        <v>669988.73961111077</v>
      </c>
      <c r="AF296" s="71">
        <f t="shared" si="987"/>
        <v>295621.95172222255</v>
      </c>
      <c r="AG296" s="71">
        <f t="shared" ref="AG296:AH296" si="988">IF($B297&lt;AG$10,0,IF($B297=AG$10,AG$13,SUM(AG294:AG295)))</f>
        <v>1152544.2536666652</v>
      </c>
      <c r="AH296" s="71">
        <f t="shared" si="988"/>
        <v>341479.43338888808</v>
      </c>
      <c r="AI296" s="71">
        <f t="shared" ref="AI296:AJ296" si="989">IF($B297&lt;AI$10,0,IF($B297=AI$10,AI$13,SUM(AI294:AI295)))</f>
        <v>694346.3407777769</v>
      </c>
      <c r="AJ296" s="71">
        <f t="shared" si="989"/>
        <v>710454.55694444268</v>
      </c>
      <c r="AK296" s="71">
        <f t="shared" ref="AK296:AL296" si="990">IF($B297&lt;AK$10,0,IF($B297=AK$10,AK$13,SUM(AK294:AK295)))</f>
        <v>332168.29922222177</v>
      </c>
      <c r="AL296" s="71">
        <f t="shared" si="990"/>
        <v>914373.88750000054</v>
      </c>
      <c r="AM296" s="71">
        <f t="shared" ref="AM296" si="991">IF($B297&lt;AM$10,0,IF($B297=AM$10,AM$13,SUM(AM294:AM295)))</f>
        <v>37286.753333333356</v>
      </c>
      <c r="AN296" s="71"/>
      <c r="AO296" s="71"/>
      <c r="AP296" s="71"/>
      <c r="AQ296" s="71">
        <f t="shared" ref="AQ296" si="992">IF($B297&lt;AQ$10,0,IF($B297=AQ$10,AQ$13,SUM(AQ294:AQ295)))</f>
        <v>934166.66666666674</v>
      </c>
      <c r="AR296" s="71">
        <f>AR13</f>
        <v>1400000</v>
      </c>
      <c r="AS296" s="71">
        <f t="shared" ref="AS296:AT296" si="993">IF($B297&lt;AS$10,0,IF($B297=AS$10,AS$13,SUM(AS294:AS295)))</f>
        <v>767778.94400000002</v>
      </c>
      <c r="AT296" s="71">
        <f t="shared" si="993"/>
        <v>770497.77133333322</v>
      </c>
      <c r="AU296" s="71"/>
      <c r="AV296" s="71"/>
      <c r="AW296" s="71"/>
      <c r="AX296" s="71"/>
      <c r="AY296" s="71"/>
      <c r="AZ296" s="71"/>
      <c r="BA296" s="71"/>
      <c r="BB296" s="71">
        <f t="shared" si="973"/>
        <v>11689670.912777774</v>
      </c>
      <c r="BC296" s="71">
        <f>ROUND(BB296*'Link In'!$H$2,2)</f>
        <v>584483.55000000005</v>
      </c>
      <c r="BD296" s="71">
        <f>ROUND((BB296-BC296)*'Link In'!$H$3,2)</f>
        <v>2332089.35</v>
      </c>
    </row>
    <row r="297" spans="1:56" x14ac:dyDescent="0.3">
      <c r="A297" s="55">
        <f t="shared" si="774"/>
        <v>213</v>
      </c>
      <c r="B297" s="125">
        <f>+B296+30</f>
        <v>43565</v>
      </c>
      <c r="C297" s="98" t="s">
        <v>15</v>
      </c>
      <c r="D297" s="69">
        <f t="shared" ref="D297:V297" si="994">IF(OR($B297&lt;D$10,$B297&gt;D$11),0,IF($B297=D$11,-D296,-D$15))</f>
        <v>0</v>
      </c>
      <c r="E297" s="69">
        <f t="shared" si="994"/>
        <v>0</v>
      </c>
      <c r="F297" s="69">
        <f t="shared" si="994"/>
        <v>0</v>
      </c>
      <c r="G297" s="69">
        <f t="shared" si="994"/>
        <v>0</v>
      </c>
      <c r="H297" s="69">
        <f t="shared" si="994"/>
        <v>0</v>
      </c>
      <c r="I297" s="69">
        <f t="shared" si="994"/>
        <v>0</v>
      </c>
      <c r="J297" s="69">
        <f t="shared" si="994"/>
        <v>0</v>
      </c>
      <c r="K297" s="69">
        <f t="shared" si="994"/>
        <v>0</v>
      </c>
      <c r="L297" s="69">
        <f t="shared" si="994"/>
        <v>0</v>
      </c>
      <c r="M297" s="69">
        <f t="shared" si="994"/>
        <v>0</v>
      </c>
      <c r="N297" s="69">
        <f t="shared" si="994"/>
        <v>0</v>
      </c>
      <c r="O297" s="69">
        <f t="shared" si="994"/>
        <v>0</v>
      </c>
      <c r="P297" s="69">
        <f t="shared" si="994"/>
        <v>0</v>
      </c>
      <c r="Q297" s="69">
        <f>IF(OR($B297&lt;Q$10,$B297&gt;Q$11),0,IF($B297=Q$11,-Q296,-Q$15))</f>
        <v>0</v>
      </c>
      <c r="R297" s="69">
        <f t="shared" si="994"/>
        <v>-382.23</v>
      </c>
      <c r="S297" s="69">
        <f t="shared" si="994"/>
        <v>-148.44</v>
      </c>
      <c r="T297" s="69">
        <f t="shared" si="994"/>
        <v>-189.97</v>
      </c>
      <c r="U297" s="69">
        <f t="shared" si="994"/>
        <v>-3019.97</v>
      </c>
      <c r="V297" s="69">
        <f t="shared" si="994"/>
        <v>-5260.36</v>
      </c>
      <c r="W297" s="69">
        <f>IF(OR($B297&lt;W$10,$B297&gt;W$11),0,IF($B297=W$11,-W296,-W$15))</f>
        <v>-809.76</v>
      </c>
      <c r="X297" s="69">
        <f>IF(OR($B297&lt;X$10,$B297&gt;X$11),0,IF($B297=X$11,-X296,-X$15))</f>
        <v>-619.56255555555549</v>
      </c>
      <c r="Y297" s="69">
        <f>IF(OR($B297&lt;Y$10,$B297&gt;Y$11),0,IF($B297=Y$11,-Y296,-Y$15))</f>
        <v>-2238.71</v>
      </c>
      <c r="Z297" s="69">
        <f t="shared" ref="Z297" si="995">IF(OR($B297&lt;Z$10,$B297&gt;Z$11),0,IF($B297=Z$11,-Z296,-Z$15))</f>
        <v>-4145.22</v>
      </c>
      <c r="AA297" s="69">
        <f>IF(OR($B297&lt;AA$10,$B297&gt;AA$11),0,IF($B297=AA$11,-AA296,-AA$15))</f>
        <v>-3602.5677222222221</v>
      </c>
      <c r="AB297" s="69">
        <f t="shared" ref="AB297" si="996">IF(OR($B297&lt;AB$10,$B297&gt;AB$11),0,IF($B297=AB$11,-AB296,-AB$15))</f>
        <v>-2323.0977777777771</v>
      </c>
      <c r="AC297" s="69">
        <f>IF(OR($B297&lt;AC$10,$B297&gt;AC$11),0,IF($B297=AC$11,-AC296,-AC$15))</f>
        <v>-5057.5455555555554</v>
      </c>
      <c r="AD297" s="69">
        <f t="shared" ref="AD297:AF297" si="997">IF(OR($B297&lt;AD$10,$B297&gt;AD$11),0,IF($B297=AD$11,-AD296,-AD$15))</f>
        <v>-2817.2901111111109</v>
      </c>
      <c r="AE297" s="69">
        <f t="shared" si="997"/>
        <v>-4496.5687222222223</v>
      </c>
      <c r="AF297" s="69">
        <f t="shared" si="997"/>
        <v>-1984.0399444444445</v>
      </c>
      <c r="AG297" s="69">
        <f t="shared" ref="AG297:AH297" si="998">IF(OR($B297&lt;AG$10,$B297&gt;AG$11),0,IF($B297=AG$11,-AG296,-AG$15))</f>
        <v>-7735.1963333333342</v>
      </c>
      <c r="AH297" s="69">
        <f t="shared" si="998"/>
        <v>-2291.8082777777777</v>
      </c>
      <c r="AI297" s="69">
        <f t="shared" ref="AI297:AJ297" si="999">IF(OR($B297&lt;AI$10,$B297&gt;AI$11),0,IF($B297=AI$11,-AI296,-AI$15))</f>
        <v>-4660.0425555555557</v>
      </c>
      <c r="AJ297" s="69">
        <f t="shared" si="999"/>
        <v>-4768.1513888888885</v>
      </c>
      <c r="AK297" s="69">
        <f t="shared" ref="AK297:AL297" si="1000">IF(OR($B297&lt;AK$10,$B297&gt;AK$11),0,IF($B297=AK$11,-AK296,-AK$15))</f>
        <v>-2229.3174444444444</v>
      </c>
      <c r="AL297" s="69">
        <f t="shared" si="1000"/>
        <v>-5824.0375000000004</v>
      </c>
      <c r="AM297" s="69">
        <f t="shared" ref="AM297" si="1001">IF(OR($B297&lt;AM$10,$B297&gt;AM$11),0,IF($B297=AM$11,-AM296,-AM$15))</f>
        <v>-250.24666666666667</v>
      </c>
      <c r="AN297" s="69"/>
      <c r="AO297" s="69"/>
      <c r="AP297" s="69"/>
      <c r="AQ297" s="69">
        <f t="shared" ref="AQ297:AT297" si="1002">IF(OR($B297&lt;AQ$10,$B297&gt;AQ$11),0,IF($B297=AQ$11,-AQ296,-AQ$15))</f>
        <v>-5277.7777777777774</v>
      </c>
      <c r="AR297" s="69">
        <f t="shared" si="1002"/>
        <v>-7777.7777777777774</v>
      </c>
      <c r="AS297" s="69">
        <f t="shared" si="1002"/>
        <v>-4412.5226666666667</v>
      </c>
      <c r="AT297" s="69">
        <f t="shared" si="1002"/>
        <v>-4428.1481111111116</v>
      </c>
      <c r="AU297" s="69"/>
      <c r="AV297" s="70"/>
      <c r="AW297" s="70"/>
      <c r="AX297" s="70"/>
      <c r="AY297" s="70"/>
      <c r="AZ297" s="70"/>
      <c r="BA297" s="70"/>
      <c r="BB297" s="71">
        <f t="shared" si="973"/>
        <v>-86750.358888888877</v>
      </c>
      <c r="BC297" s="71">
        <f>ROUND(BB297*'Link In'!$H$2,2)</f>
        <v>-4337.5200000000004</v>
      </c>
      <c r="BD297" s="71">
        <f>ROUND((BB297-BC297)*'Link In'!$H$3,2)</f>
        <v>-17306.7</v>
      </c>
    </row>
    <row r="298" spans="1:56" x14ac:dyDescent="0.3">
      <c r="A298" s="55">
        <f t="shared" si="774"/>
        <v>114</v>
      </c>
      <c r="B298" s="123">
        <f>B297</f>
        <v>43565</v>
      </c>
      <c r="C298" s="99" t="s">
        <v>16</v>
      </c>
      <c r="D298" s="71">
        <f t="shared" ref="D298:V298" si="1003">IF($B299&lt;D$10,0,IF($B299=D$10,D$13,SUM(D296:D297)))</f>
        <v>0</v>
      </c>
      <c r="E298" s="71">
        <f t="shared" si="1003"/>
        <v>0</v>
      </c>
      <c r="F298" s="71">
        <f t="shared" si="1003"/>
        <v>0</v>
      </c>
      <c r="G298" s="71">
        <f t="shared" si="1003"/>
        <v>0</v>
      </c>
      <c r="H298" s="71">
        <f t="shared" si="1003"/>
        <v>0</v>
      </c>
      <c r="I298" s="71">
        <f t="shared" si="1003"/>
        <v>0</v>
      </c>
      <c r="J298" s="71">
        <f t="shared" si="1003"/>
        <v>0</v>
      </c>
      <c r="K298" s="71">
        <f t="shared" si="1003"/>
        <v>0</v>
      </c>
      <c r="L298" s="71">
        <f t="shared" si="1003"/>
        <v>0</v>
      </c>
      <c r="M298" s="71">
        <f t="shared" si="1003"/>
        <v>0</v>
      </c>
      <c r="N298" s="71">
        <f t="shared" si="1003"/>
        <v>0</v>
      </c>
      <c r="O298" s="71">
        <f t="shared" si="1003"/>
        <v>0</v>
      </c>
      <c r="P298" s="71">
        <f t="shared" si="1003"/>
        <v>0</v>
      </c>
      <c r="Q298" s="71">
        <f>IF($B299&lt;Q$10,0,IF($B299=Q$10,Q$13,SUM(Q296:Q297)))</f>
        <v>-6.9121597334742546E-11</v>
      </c>
      <c r="R298" s="71">
        <f t="shared" si="1003"/>
        <v>3440.070000000017</v>
      </c>
      <c r="S298" s="71">
        <f t="shared" si="1003"/>
        <v>1335.9599999999932</v>
      </c>
      <c r="T298" s="71">
        <f t="shared" si="1003"/>
        <v>1709.7300000000205</v>
      </c>
      <c r="U298" s="71">
        <f t="shared" si="1003"/>
        <v>232537.69000000198</v>
      </c>
      <c r="V298" s="71">
        <f t="shared" si="1003"/>
        <v>405047.72000000114</v>
      </c>
      <c r="W298" s="71">
        <f>IF($B299&lt;W$10,0,IF($B299=W$10,W$13,SUM(W296:W297)))</f>
        <v>7287.8399999999892</v>
      </c>
      <c r="X298" s="71">
        <f>IF($B299&lt;X$10,0,IF($B299=X$10,X$13,SUM(X296:X297)))</f>
        <v>26640.87300000008</v>
      </c>
      <c r="Y298" s="71">
        <f>IF($B299&lt;Y$10,0,IF($B299=Y$10,Y$13,SUM(Y296:Y297)))</f>
        <v>96264.530000000232</v>
      </c>
      <c r="Z298" s="71">
        <f t="shared" ref="Z298" si="1004">IF($B299&lt;Z$10,0,IF($B299=Z$10,Z$13,SUM(Z296:Z297)))</f>
        <v>393796.02000000235</v>
      </c>
      <c r="AA298" s="71">
        <f>IF($B299&lt;AA$10,0,IF($B299=AA$10,AA$13,SUM(AA296:AA297)))</f>
        <v>324231.09499999997</v>
      </c>
      <c r="AB298" s="71">
        <f t="shared" ref="AB298" si="1005">IF($B299&lt;AB$10,0,IF($B299=AB$10,AB$13,SUM(AB296:AB297)))</f>
        <v>257863.85333333444</v>
      </c>
      <c r="AC298" s="71">
        <f>IF($B299&lt;AC$10,0,IF($B299=AC$10,AC$13,SUM(AC296:AC297)))</f>
        <v>561387.5566666628</v>
      </c>
      <c r="AD298" s="71">
        <f t="shared" ref="AD298:AF298" si="1006">IF($B299&lt;AD$10,0,IF($B299=AD$10,AD$13,SUM(AD296:AD297)))</f>
        <v>326805.65288888779</v>
      </c>
      <c r="AE298" s="71">
        <f t="shared" si="1006"/>
        <v>665492.17088888853</v>
      </c>
      <c r="AF298" s="71">
        <f t="shared" si="1006"/>
        <v>293637.91177777812</v>
      </c>
      <c r="AG298" s="71">
        <f t="shared" ref="AG298:AH298" si="1007">IF($B299&lt;AG$10,0,IF($B299=AG$10,AG$13,SUM(AG296:AG297)))</f>
        <v>1144809.0573333318</v>
      </c>
      <c r="AH298" s="71">
        <f t="shared" si="1007"/>
        <v>339187.62511111028</v>
      </c>
      <c r="AI298" s="71">
        <f t="shared" ref="AI298:AJ298" si="1008">IF($B299&lt;AI$10,0,IF($B299=AI$10,AI$13,SUM(AI296:AI297)))</f>
        <v>689686.29822222132</v>
      </c>
      <c r="AJ298" s="71">
        <f t="shared" si="1008"/>
        <v>705686.40555555373</v>
      </c>
      <c r="AK298" s="71">
        <f t="shared" ref="AK298:AL298" si="1009">IF($B299&lt;AK$10,0,IF($B299=AK$10,AK$13,SUM(AK296:AK297)))</f>
        <v>329938.98177777731</v>
      </c>
      <c r="AL298" s="71">
        <f t="shared" si="1009"/>
        <v>908549.85000000056</v>
      </c>
      <c r="AM298" s="71">
        <f t="shared" ref="AM298" si="1010">IF($B299&lt;AM$10,0,IF($B299=AM$10,AM$13,SUM(AM296:AM297)))</f>
        <v>37036.50666666669</v>
      </c>
      <c r="AN298" s="71"/>
      <c r="AO298" s="71"/>
      <c r="AP298" s="71"/>
      <c r="AQ298" s="71">
        <f t="shared" ref="AQ298:AT298" si="1011">IF($B299&lt;AQ$10,0,IF($B299=AQ$10,AQ$13,SUM(AQ296:AQ297)))</f>
        <v>928888.88888888899</v>
      </c>
      <c r="AR298" s="71">
        <f t="shared" si="1011"/>
        <v>1392222.2222222222</v>
      </c>
      <c r="AS298" s="71">
        <f t="shared" si="1011"/>
        <v>763366.42133333336</v>
      </c>
      <c r="AT298" s="71">
        <f t="shared" si="1011"/>
        <v>766069.62322222209</v>
      </c>
      <c r="AU298" s="71"/>
      <c r="AV298" s="71"/>
      <c r="AW298" s="71"/>
      <c r="AX298" s="71"/>
      <c r="AY298" s="71"/>
      <c r="AZ298" s="71"/>
      <c r="BA298" s="71"/>
      <c r="BB298" s="71">
        <f t="shared" si="973"/>
        <v>11602920.553888885</v>
      </c>
      <c r="BC298" s="71">
        <f>ROUND(BB298*'Link In'!$H$2,2)</f>
        <v>580146.03</v>
      </c>
      <c r="BD298" s="71">
        <f>ROUND((BB298-BC298)*'Link In'!$H$3,2)</f>
        <v>2314782.65</v>
      </c>
    </row>
    <row r="299" spans="1:56" x14ac:dyDescent="0.3">
      <c r="A299" s="55">
        <f t="shared" si="774"/>
        <v>214</v>
      </c>
      <c r="B299" s="125">
        <f>+B298+31</f>
        <v>43596</v>
      </c>
      <c r="C299" s="98" t="s">
        <v>15</v>
      </c>
      <c r="D299" s="69">
        <f t="shared" ref="D299:V299" si="1012">IF(OR($B299&lt;D$10,$B299&gt;D$11),0,IF($B299=D$11,-D298,-D$15))</f>
        <v>0</v>
      </c>
      <c r="E299" s="69">
        <f t="shared" si="1012"/>
        <v>0</v>
      </c>
      <c r="F299" s="69">
        <f t="shared" si="1012"/>
        <v>0</v>
      </c>
      <c r="G299" s="69">
        <f t="shared" si="1012"/>
        <v>0</v>
      </c>
      <c r="H299" s="69">
        <f t="shared" si="1012"/>
        <v>0</v>
      </c>
      <c r="I299" s="69">
        <f t="shared" si="1012"/>
        <v>0</v>
      </c>
      <c r="J299" s="69">
        <f t="shared" si="1012"/>
        <v>0</v>
      </c>
      <c r="K299" s="69">
        <f t="shared" si="1012"/>
        <v>0</v>
      </c>
      <c r="L299" s="69">
        <f t="shared" si="1012"/>
        <v>0</v>
      </c>
      <c r="M299" s="69">
        <f t="shared" si="1012"/>
        <v>0</v>
      </c>
      <c r="N299" s="69">
        <f t="shared" si="1012"/>
        <v>0</v>
      </c>
      <c r="O299" s="69">
        <f t="shared" si="1012"/>
        <v>0</v>
      </c>
      <c r="P299" s="69">
        <f t="shared" si="1012"/>
        <v>0</v>
      </c>
      <c r="Q299" s="69">
        <f>IF(OR($B299&lt;Q$10,$B299&gt;Q$11),0,IF($B299=Q$11,-Q298,-Q$15))</f>
        <v>0</v>
      </c>
      <c r="R299" s="69">
        <f t="shared" si="1012"/>
        <v>-382.23</v>
      </c>
      <c r="S299" s="69">
        <f t="shared" si="1012"/>
        <v>-148.44</v>
      </c>
      <c r="T299" s="69">
        <f t="shared" si="1012"/>
        <v>-189.97</v>
      </c>
      <c r="U299" s="69">
        <f t="shared" si="1012"/>
        <v>-3019.97</v>
      </c>
      <c r="V299" s="69">
        <f t="shared" si="1012"/>
        <v>-5260.36</v>
      </c>
      <c r="W299" s="69">
        <f>IF(OR($B299&lt;W$10,$B299&gt;W$11),0,IF($B299=W$11,-W298,-W$15))</f>
        <v>-809.76</v>
      </c>
      <c r="X299" s="69">
        <f>IF(OR($B299&lt;X$10,$B299&gt;X$11),0,IF($B299=X$11,-X298,-X$15))</f>
        <v>-619.56255555555549</v>
      </c>
      <c r="Y299" s="69">
        <f>IF(OR($B299&lt;Y$10,$B299&gt;Y$11),0,IF($B299=Y$11,-Y298,-Y$15))</f>
        <v>-2238.71</v>
      </c>
      <c r="Z299" s="69">
        <f t="shared" ref="Z299" si="1013">IF(OR($B299&lt;Z$10,$B299&gt;Z$11),0,IF($B299=Z$11,-Z298,-Z$15))</f>
        <v>-4145.22</v>
      </c>
      <c r="AA299" s="69">
        <f>IF(OR($B299&lt;AA$10,$B299&gt;AA$11),0,IF($B299=AA$11,-AA298,-AA$15))</f>
        <v>-3602.5677222222221</v>
      </c>
      <c r="AB299" s="69">
        <f t="shared" ref="AB299" si="1014">IF(OR($B299&lt;AB$10,$B299&gt;AB$11),0,IF($B299=AB$11,-AB298,-AB$15))</f>
        <v>-2323.0977777777771</v>
      </c>
      <c r="AC299" s="69">
        <f>IF(OR($B299&lt;AC$10,$B299&gt;AC$11),0,IF($B299=AC$11,-AC298,-AC$15))</f>
        <v>-5057.5455555555554</v>
      </c>
      <c r="AD299" s="69">
        <f t="shared" ref="AD299:AF299" si="1015">IF(OR($B299&lt;AD$10,$B299&gt;AD$11),0,IF($B299=AD$11,-AD298,-AD$15))</f>
        <v>-2817.2901111111109</v>
      </c>
      <c r="AE299" s="69">
        <f t="shared" si="1015"/>
        <v>-4496.5687222222223</v>
      </c>
      <c r="AF299" s="69">
        <f t="shared" si="1015"/>
        <v>-1984.0399444444445</v>
      </c>
      <c r="AG299" s="69">
        <f t="shared" ref="AG299:AH299" si="1016">IF(OR($B299&lt;AG$10,$B299&gt;AG$11),0,IF($B299=AG$11,-AG298,-AG$15))</f>
        <v>-7735.1963333333342</v>
      </c>
      <c r="AH299" s="69">
        <f t="shared" si="1016"/>
        <v>-2291.8082777777777</v>
      </c>
      <c r="AI299" s="69">
        <f t="shared" ref="AI299:AJ299" si="1017">IF(OR($B299&lt;AI$10,$B299&gt;AI$11),0,IF($B299=AI$11,-AI298,-AI$15))</f>
        <v>-4660.0425555555557</v>
      </c>
      <c r="AJ299" s="69">
        <f t="shared" si="1017"/>
        <v>-4768.1513888888885</v>
      </c>
      <c r="AK299" s="69">
        <f t="shared" ref="AK299:AL299" si="1018">IF(OR($B299&lt;AK$10,$B299&gt;AK$11),0,IF($B299=AK$11,-AK298,-AK$15))</f>
        <v>-2229.3174444444444</v>
      </c>
      <c r="AL299" s="69">
        <f t="shared" si="1018"/>
        <v>-5824.0375000000004</v>
      </c>
      <c r="AM299" s="69">
        <f t="shared" ref="AM299" si="1019">IF(OR($B299&lt;AM$10,$B299&gt;AM$11),0,IF($B299=AM$11,-AM298,-AM$15))</f>
        <v>-250.24666666666667</v>
      </c>
      <c r="AN299" s="69"/>
      <c r="AO299" s="69"/>
      <c r="AP299" s="69"/>
      <c r="AQ299" s="69">
        <f t="shared" ref="AQ299:AT299" si="1020">IF(OR($B299&lt;AQ$10,$B299&gt;AQ$11),0,IF($B299=AQ$11,-AQ298,-AQ$15))</f>
        <v>-5277.7777777777774</v>
      </c>
      <c r="AR299" s="69">
        <f t="shared" si="1020"/>
        <v>-7777.7777777777774</v>
      </c>
      <c r="AS299" s="69">
        <f t="shared" si="1020"/>
        <v>-4412.5226666666667</v>
      </c>
      <c r="AT299" s="69">
        <f t="shared" si="1020"/>
        <v>-4428.1481111111116</v>
      </c>
      <c r="AU299" s="69"/>
      <c r="AV299" s="70"/>
      <c r="AW299" s="70"/>
      <c r="AX299" s="70"/>
      <c r="AY299" s="70"/>
      <c r="AZ299" s="70"/>
      <c r="BA299" s="70"/>
      <c r="BB299" s="71">
        <f t="shared" si="973"/>
        <v>-86750.358888888877</v>
      </c>
      <c r="BC299" s="71">
        <f>ROUND(BB299*'Link In'!$H$2,2)</f>
        <v>-4337.5200000000004</v>
      </c>
      <c r="BD299" s="71">
        <f>ROUND((BB299-BC299)*'Link In'!$H$3,2)</f>
        <v>-17306.7</v>
      </c>
    </row>
    <row r="300" spans="1:56" x14ac:dyDescent="0.3">
      <c r="A300" s="55">
        <f t="shared" si="774"/>
        <v>115</v>
      </c>
      <c r="B300" s="123">
        <f>B299</f>
        <v>43596</v>
      </c>
      <c r="C300" s="99" t="s">
        <v>16</v>
      </c>
      <c r="D300" s="71">
        <f t="shared" ref="D300:V300" si="1021">IF($B301&lt;D$10,0,IF($B301=D$10,D$13,SUM(D298:D299)))</f>
        <v>0</v>
      </c>
      <c r="E300" s="71">
        <f t="shared" si="1021"/>
        <v>0</v>
      </c>
      <c r="F300" s="71">
        <f t="shared" si="1021"/>
        <v>0</v>
      </c>
      <c r="G300" s="71">
        <f t="shared" si="1021"/>
        <v>0</v>
      </c>
      <c r="H300" s="71">
        <f t="shared" si="1021"/>
        <v>0</v>
      </c>
      <c r="I300" s="71">
        <f t="shared" si="1021"/>
        <v>0</v>
      </c>
      <c r="J300" s="71">
        <f t="shared" si="1021"/>
        <v>0</v>
      </c>
      <c r="K300" s="71">
        <f t="shared" si="1021"/>
        <v>0</v>
      </c>
      <c r="L300" s="71">
        <f t="shared" si="1021"/>
        <v>0</v>
      </c>
      <c r="M300" s="71">
        <f t="shared" si="1021"/>
        <v>0</v>
      </c>
      <c r="N300" s="71">
        <f t="shared" si="1021"/>
        <v>0</v>
      </c>
      <c r="O300" s="71">
        <f t="shared" si="1021"/>
        <v>0</v>
      </c>
      <c r="P300" s="71">
        <f t="shared" si="1021"/>
        <v>0</v>
      </c>
      <c r="Q300" s="71">
        <f>IF($B301&lt;Q$10,0,IF($B301=Q$10,Q$13,SUM(Q298:Q299)))</f>
        <v>-6.9121597334742546E-11</v>
      </c>
      <c r="R300" s="71">
        <f t="shared" si="1021"/>
        <v>3057.840000000017</v>
      </c>
      <c r="S300" s="71">
        <f t="shared" si="1021"/>
        <v>1187.5199999999932</v>
      </c>
      <c r="T300" s="71">
        <f t="shared" si="1021"/>
        <v>1519.7600000000205</v>
      </c>
      <c r="U300" s="71">
        <f t="shared" si="1021"/>
        <v>229517.72000000198</v>
      </c>
      <c r="V300" s="71">
        <f t="shared" si="1021"/>
        <v>399787.36000000115</v>
      </c>
      <c r="W300" s="71">
        <f>IF($B301&lt;W$10,0,IF($B301=W$10,W$13,SUM(W298:W299)))</f>
        <v>6478.079999999989</v>
      </c>
      <c r="X300" s="71">
        <f>IF($B301&lt;X$10,0,IF($B301=X$10,X$13,SUM(X298:X299)))</f>
        <v>26021.310444444523</v>
      </c>
      <c r="Y300" s="71">
        <f>IF($B301&lt;Y$10,0,IF($B301=Y$10,Y$13,SUM(Y298:Y299)))</f>
        <v>94025.820000000225</v>
      </c>
      <c r="Z300" s="71">
        <f t="shared" ref="Z300" si="1022">IF($B301&lt;Z$10,0,IF($B301=Z$10,Z$13,SUM(Z298:Z299)))</f>
        <v>389650.80000000237</v>
      </c>
      <c r="AA300" s="71">
        <f>IF($B301&lt;AA$10,0,IF($B301=AA$10,AA$13,SUM(AA298:AA299)))</f>
        <v>320628.52727777773</v>
      </c>
      <c r="AB300" s="71">
        <f t="shared" ref="AB300" si="1023">IF($B301&lt;AB$10,0,IF($B301=AB$10,AB$13,SUM(AB298:AB299)))</f>
        <v>255540.75555555665</v>
      </c>
      <c r="AC300" s="71">
        <f>IF($B301&lt;AC$10,0,IF($B301=AC$10,AC$13,SUM(AC298:AC299)))</f>
        <v>556330.01111110719</v>
      </c>
      <c r="AD300" s="71">
        <f t="shared" ref="AD300:AF300" si="1024">IF($B301&lt;AD$10,0,IF($B301=AD$10,AD$13,SUM(AD298:AD299)))</f>
        <v>323988.36277777667</v>
      </c>
      <c r="AE300" s="71">
        <f t="shared" si="1024"/>
        <v>660995.6021666663</v>
      </c>
      <c r="AF300" s="71">
        <f t="shared" si="1024"/>
        <v>291653.87183333369</v>
      </c>
      <c r="AG300" s="71">
        <f t="shared" ref="AG300:AH300" si="1025">IF($B301&lt;AG$10,0,IF($B301=AG$10,AG$13,SUM(AG298:AG299)))</f>
        <v>1137073.8609999984</v>
      </c>
      <c r="AH300" s="71">
        <f t="shared" si="1025"/>
        <v>336895.81683333247</v>
      </c>
      <c r="AI300" s="71">
        <f t="shared" ref="AI300:AJ300" si="1026">IF($B301&lt;AI$10,0,IF($B301=AI$10,AI$13,SUM(AI298:AI299)))</f>
        <v>685026.25566666573</v>
      </c>
      <c r="AJ300" s="71">
        <f t="shared" si="1026"/>
        <v>700918.25416666479</v>
      </c>
      <c r="AK300" s="71">
        <f t="shared" ref="AK300:AL300" si="1027">IF($B301&lt;AK$10,0,IF($B301=AK$10,AK$13,SUM(AK298:AK299)))</f>
        <v>327709.66433333285</v>
      </c>
      <c r="AL300" s="71">
        <f t="shared" si="1027"/>
        <v>902725.81250000058</v>
      </c>
      <c r="AM300" s="71">
        <f t="shared" ref="AM300" si="1028">IF($B301&lt;AM$10,0,IF($B301=AM$10,AM$13,SUM(AM298:AM299)))</f>
        <v>36786.260000000024</v>
      </c>
      <c r="AN300" s="71"/>
      <c r="AO300" s="71"/>
      <c r="AP300" s="71"/>
      <c r="AQ300" s="71">
        <f t="shared" ref="AQ300:AT300" si="1029">IF($B301&lt;AQ$10,0,IF($B301=AQ$10,AQ$13,SUM(AQ298:AQ299)))</f>
        <v>923611.11111111124</v>
      </c>
      <c r="AR300" s="71">
        <f t="shared" si="1029"/>
        <v>1384444.4444444445</v>
      </c>
      <c r="AS300" s="71">
        <f t="shared" si="1029"/>
        <v>758953.8986666667</v>
      </c>
      <c r="AT300" s="71">
        <f t="shared" si="1029"/>
        <v>761641.47511111095</v>
      </c>
      <c r="AU300" s="71"/>
      <c r="AV300" s="71"/>
      <c r="AW300" s="71"/>
      <c r="AX300" s="71"/>
      <c r="AY300" s="71"/>
      <c r="AZ300" s="71"/>
      <c r="BA300" s="71"/>
      <c r="BB300" s="71">
        <f t="shared" si="973"/>
        <v>11516170.194999995</v>
      </c>
      <c r="BC300" s="71">
        <f>ROUND(BB300*'Link In'!$H$2,2)</f>
        <v>575808.51</v>
      </c>
      <c r="BD300" s="71">
        <f>ROUND((BB300-BC300)*'Link In'!$H$3,2)</f>
        <v>2297475.9500000002</v>
      </c>
    </row>
    <row r="301" spans="1:56" x14ac:dyDescent="0.3">
      <c r="A301" s="55">
        <f t="shared" si="774"/>
        <v>215</v>
      </c>
      <c r="B301" s="125">
        <f>+B300+30</f>
        <v>43626</v>
      </c>
      <c r="C301" s="98" t="s">
        <v>15</v>
      </c>
      <c r="D301" s="69">
        <f t="shared" ref="D301:V301" si="1030">IF(OR($B301&lt;D$10,$B301&gt;D$11),0,IF($B301=D$11,-D300,-D$15))</f>
        <v>0</v>
      </c>
      <c r="E301" s="69">
        <f t="shared" si="1030"/>
        <v>0</v>
      </c>
      <c r="F301" s="69">
        <f t="shared" si="1030"/>
        <v>0</v>
      </c>
      <c r="G301" s="69">
        <f t="shared" si="1030"/>
        <v>0</v>
      </c>
      <c r="H301" s="69">
        <f t="shared" si="1030"/>
        <v>0</v>
      </c>
      <c r="I301" s="69">
        <f t="shared" si="1030"/>
        <v>0</v>
      </c>
      <c r="J301" s="69">
        <f t="shared" si="1030"/>
        <v>0</v>
      </c>
      <c r="K301" s="69">
        <f t="shared" si="1030"/>
        <v>0</v>
      </c>
      <c r="L301" s="69">
        <f t="shared" si="1030"/>
        <v>0</v>
      </c>
      <c r="M301" s="69">
        <f t="shared" si="1030"/>
        <v>0</v>
      </c>
      <c r="N301" s="69">
        <f t="shared" si="1030"/>
        <v>0</v>
      </c>
      <c r="O301" s="69">
        <f t="shared" si="1030"/>
        <v>0</v>
      </c>
      <c r="P301" s="69">
        <f t="shared" si="1030"/>
        <v>0</v>
      </c>
      <c r="Q301" s="69">
        <f>IF(OR($B301&lt;Q$10,$B301&gt;Q$11),0,IF($B301=Q$11,-Q300,-Q$15))</f>
        <v>0</v>
      </c>
      <c r="R301" s="69">
        <f t="shared" si="1030"/>
        <v>-382.23</v>
      </c>
      <c r="S301" s="69">
        <f t="shared" si="1030"/>
        <v>-148.44</v>
      </c>
      <c r="T301" s="69">
        <f t="shared" si="1030"/>
        <v>-189.97</v>
      </c>
      <c r="U301" s="69">
        <f t="shared" si="1030"/>
        <v>-3019.97</v>
      </c>
      <c r="V301" s="69">
        <f t="shared" si="1030"/>
        <v>-5260.36</v>
      </c>
      <c r="W301" s="69">
        <f>IF(OR($B301&lt;W$10,$B301&gt;W$11),0,IF($B301=W$11,-W300,-W$15))</f>
        <v>-809.76</v>
      </c>
      <c r="X301" s="69">
        <f>IF(OR($B301&lt;X$10,$B301&gt;X$11),0,IF($B301=X$11,-X300,-X$15))</f>
        <v>-619.56255555555549</v>
      </c>
      <c r="Y301" s="69">
        <f>IF(OR($B301&lt;Y$10,$B301&gt;Y$11),0,IF($B301=Y$11,-Y300,-Y$15))</f>
        <v>-2238.71</v>
      </c>
      <c r="Z301" s="69">
        <f t="shared" ref="Z301" si="1031">IF(OR($B301&lt;Z$10,$B301&gt;Z$11),0,IF($B301=Z$11,-Z300,-Z$15))</f>
        <v>-4145.22</v>
      </c>
      <c r="AA301" s="69">
        <f>IF(OR($B301&lt;AA$10,$B301&gt;AA$11),0,IF($B301=AA$11,-AA300,-AA$15))</f>
        <v>-3602.5677222222221</v>
      </c>
      <c r="AB301" s="69">
        <f t="shared" ref="AB301" si="1032">IF(OR($B301&lt;AB$10,$B301&gt;AB$11),0,IF($B301=AB$11,-AB300,-AB$15))</f>
        <v>-2323.0977777777771</v>
      </c>
      <c r="AC301" s="69">
        <f>IF(OR($B301&lt;AC$10,$B301&gt;AC$11),0,IF($B301=AC$11,-AC300,-AC$15))</f>
        <v>-5057.5455555555554</v>
      </c>
      <c r="AD301" s="69">
        <f t="shared" ref="AD301:AF301" si="1033">IF(OR($B301&lt;AD$10,$B301&gt;AD$11),0,IF($B301=AD$11,-AD300,-AD$15))</f>
        <v>-2817.2901111111109</v>
      </c>
      <c r="AE301" s="69">
        <f t="shared" si="1033"/>
        <v>-4496.5687222222223</v>
      </c>
      <c r="AF301" s="69">
        <f t="shared" si="1033"/>
        <v>-1984.0399444444445</v>
      </c>
      <c r="AG301" s="69">
        <f t="shared" ref="AG301:AH301" si="1034">IF(OR($B301&lt;AG$10,$B301&gt;AG$11),0,IF($B301=AG$11,-AG300,-AG$15))</f>
        <v>-7735.1963333333342</v>
      </c>
      <c r="AH301" s="69">
        <f t="shared" si="1034"/>
        <v>-2291.8082777777777</v>
      </c>
      <c r="AI301" s="69">
        <f t="shared" ref="AI301:AJ301" si="1035">IF(OR($B301&lt;AI$10,$B301&gt;AI$11),0,IF($B301=AI$11,-AI300,-AI$15))</f>
        <v>-4660.0425555555557</v>
      </c>
      <c r="AJ301" s="69">
        <f t="shared" si="1035"/>
        <v>-4768.1513888888885</v>
      </c>
      <c r="AK301" s="69">
        <f t="shared" ref="AK301:AL301" si="1036">IF(OR($B301&lt;AK$10,$B301&gt;AK$11),0,IF($B301=AK$11,-AK300,-AK$15))</f>
        <v>-2229.3174444444444</v>
      </c>
      <c r="AL301" s="69">
        <f t="shared" si="1036"/>
        <v>-5824.0375000000004</v>
      </c>
      <c r="AM301" s="69">
        <f t="shared" ref="AM301" si="1037">IF(OR($B301&lt;AM$10,$B301&gt;AM$11),0,IF($B301=AM$11,-AM300,-AM$15))</f>
        <v>-250.24666666666667</v>
      </c>
      <c r="AN301" s="69"/>
      <c r="AO301" s="69"/>
      <c r="AP301" s="69"/>
      <c r="AQ301" s="69">
        <f t="shared" ref="AQ301:AT301" si="1038">IF(OR($B301&lt;AQ$10,$B301&gt;AQ$11),0,IF($B301=AQ$11,-AQ300,-AQ$15))</f>
        <v>-5277.7777777777774</v>
      </c>
      <c r="AR301" s="69">
        <f t="shared" si="1038"/>
        <v>-7777.7777777777774</v>
      </c>
      <c r="AS301" s="69">
        <f t="shared" si="1038"/>
        <v>-4412.5226666666667</v>
      </c>
      <c r="AT301" s="69">
        <f t="shared" si="1038"/>
        <v>-4428.1481111111116</v>
      </c>
      <c r="AU301" s="69"/>
      <c r="AV301" s="70"/>
      <c r="AW301" s="70"/>
      <c r="AX301" s="70"/>
      <c r="AY301" s="70"/>
      <c r="AZ301" s="70"/>
      <c r="BA301" s="70"/>
      <c r="BB301" s="71">
        <f t="shared" si="973"/>
        <v>-86750.358888888877</v>
      </c>
      <c r="BC301" s="71">
        <f>ROUND(BB301*'Link In'!$H$2,2)</f>
        <v>-4337.5200000000004</v>
      </c>
      <c r="BD301" s="71">
        <f>ROUND((BB301-BC301)*'Link In'!$H$3,2)</f>
        <v>-17306.7</v>
      </c>
    </row>
    <row r="302" spans="1:56" x14ac:dyDescent="0.3">
      <c r="A302" s="55">
        <f t="shared" si="774"/>
        <v>116</v>
      </c>
      <c r="B302" s="123">
        <f>B301</f>
        <v>43626</v>
      </c>
      <c r="C302" s="99" t="s">
        <v>16</v>
      </c>
      <c r="D302" s="71">
        <f t="shared" ref="D302:V302" si="1039">IF($B303&lt;D$10,0,IF($B303=D$10,D$13,SUM(D300:D301)))</f>
        <v>0</v>
      </c>
      <c r="E302" s="71">
        <f t="shared" si="1039"/>
        <v>0</v>
      </c>
      <c r="F302" s="71">
        <f t="shared" si="1039"/>
        <v>0</v>
      </c>
      <c r="G302" s="71">
        <f t="shared" si="1039"/>
        <v>0</v>
      </c>
      <c r="H302" s="71">
        <f t="shared" si="1039"/>
        <v>0</v>
      </c>
      <c r="I302" s="71">
        <f t="shared" si="1039"/>
        <v>0</v>
      </c>
      <c r="J302" s="71">
        <f t="shared" si="1039"/>
        <v>0</v>
      </c>
      <c r="K302" s="71">
        <f t="shared" si="1039"/>
        <v>0</v>
      </c>
      <c r="L302" s="71">
        <f t="shared" si="1039"/>
        <v>0</v>
      </c>
      <c r="M302" s="71">
        <f t="shared" si="1039"/>
        <v>0</v>
      </c>
      <c r="N302" s="71">
        <f t="shared" si="1039"/>
        <v>0</v>
      </c>
      <c r="O302" s="71">
        <f t="shared" si="1039"/>
        <v>0</v>
      </c>
      <c r="P302" s="71">
        <f t="shared" si="1039"/>
        <v>0</v>
      </c>
      <c r="Q302" s="71">
        <f>IF($B303&lt;Q$10,0,IF($B303=Q$10,Q$13,SUM(Q300:Q301)))</f>
        <v>-6.9121597334742546E-11</v>
      </c>
      <c r="R302" s="71">
        <f t="shared" si="1039"/>
        <v>2675.610000000017</v>
      </c>
      <c r="S302" s="71">
        <f t="shared" si="1039"/>
        <v>1039.0799999999931</v>
      </c>
      <c r="T302" s="71">
        <f t="shared" si="1039"/>
        <v>1329.7900000000204</v>
      </c>
      <c r="U302" s="71">
        <f t="shared" si="1039"/>
        <v>226497.75000000198</v>
      </c>
      <c r="V302" s="71">
        <f t="shared" si="1039"/>
        <v>394527.00000000116</v>
      </c>
      <c r="W302" s="71">
        <f>IF($B303&lt;W$10,0,IF($B303=W$10,W$13,SUM(W300:W301)))</f>
        <v>5668.3199999999888</v>
      </c>
      <c r="X302" s="71">
        <f>IF($B303&lt;X$10,0,IF($B303=X$10,X$13,SUM(X300:X301)))</f>
        <v>25401.747888888967</v>
      </c>
      <c r="Y302" s="71">
        <f>IF($B303&lt;Y$10,0,IF($B303=Y$10,Y$13,SUM(Y300:Y301)))</f>
        <v>91787.110000000219</v>
      </c>
      <c r="Z302" s="71">
        <f t="shared" ref="Z302" si="1040">IF($B303&lt;Z$10,0,IF($B303=Z$10,Z$13,SUM(Z300:Z301)))</f>
        <v>385505.5800000024</v>
      </c>
      <c r="AA302" s="71">
        <f>IF($B303&lt;AA$10,0,IF($B303=AA$10,AA$13,SUM(AA300:AA301)))</f>
        <v>317025.95955555548</v>
      </c>
      <c r="AB302" s="71">
        <f t="shared" ref="AB302" si="1041">IF($B303&lt;AB$10,0,IF($B303=AB$10,AB$13,SUM(AB300:AB301)))</f>
        <v>253217.65777777886</v>
      </c>
      <c r="AC302" s="71">
        <f>IF($B303&lt;AC$10,0,IF($B303=AC$10,AC$13,SUM(AC300:AC301)))</f>
        <v>551272.46555555158</v>
      </c>
      <c r="AD302" s="71">
        <f t="shared" ref="AD302:AF302" si="1042">IF($B303&lt;AD$10,0,IF($B303=AD$10,AD$13,SUM(AD300:AD301)))</f>
        <v>321171.07266666554</v>
      </c>
      <c r="AE302" s="71">
        <f t="shared" si="1042"/>
        <v>656499.03344444407</v>
      </c>
      <c r="AF302" s="71">
        <f t="shared" si="1042"/>
        <v>289669.83188888925</v>
      </c>
      <c r="AG302" s="71">
        <f t="shared" ref="AG302:AH302" si="1043">IF($B303&lt;AG$10,0,IF($B303=AG$10,AG$13,SUM(AG300:AG301)))</f>
        <v>1129338.664666665</v>
      </c>
      <c r="AH302" s="71">
        <f t="shared" si="1043"/>
        <v>334604.00855555467</v>
      </c>
      <c r="AI302" s="71">
        <f t="shared" ref="AI302:AJ302" si="1044">IF($B303&lt;AI$10,0,IF($B303=AI$10,AI$13,SUM(AI300:AI301)))</f>
        <v>680366.21311111015</v>
      </c>
      <c r="AJ302" s="71">
        <f t="shared" si="1044"/>
        <v>696150.10277777584</v>
      </c>
      <c r="AK302" s="71">
        <f t="shared" ref="AK302:AL302" si="1045">IF($B303&lt;AK$10,0,IF($B303=AK$10,AK$13,SUM(AK300:AK301)))</f>
        <v>325480.34688888839</v>
      </c>
      <c r="AL302" s="71">
        <f t="shared" si="1045"/>
        <v>896901.77500000061</v>
      </c>
      <c r="AM302" s="71">
        <f t="shared" ref="AM302" si="1046">IF($B303&lt;AM$10,0,IF($B303=AM$10,AM$13,SUM(AM300:AM301)))</f>
        <v>36536.013333333358</v>
      </c>
      <c r="AN302" s="71"/>
      <c r="AO302" s="71"/>
      <c r="AP302" s="71"/>
      <c r="AQ302" s="71">
        <f t="shared" ref="AQ302:AT302" si="1047">IF($B303&lt;AQ$10,0,IF($B303=AQ$10,AQ$13,SUM(AQ300:AQ301)))</f>
        <v>918333.33333333349</v>
      </c>
      <c r="AR302" s="71">
        <f t="shared" si="1047"/>
        <v>1376666.6666666667</v>
      </c>
      <c r="AS302" s="71">
        <f t="shared" si="1047"/>
        <v>754541.37600000005</v>
      </c>
      <c r="AT302" s="71">
        <f t="shared" si="1047"/>
        <v>757213.32699999982</v>
      </c>
      <c r="AU302" s="71"/>
      <c r="AV302" s="71">
        <f>AV13</f>
        <v>74989.81</v>
      </c>
      <c r="AW302" s="71"/>
      <c r="AX302" s="71"/>
      <c r="AY302" s="71"/>
      <c r="AZ302" s="71"/>
      <c r="BA302" s="71"/>
      <c r="BB302" s="71">
        <f t="shared" si="973"/>
        <v>11504409.646111108</v>
      </c>
      <c r="BC302" s="71">
        <f>ROUND(BB302*'Link In'!$H$2,2)</f>
        <v>575220.47999999998</v>
      </c>
      <c r="BD302" s="71">
        <f>ROUND((BB302-BC302)*'Link In'!$H$3,2)</f>
        <v>2295129.7200000002</v>
      </c>
    </row>
    <row r="303" spans="1:56" x14ac:dyDescent="0.3">
      <c r="A303" s="55">
        <f t="shared" si="774"/>
        <v>216</v>
      </c>
      <c r="B303" s="125">
        <f>+B302+31</f>
        <v>43657</v>
      </c>
      <c r="C303" s="98" t="s">
        <v>15</v>
      </c>
      <c r="D303" s="69">
        <f t="shared" ref="D303:V303" si="1048">IF(OR($B303&lt;D$10,$B303&gt;D$11),0,IF($B303=D$11,-D302,-D$15))</f>
        <v>0</v>
      </c>
      <c r="E303" s="69">
        <f t="shared" si="1048"/>
        <v>0</v>
      </c>
      <c r="F303" s="69">
        <f t="shared" si="1048"/>
        <v>0</v>
      </c>
      <c r="G303" s="69">
        <f t="shared" si="1048"/>
        <v>0</v>
      </c>
      <c r="H303" s="69">
        <f t="shared" si="1048"/>
        <v>0</v>
      </c>
      <c r="I303" s="69">
        <f t="shared" si="1048"/>
        <v>0</v>
      </c>
      <c r="J303" s="69">
        <f t="shared" si="1048"/>
        <v>0</v>
      </c>
      <c r="K303" s="69">
        <f t="shared" si="1048"/>
        <v>0</v>
      </c>
      <c r="L303" s="69">
        <f t="shared" si="1048"/>
        <v>0</v>
      </c>
      <c r="M303" s="69">
        <f t="shared" si="1048"/>
        <v>0</v>
      </c>
      <c r="N303" s="69">
        <f t="shared" si="1048"/>
        <v>0</v>
      </c>
      <c r="O303" s="69">
        <f t="shared" si="1048"/>
        <v>0</v>
      </c>
      <c r="P303" s="69">
        <f t="shared" si="1048"/>
        <v>0</v>
      </c>
      <c r="Q303" s="69">
        <f>IF(OR($B303&lt;Q$10,$B303&gt;Q$11),0,IF($B303=Q$11,-Q302,-Q$15))</f>
        <v>0</v>
      </c>
      <c r="R303" s="69">
        <f t="shared" si="1048"/>
        <v>-382.23</v>
      </c>
      <c r="S303" s="69">
        <f t="shared" si="1048"/>
        <v>-148.44</v>
      </c>
      <c r="T303" s="69">
        <f t="shared" si="1048"/>
        <v>-189.97</v>
      </c>
      <c r="U303" s="69">
        <f t="shared" si="1048"/>
        <v>-3019.97</v>
      </c>
      <c r="V303" s="69">
        <f t="shared" si="1048"/>
        <v>-5260.36</v>
      </c>
      <c r="W303" s="69">
        <f>IF(OR($B303&lt;W$10,$B303&gt;W$11),0,IF($B303=W$11,-W302,-W$15))</f>
        <v>-809.76</v>
      </c>
      <c r="X303" s="69">
        <f>IF(OR($B303&lt;X$10,$B303&gt;X$11),0,IF($B303=X$11,-X302,-X$15))</f>
        <v>-619.56255555555549</v>
      </c>
      <c r="Y303" s="69">
        <f>IF(OR($B303&lt;Y$10,$B303&gt;Y$11),0,IF($B303=Y$11,-Y302,-Y$15))</f>
        <v>-2238.71</v>
      </c>
      <c r="Z303" s="69">
        <f t="shared" ref="Z303" si="1049">IF(OR($B303&lt;Z$10,$B303&gt;Z$11),0,IF($B303=Z$11,-Z302,-Z$15))</f>
        <v>-4145.22</v>
      </c>
      <c r="AA303" s="69">
        <f>IF(OR($B303&lt;AA$10,$B303&gt;AA$11),0,IF($B303=AA$11,-AA302,-AA$15))</f>
        <v>-3602.5677222222221</v>
      </c>
      <c r="AB303" s="69">
        <f t="shared" ref="AB303" si="1050">IF(OR($B303&lt;AB$10,$B303&gt;AB$11),0,IF($B303=AB$11,-AB302,-AB$15))</f>
        <v>-2323.0977777777771</v>
      </c>
      <c r="AC303" s="69">
        <f>IF(OR($B303&lt;AC$10,$B303&gt;AC$11),0,IF($B303=AC$11,-AC302,-AC$15))</f>
        <v>-5057.5455555555554</v>
      </c>
      <c r="AD303" s="69">
        <f t="shared" ref="AD303:AF303" si="1051">IF(OR($B303&lt;AD$10,$B303&gt;AD$11),0,IF($B303=AD$11,-AD302,-AD$15))</f>
        <v>-2817.2901111111109</v>
      </c>
      <c r="AE303" s="69">
        <f t="shared" si="1051"/>
        <v>-4496.5687222222223</v>
      </c>
      <c r="AF303" s="69">
        <f t="shared" si="1051"/>
        <v>-1984.0399444444445</v>
      </c>
      <c r="AG303" s="69">
        <f t="shared" ref="AG303:AH303" si="1052">IF(OR($B303&lt;AG$10,$B303&gt;AG$11),0,IF($B303=AG$11,-AG302,-AG$15))</f>
        <v>-7735.1963333333342</v>
      </c>
      <c r="AH303" s="69">
        <f t="shared" si="1052"/>
        <v>-2291.8082777777777</v>
      </c>
      <c r="AI303" s="69">
        <f t="shared" ref="AI303:AJ303" si="1053">IF(OR($B303&lt;AI$10,$B303&gt;AI$11),0,IF($B303=AI$11,-AI302,-AI$15))</f>
        <v>-4660.0425555555557</v>
      </c>
      <c r="AJ303" s="69">
        <f t="shared" si="1053"/>
        <v>-4768.1513888888885</v>
      </c>
      <c r="AK303" s="69">
        <f t="shared" ref="AK303:AL303" si="1054">IF(OR($B303&lt;AK$10,$B303&gt;AK$11),0,IF($B303=AK$11,-AK302,-AK$15))</f>
        <v>-2229.3174444444444</v>
      </c>
      <c r="AL303" s="69">
        <f t="shared" si="1054"/>
        <v>-5824.0375000000004</v>
      </c>
      <c r="AM303" s="69">
        <f t="shared" ref="AM303" si="1055">IF(OR($B303&lt;AM$10,$B303&gt;AM$11),0,IF($B303=AM$11,-AM302,-AM$15))</f>
        <v>-250.24666666666667</v>
      </c>
      <c r="AN303" s="69"/>
      <c r="AO303" s="69"/>
      <c r="AP303" s="69"/>
      <c r="AQ303" s="69">
        <f t="shared" ref="AQ303:AT303" si="1056">IF(OR($B303&lt;AQ$10,$B303&gt;AQ$11),0,IF($B303=AQ$11,-AQ302,-AQ$15))</f>
        <v>-5277.7777777777774</v>
      </c>
      <c r="AR303" s="69">
        <f t="shared" si="1056"/>
        <v>-7777.7777777777774</v>
      </c>
      <c r="AS303" s="69">
        <f t="shared" si="1056"/>
        <v>-4412.5226666666667</v>
      </c>
      <c r="AT303" s="69">
        <f t="shared" si="1056"/>
        <v>-4428.1481111111116</v>
      </c>
      <c r="AU303" s="69"/>
      <c r="AV303" s="69">
        <f t="shared" ref="AV303" si="1057">IF(OR($B303&lt;AV$10,$B303&gt;AV$11),0,IF($B303=AV$11,-AV302,-AV$15))</f>
        <v>-416.61005555555556</v>
      </c>
      <c r="AW303" s="70"/>
      <c r="AX303" s="70"/>
      <c r="AY303" s="70"/>
      <c r="AZ303" s="70"/>
      <c r="BA303" s="70"/>
      <c r="BB303" s="71">
        <f t="shared" si="973"/>
        <v>-87166.968944444438</v>
      </c>
      <c r="BC303" s="71">
        <f>ROUND(BB303*'Link In'!$H$2,2)</f>
        <v>-4358.3500000000004</v>
      </c>
      <c r="BD303" s="71">
        <f>ROUND((BB303-BC303)*'Link In'!$H$3,2)</f>
        <v>-17389.810000000001</v>
      </c>
    </row>
    <row r="304" spans="1:56" x14ac:dyDescent="0.3">
      <c r="A304" s="55">
        <f t="shared" ref="A304:A326" si="1058">A302+1</f>
        <v>117</v>
      </c>
      <c r="B304" s="123">
        <f>B303</f>
        <v>43657</v>
      </c>
      <c r="C304" s="99" t="s">
        <v>16</v>
      </c>
      <c r="D304" s="71">
        <f t="shared" ref="D304:V304" si="1059">IF($B305&lt;D$10,0,IF($B305=D$10,D$13,SUM(D302:D303)))</f>
        <v>0</v>
      </c>
      <c r="E304" s="71">
        <f t="shared" si="1059"/>
        <v>0</v>
      </c>
      <c r="F304" s="71">
        <f t="shared" si="1059"/>
        <v>0</v>
      </c>
      <c r="G304" s="71">
        <f t="shared" si="1059"/>
        <v>0</v>
      </c>
      <c r="H304" s="71">
        <f t="shared" si="1059"/>
        <v>0</v>
      </c>
      <c r="I304" s="71">
        <f t="shared" si="1059"/>
        <v>0</v>
      </c>
      <c r="J304" s="71">
        <f t="shared" si="1059"/>
        <v>0</v>
      </c>
      <c r="K304" s="71">
        <f t="shared" si="1059"/>
        <v>0</v>
      </c>
      <c r="L304" s="71">
        <f t="shared" si="1059"/>
        <v>0</v>
      </c>
      <c r="M304" s="71">
        <f t="shared" si="1059"/>
        <v>0</v>
      </c>
      <c r="N304" s="71">
        <f t="shared" si="1059"/>
        <v>0</v>
      </c>
      <c r="O304" s="71">
        <f t="shared" si="1059"/>
        <v>0</v>
      </c>
      <c r="P304" s="71">
        <f t="shared" si="1059"/>
        <v>0</v>
      </c>
      <c r="Q304" s="71">
        <f>IF($B305&lt;Q$10,0,IF($B305=Q$10,Q$13,SUM(Q302:Q303)))</f>
        <v>-6.9121597334742546E-11</v>
      </c>
      <c r="R304" s="71">
        <f t="shared" si="1059"/>
        <v>2293.3800000000169</v>
      </c>
      <c r="S304" s="71">
        <f t="shared" si="1059"/>
        <v>890.63999999999305</v>
      </c>
      <c r="T304" s="71">
        <f t="shared" si="1059"/>
        <v>1139.8200000000204</v>
      </c>
      <c r="U304" s="71">
        <f t="shared" si="1059"/>
        <v>223477.78000000198</v>
      </c>
      <c r="V304" s="71">
        <f t="shared" si="1059"/>
        <v>389266.64000000118</v>
      </c>
      <c r="W304" s="71">
        <f>IF($B305&lt;W$10,0,IF($B305=W$10,W$13,SUM(W302:W303)))</f>
        <v>4858.5599999999886</v>
      </c>
      <c r="X304" s="71">
        <f>IF($B305&lt;X$10,0,IF($B305=X$10,X$13,SUM(X302:X303)))</f>
        <v>24782.185333333411</v>
      </c>
      <c r="Y304" s="71">
        <f>IF($B305&lt;Y$10,0,IF($B305=Y$10,Y$13,SUM(Y302:Y303)))</f>
        <v>89548.400000000212</v>
      </c>
      <c r="Z304" s="71">
        <f t="shared" ref="Z304" si="1060">IF($B305&lt;Z$10,0,IF($B305=Z$10,Z$13,SUM(Z302:Z303)))</f>
        <v>381360.36000000243</v>
      </c>
      <c r="AA304" s="71">
        <f>IF($B305&lt;AA$10,0,IF($B305=AA$10,AA$13,SUM(AA302:AA303)))</f>
        <v>313423.39183333324</v>
      </c>
      <c r="AB304" s="71">
        <f t="shared" ref="AB304" si="1061">IF($B305&lt;AB$10,0,IF($B305=AB$10,AB$13,SUM(AB302:AB303)))</f>
        <v>250894.56000000107</v>
      </c>
      <c r="AC304" s="71">
        <f>IF($B305&lt;AC$10,0,IF($B305=AC$10,AC$13,SUM(AC302:AC303)))</f>
        <v>546214.91999999597</v>
      </c>
      <c r="AD304" s="71">
        <f t="shared" ref="AD304:AF304" si="1062">IF($B305&lt;AD$10,0,IF($B305=AD$10,AD$13,SUM(AD302:AD303)))</f>
        <v>318353.78255555441</v>
      </c>
      <c r="AE304" s="71">
        <f t="shared" si="1062"/>
        <v>652002.46472222183</v>
      </c>
      <c r="AF304" s="71">
        <f t="shared" si="1062"/>
        <v>287685.79194444482</v>
      </c>
      <c r="AG304" s="71">
        <f t="shared" ref="AG304:AH304" si="1063">IF($B305&lt;AG$10,0,IF($B305=AG$10,AG$13,SUM(AG302:AG303)))</f>
        <v>1121603.4683333316</v>
      </c>
      <c r="AH304" s="71">
        <f t="shared" si="1063"/>
        <v>332312.20027777686</v>
      </c>
      <c r="AI304" s="71">
        <f t="shared" ref="AI304:AJ304" si="1064">IF($B305&lt;AI$10,0,IF($B305=AI$10,AI$13,SUM(AI302:AI303)))</f>
        <v>675706.17055555456</v>
      </c>
      <c r="AJ304" s="71">
        <f t="shared" si="1064"/>
        <v>691381.9513888869</v>
      </c>
      <c r="AK304" s="71">
        <f t="shared" ref="AK304:AL304" si="1065">IF($B305&lt;AK$10,0,IF($B305=AK$10,AK$13,SUM(AK302:AK303)))</f>
        <v>323251.02944444394</v>
      </c>
      <c r="AL304" s="71">
        <f t="shared" si="1065"/>
        <v>891077.73750000063</v>
      </c>
      <c r="AM304" s="71">
        <f t="shared" ref="AM304" si="1066">IF($B305&lt;AM$10,0,IF($B305=AM$10,AM$13,SUM(AM302:AM303)))</f>
        <v>36285.766666666692</v>
      </c>
      <c r="AN304" s="71"/>
      <c r="AO304" s="71"/>
      <c r="AP304" s="71"/>
      <c r="AQ304" s="71">
        <f t="shared" ref="AQ304:AT304" si="1067">IF($B305&lt;AQ$10,0,IF($B305=AQ$10,AQ$13,SUM(AQ302:AQ303)))</f>
        <v>913055.55555555574</v>
      </c>
      <c r="AR304" s="71">
        <f t="shared" si="1067"/>
        <v>1368888.888888889</v>
      </c>
      <c r="AS304" s="71">
        <f t="shared" si="1067"/>
        <v>750128.85333333339</v>
      </c>
      <c r="AT304" s="71">
        <f t="shared" si="1067"/>
        <v>752785.17888888868</v>
      </c>
      <c r="AU304" s="71"/>
      <c r="AV304" s="71">
        <f t="shared" ref="AV304" si="1068">IF($B305&lt;AV$10,0,IF($B305=AV$10,AV$13,SUM(AV302:AV303)))</f>
        <v>74573.199944444437</v>
      </c>
      <c r="AW304" s="71"/>
      <c r="AX304" s="71"/>
      <c r="AY304" s="71"/>
      <c r="AZ304" s="71"/>
      <c r="BA304" s="71"/>
      <c r="BB304" s="71">
        <f t="shared" si="973"/>
        <v>11417242.677166663</v>
      </c>
      <c r="BC304" s="71">
        <f>ROUND(BB304*'Link In'!$H$2,2)</f>
        <v>570862.13</v>
      </c>
      <c r="BD304" s="71">
        <f>ROUND((BB304-BC304)*'Link In'!$H$3,2)</f>
        <v>2277739.91</v>
      </c>
    </row>
    <row r="305" spans="1:56" x14ac:dyDescent="0.3">
      <c r="A305" s="55">
        <f t="shared" si="1058"/>
        <v>217</v>
      </c>
      <c r="B305" s="125">
        <f>+B304+28</f>
        <v>43685</v>
      </c>
      <c r="C305" s="98" t="s">
        <v>15</v>
      </c>
      <c r="D305" s="69">
        <f t="shared" ref="D305:V305" si="1069">IF(OR($B305&lt;D$10,$B305&gt;D$11),0,IF($B305=D$11,-D304,-D$15))</f>
        <v>0</v>
      </c>
      <c r="E305" s="69">
        <f t="shared" si="1069"/>
        <v>0</v>
      </c>
      <c r="F305" s="69">
        <f t="shared" si="1069"/>
        <v>0</v>
      </c>
      <c r="G305" s="69">
        <f t="shared" si="1069"/>
        <v>0</v>
      </c>
      <c r="H305" s="69">
        <f t="shared" si="1069"/>
        <v>0</v>
      </c>
      <c r="I305" s="69">
        <f t="shared" si="1069"/>
        <v>0</v>
      </c>
      <c r="J305" s="69">
        <f t="shared" si="1069"/>
        <v>0</v>
      </c>
      <c r="K305" s="69">
        <f t="shared" si="1069"/>
        <v>0</v>
      </c>
      <c r="L305" s="69">
        <f t="shared" si="1069"/>
        <v>0</v>
      </c>
      <c r="M305" s="69">
        <f t="shared" si="1069"/>
        <v>0</v>
      </c>
      <c r="N305" s="69">
        <f t="shared" si="1069"/>
        <v>0</v>
      </c>
      <c r="O305" s="69">
        <f t="shared" si="1069"/>
        <v>0</v>
      </c>
      <c r="P305" s="69">
        <f t="shared" si="1069"/>
        <v>0</v>
      </c>
      <c r="Q305" s="69">
        <f>IF(OR($B305&lt;Q$10,$B305&gt;Q$11),0,IF($B305=Q$11,-Q304,-Q$15))</f>
        <v>0</v>
      </c>
      <c r="R305" s="69">
        <f t="shared" si="1069"/>
        <v>-382.23</v>
      </c>
      <c r="S305" s="69">
        <f t="shared" si="1069"/>
        <v>-148.44</v>
      </c>
      <c r="T305" s="69">
        <f t="shared" si="1069"/>
        <v>-189.97</v>
      </c>
      <c r="U305" s="69">
        <f t="shared" si="1069"/>
        <v>-3019.97</v>
      </c>
      <c r="V305" s="69">
        <f t="shared" si="1069"/>
        <v>-5260.36</v>
      </c>
      <c r="W305" s="69">
        <f>IF(OR($B305&lt;W$10,$B305&gt;W$11),0,IF($B305=W$11,-W304,-W$15))</f>
        <v>-809.76</v>
      </c>
      <c r="X305" s="69">
        <f>IF(OR($B305&lt;X$10,$B305&gt;X$11),0,IF($B305=X$11,-X304,-X$15))</f>
        <v>-619.56255555555549</v>
      </c>
      <c r="Y305" s="69">
        <f>IF(OR($B305&lt;Y$10,$B305&gt;Y$11),0,IF($B305=Y$11,-Y304,-Y$15))</f>
        <v>-2238.71</v>
      </c>
      <c r="Z305" s="69">
        <f t="shared" ref="Z305" si="1070">IF(OR($B305&lt;Z$10,$B305&gt;Z$11),0,IF($B305=Z$11,-Z304,-Z$15))</f>
        <v>-4145.22</v>
      </c>
      <c r="AA305" s="69">
        <f>IF(OR($B305&lt;AA$10,$B305&gt;AA$11),0,IF($B305=AA$11,-AA304,-AA$15))</f>
        <v>-3602.5677222222221</v>
      </c>
      <c r="AB305" s="69">
        <f t="shared" ref="AB305" si="1071">IF(OR($B305&lt;AB$10,$B305&gt;AB$11),0,IF($B305=AB$11,-AB304,-AB$15))</f>
        <v>-2323.0977777777771</v>
      </c>
      <c r="AC305" s="69">
        <f>IF(OR($B305&lt;AC$10,$B305&gt;AC$11),0,IF($B305=AC$11,-AC304,-AC$15))</f>
        <v>-5057.5455555555554</v>
      </c>
      <c r="AD305" s="69">
        <f t="shared" ref="AD305:AF305" si="1072">IF(OR($B305&lt;AD$10,$B305&gt;AD$11),0,IF($B305=AD$11,-AD304,-AD$15))</f>
        <v>-2817.2901111111109</v>
      </c>
      <c r="AE305" s="69">
        <f t="shared" si="1072"/>
        <v>-4496.5687222222223</v>
      </c>
      <c r="AF305" s="69">
        <f t="shared" si="1072"/>
        <v>-1984.0399444444445</v>
      </c>
      <c r="AG305" s="69">
        <f t="shared" ref="AG305:AH305" si="1073">IF(OR($B305&lt;AG$10,$B305&gt;AG$11),0,IF($B305=AG$11,-AG304,-AG$15))</f>
        <v>-7735.1963333333342</v>
      </c>
      <c r="AH305" s="69">
        <f t="shared" si="1073"/>
        <v>-2291.8082777777777</v>
      </c>
      <c r="AI305" s="69">
        <f t="shared" ref="AI305:AJ305" si="1074">IF(OR($B305&lt;AI$10,$B305&gt;AI$11),0,IF($B305=AI$11,-AI304,-AI$15))</f>
        <v>-4660.0425555555557</v>
      </c>
      <c r="AJ305" s="69">
        <f t="shared" si="1074"/>
        <v>-4768.1513888888885</v>
      </c>
      <c r="AK305" s="69">
        <f t="shared" ref="AK305:AL305" si="1075">IF(OR($B305&lt;AK$10,$B305&gt;AK$11),0,IF($B305=AK$11,-AK304,-AK$15))</f>
        <v>-2229.3174444444444</v>
      </c>
      <c r="AL305" s="69">
        <f t="shared" si="1075"/>
        <v>-5824.0375000000004</v>
      </c>
      <c r="AM305" s="69">
        <f t="shared" ref="AM305" si="1076">IF(OR($B305&lt;AM$10,$B305&gt;AM$11),0,IF($B305=AM$11,-AM304,-AM$15))</f>
        <v>-250.24666666666667</v>
      </c>
      <c r="AN305" s="69"/>
      <c r="AO305" s="69"/>
      <c r="AP305" s="69"/>
      <c r="AQ305" s="69">
        <f t="shared" ref="AQ305:AT305" si="1077">IF(OR($B305&lt;AQ$10,$B305&gt;AQ$11),0,IF($B305=AQ$11,-AQ304,-AQ$15))</f>
        <v>-5277.7777777777774</v>
      </c>
      <c r="AR305" s="69">
        <f t="shared" si="1077"/>
        <v>-7777.7777777777774</v>
      </c>
      <c r="AS305" s="69">
        <f t="shared" si="1077"/>
        <v>-4412.5226666666667</v>
      </c>
      <c r="AT305" s="69">
        <f t="shared" si="1077"/>
        <v>-4428.1481111111116</v>
      </c>
      <c r="AU305" s="69"/>
      <c r="AV305" s="69">
        <f t="shared" ref="AV305" si="1078">IF(OR($B305&lt;AV$10,$B305&gt;AV$11),0,IF($B305=AV$11,-AV304,-AV$15))</f>
        <v>-416.61005555555556</v>
      </c>
      <c r="AW305" s="70"/>
      <c r="AX305" s="70"/>
      <c r="AY305" s="70"/>
      <c r="AZ305" s="70"/>
      <c r="BA305" s="70"/>
      <c r="BB305" s="71">
        <f t="shared" si="973"/>
        <v>-87166.968944444438</v>
      </c>
      <c r="BC305" s="71">
        <f>ROUND(BB305*'Link In'!$H$2,2)</f>
        <v>-4358.3500000000004</v>
      </c>
      <c r="BD305" s="71">
        <f>ROUND((BB305-BC305)*'Link In'!$H$3,2)</f>
        <v>-17389.810000000001</v>
      </c>
    </row>
    <row r="306" spans="1:56" x14ac:dyDescent="0.3">
      <c r="A306" s="55">
        <f t="shared" si="1058"/>
        <v>118</v>
      </c>
      <c r="B306" s="123">
        <f>B305</f>
        <v>43685</v>
      </c>
      <c r="C306" s="99" t="s">
        <v>16</v>
      </c>
      <c r="D306" s="71">
        <f t="shared" ref="D306:V306" si="1079">IF($B307&lt;D$10,0,IF($B307=D$10,D$13,SUM(D304:D305)))</f>
        <v>0</v>
      </c>
      <c r="E306" s="71">
        <f t="shared" si="1079"/>
        <v>0</v>
      </c>
      <c r="F306" s="71">
        <f t="shared" si="1079"/>
        <v>0</v>
      </c>
      <c r="G306" s="71">
        <f t="shared" si="1079"/>
        <v>0</v>
      </c>
      <c r="H306" s="71">
        <f t="shared" si="1079"/>
        <v>0</v>
      </c>
      <c r="I306" s="71">
        <f t="shared" si="1079"/>
        <v>0</v>
      </c>
      <c r="J306" s="71">
        <f t="shared" si="1079"/>
        <v>0</v>
      </c>
      <c r="K306" s="71">
        <f t="shared" si="1079"/>
        <v>0</v>
      </c>
      <c r="L306" s="71">
        <f t="shared" si="1079"/>
        <v>0</v>
      </c>
      <c r="M306" s="71">
        <f t="shared" si="1079"/>
        <v>0</v>
      </c>
      <c r="N306" s="71">
        <f t="shared" si="1079"/>
        <v>0</v>
      </c>
      <c r="O306" s="71">
        <f t="shared" si="1079"/>
        <v>0</v>
      </c>
      <c r="P306" s="71">
        <f t="shared" si="1079"/>
        <v>0</v>
      </c>
      <c r="Q306" s="71">
        <f>IF($B307&lt;Q$10,0,IF($B307=Q$10,Q$13,SUM(Q304:Q305)))</f>
        <v>-6.9121597334742546E-11</v>
      </c>
      <c r="R306" s="71">
        <f t="shared" si="1079"/>
        <v>1911.1500000000169</v>
      </c>
      <c r="S306" s="71">
        <f t="shared" si="1079"/>
        <v>742.199999999993</v>
      </c>
      <c r="T306" s="71">
        <f t="shared" si="1079"/>
        <v>949.85000000002037</v>
      </c>
      <c r="U306" s="71">
        <f t="shared" si="1079"/>
        <v>220457.81000000198</v>
      </c>
      <c r="V306" s="71">
        <f t="shared" si="1079"/>
        <v>384006.28000000119</v>
      </c>
      <c r="W306" s="71">
        <f>IF($B307&lt;W$10,0,IF($B307=W$10,W$13,SUM(W304:W305)))</f>
        <v>4048.7999999999884</v>
      </c>
      <c r="X306" s="71">
        <f>IF($B307&lt;X$10,0,IF($B307=X$10,X$13,SUM(X304:X305)))</f>
        <v>24162.622777777855</v>
      </c>
      <c r="Y306" s="71">
        <f>IF($B307&lt;Y$10,0,IF($B307=Y$10,Y$13,SUM(Y304:Y305)))</f>
        <v>87309.690000000206</v>
      </c>
      <c r="Z306" s="71">
        <f t="shared" ref="Z306" si="1080">IF($B307&lt;Z$10,0,IF($B307=Z$10,Z$13,SUM(Z304:Z305)))</f>
        <v>377215.14000000246</v>
      </c>
      <c r="AA306" s="71">
        <f>IF($B307&lt;AA$10,0,IF($B307=AA$10,AA$13,SUM(AA304:AA305)))</f>
        <v>309820.824111111</v>
      </c>
      <c r="AB306" s="71">
        <f t="shared" ref="AB306" si="1081">IF($B307&lt;AB$10,0,IF($B307=AB$10,AB$13,SUM(AB304:AB305)))</f>
        <v>248571.46222222329</v>
      </c>
      <c r="AC306" s="71">
        <f>IF($B307&lt;AC$10,0,IF($B307=AC$10,AC$13,SUM(AC304:AC305)))</f>
        <v>541157.37444444036</v>
      </c>
      <c r="AD306" s="71">
        <f t="shared" ref="AD306:AF306" si="1082">IF($B307&lt;AD$10,0,IF($B307=AD$10,AD$13,SUM(AD304:AD305)))</f>
        <v>315536.49244444328</v>
      </c>
      <c r="AE306" s="71">
        <f t="shared" si="1082"/>
        <v>647505.8959999996</v>
      </c>
      <c r="AF306" s="71">
        <f t="shared" si="1082"/>
        <v>285701.75200000039</v>
      </c>
      <c r="AG306" s="71">
        <f t="shared" ref="AG306:AH306" si="1083">IF($B307&lt;AG$10,0,IF($B307=AG$10,AG$13,SUM(AG304:AG305)))</f>
        <v>1113868.2719999983</v>
      </c>
      <c r="AH306" s="71">
        <f t="shared" si="1083"/>
        <v>330020.39199999906</v>
      </c>
      <c r="AI306" s="71">
        <f t="shared" ref="AI306:AJ306" si="1084">IF($B307&lt;AI$10,0,IF($B307=AI$10,AI$13,SUM(AI304:AI305)))</f>
        <v>671046.12799999898</v>
      </c>
      <c r="AJ306" s="71">
        <f t="shared" si="1084"/>
        <v>686613.79999999795</v>
      </c>
      <c r="AK306" s="71">
        <f t="shared" ref="AK306:AL306" si="1085">IF($B307&lt;AK$10,0,IF($B307=AK$10,AK$13,SUM(AK304:AK305)))</f>
        <v>321021.71199999948</v>
      </c>
      <c r="AL306" s="71">
        <f t="shared" si="1085"/>
        <v>885253.70000000065</v>
      </c>
      <c r="AM306" s="71">
        <f t="shared" ref="AM306" si="1086">IF($B307&lt;AM$10,0,IF($B307=AM$10,AM$13,SUM(AM304:AM305)))</f>
        <v>36035.520000000026</v>
      </c>
      <c r="AN306" s="71"/>
      <c r="AO306" s="71"/>
      <c r="AP306" s="71"/>
      <c r="AQ306" s="71">
        <f t="shared" ref="AQ306:AT306" si="1087">IF($B307&lt;AQ$10,0,IF($B307=AQ$10,AQ$13,SUM(AQ304:AQ305)))</f>
        <v>907777.77777777798</v>
      </c>
      <c r="AR306" s="71">
        <f t="shared" si="1087"/>
        <v>1361111.1111111112</v>
      </c>
      <c r="AS306" s="71">
        <f t="shared" si="1087"/>
        <v>745716.33066666673</v>
      </c>
      <c r="AT306" s="71">
        <f t="shared" si="1087"/>
        <v>748357.03077777755</v>
      </c>
      <c r="AU306" s="71"/>
      <c r="AV306" s="71">
        <f t="shared" ref="AV306" si="1088">IF($B307&lt;AV$10,0,IF($B307=AV$10,AV$13,SUM(AV304:AV305)))</f>
        <v>74156.589888888877</v>
      </c>
      <c r="AW306" s="71"/>
      <c r="AX306" s="71"/>
      <c r="AY306" s="71"/>
      <c r="AZ306" s="71"/>
      <c r="BA306" s="71"/>
      <c r="BB306" s="71">
        <f t="shared" si="973"/>
        <v>11330075.708222218</v>
      </c>
      <c r="BC306" s="71">
        <f>ROUND(BB306*'Link In'!$H$2,2)</f>
        <v>566503.79</v>
      </c>
      <c r="BD306" s="71">
        <f>ROUND((BB306-BC306)*'Link In'!$H$3,2)</f>
        <v>2260350.1</v>
      </c>
    </row>
    <row r="307" spans="1:56" x14ac:dyDescent="0.3">
      <c r="A307" s="55">
        <f t="shared" si="1058"/>
        <v>218</v>
      </c>
      <c r="B307" s="125">
        <f>+B306+30</f>
        <v>43715</v>
      </c>
      <c r="C307" s="98" t="s">
        <v>15</v>
      </c>
      <c r="D307" s="69">
        <f t="shared" ref="D307:V307" si="1089">IF(OR($B307&lt;D$10,$B307&gt;D$11),0,IF($B307=D$11,-D306,-D$15))</f>
        <v>0</v>
      </c>
      <c r="E307" s="69">
        <f t="shared" si="1089"/>
        <v>0</v>
      </c>
      <c r="F307" s="69">
        <f t="shared" si="1089"/>
        <v>0</v>
      </c>
      <c r="G307" s="69">
        <f t="shared" si="1089"/>
        <v>0</v>
      </c>
      <c r="H307" s="69">
        <f t="shared" si="1089"/>
        <v>0</v>
      </c>
      <c r="I307" s="69">
        <f t="shared" si="1089"/>
        <v>0</v>
      </c>
      <c r="J307" s="69">
        <f t="shared" si="1089"/>
        <v>0</v>
      </c>
      <c r="K307" s="69">
        <f t="shared" si="1089"/>
        <v>0</v>
      </c>
      <c r="L307" s="69">
        <f t="shared" si="1089"/>
        <v>0</v>
      </c>
      <c r="M307" s="69">
        <f t="shared" si="1089"/>
        <v>0</v>
      </c>
      <c r="N307" s="69">
        <f t="shared" si="1089"/>
        <v>0</v>
      </c>
      <c r="O307" s="69">
        <f t="shared" si="1089"/>
        <v>0</v>
      </c>
      <c r="P307" s="69">
        <f t="shared" si="1089"/>
        <v>0</v>
      </c>
      <c r="Q307" s="69">
        <f>IF(OR($B307&lt;Q$10,$B307&gt;Q$11),0,IF($B307=Q$11,-Q306,-Q$15))</f>
        <v>0</v>
      </c>
      <c r="R307" s="69">
        <f t="shared" si="1089"/>
        <v>-382.23</v>
      </c>
      <c r="S307" s="69">
        <f t="shared" si="1089"/>
        <v>-148.44</v>
      </c>
      <c r="T307" s="69">
        <f t="shared" si="1089"/>
        <v>-189.97</v>
      </c>
      <c r="U307" s="69">
        <f t="shared" si="1089"/>
        <v>-3019.97</v>
      </c>
      <c r="V307" s="69">
        <f t="shared" si="1089"/>
        <v>-5260.36</v>
      </c>
      <c r="W307" s="69">
        <f>IF(OR($B307&lt;W$10,$B307&gt;W$11),0,IF($B307=W$11,-W306,-W$15))</f>
        <v>-809.76</v>
      </c>
      <c r="X307" s="69">
        <f>IF(OR($B307&lt;X$10,$B307&gt;X$11),0,IF($B307=X$11,-X306,-X$15))</f>
        <v>-619.56255555555549</v>
      </c>
      <c r="Y307" s="69">
        <f>IF(OR($B307&lt;Y$10,$B307&gt;Y$11),0,IF($B307=Y$11,-Y306,-Y$15))</f>
        <v>-2238.71</v>
      </c>
      <c r="Z307" s="69">
        <f t="shared" ref="Z307" si="1090">IF(OR($B307&lt;Z$10,$B307&gt;Z$11),0,IF($B307=Z$11,-Z306,-Z$15))</f>
        <v>-4145.22</v>
      </c>
      <c r="AA307" s="69">
        <f>IF(OR($B307&lt;AA$10,$B307&gt;AA$11),0,IF($B307=AA$11,-AA306,-AA$15))</f>
        <v>-3602.5677222222221</v>
      </c>
      <c r="AB307" s="69">
        <f t="shared" ref="AB307" si="1091">IF(OR($B307&lt;AB$10,$B307&gt;AB$11),0,IF($B307=AB$11,-AB306,-AB$15))</f>
        <v>-2323.0977777777771</v>
      </c>
      <c r="AC307" s="69">
        <f>IF(OR($B307&lt;AC$10,$B307&gt;AC$11),0,IF($B307=AC$11,-AC306,-AC$15))</f>
        <v>-5057.5455555555554</v>
      </c>
      <c r="AD307" s="69">
        <f t="shared" ref="AD307:AF307" si="1092">IF(OR($B307&lt;AD$10,$B307&gt;AD$11),0,IF($B307=AD$11,-AD306,-AD$15))</f>
        <v>-2817.2901111111109</v>
      </c>
      <c r="AE307" s="69">
        <f t="shared" si="1092"/>
        <v>-4496.5687222222223</v>
      </c>
      <c r="AF307" s="69">
        <f t="shared" si="1092"/>
        <v>-1984.0399444444445</v>
      </c>
      <c r="AG307" s="69">
        <f t="shared" ref="AG307:AH307" si="1093">IF(OR($B307&lt;AG$10,$B307&gt;AG$11),0,IF($B307=AG$11,-AG306,-AG$15))</f>
        <v>-7735.1963333333342</v>
      </c>
      <c r="AH307" s="69">
        <f t="shared" si="1093"/>
        <v>-2291.8082777777777</v>
      </c>
      <c r="AI307" s="69">
        <f t="shared" ref="AI307:AJ307" si="1094">IF(OR($B307&lt;AI$10,$B307&gt;AI$11),0,IF($B307=AI$11,-AI306,-AI$15))</f>
        <v>-4660.0425555555557</v>
      </c>
      <c r="AJ307" s="69">
        <f t="shared" si="1094"/>
        <v>-4768.1513888888885</v>
      </c>
      <c r="AK307" s="69">
        <f t="shared" ref="AK307:AL307" si="1095">IF(OR($B307&lt;AK$10,$B307&gt;AK$11),0,IF($B307=AK$11,-AK306,-AK$15))</f>
        <v>-2229.3174444444444</v>
      </c>
      <c r="AL307" s="69">
        <f t="shared" si="1095"/>
        <v>-5824.0375000000004</v>
      </c>
      <c r="AM307" s="69">
        <f t="shared" ref="AM307" si="1096">IF(OR($B307&lt;AM$10,$B307&gt;AM$11),0,IF($B307=AM$11,-AM306,-AM$15))</f>
        <v>-250.24666666666667</v>
      </c>
      <c r="AN307" s="69"/>
      <c r="AO307" s="69"/>
      <c r="AP307" s="69"/>
      <c r="AQ307" s="69">
        <f t="shared" ref="AQ307:AT307" si="1097">IF(OR($B307&lt;AQ$10,$B307&gt;AQ$11),0,IF($B307=AQ$11,-AQ306,-AQ$15))</f>
        <v>-5277.7777777777774</v>
      </c>
      <c r="AR307" s="69">
        <f t="shared" si="1097"/>
        <v>-7777.7777777777774</v>
      </c>
      <c r="AS307" s="69">
        <f t="shared" si="1097"/>
        <v>-4412.5226666666667</v>
      </c>
      <c r="AT307" s="69">
        <f t="shared" si="1097"/>
        <v>-4428.1481111111116</v>
      </c>
      <c r="AU307" s="69"/>
      <c r="AV307" s="69">
        <f t="shared" ref="AV307" si="1098">IF(OR($B307&lt;AV$10,$B307&gt;AV$11),0,IF($B307=AV$11,-AV306,-AV$15))</f>
        <v>-416.61005555555556</v>
      </c>
      <c r="AW307" s="70"/>
      <c r="AX307" s="70"/>
      <c r="AY307" s="70"/>
      <c r="AZ307" s="70"/>
      <c r="BA307" s="70"/>
      <c r="BB307" s="71">
        <f t="shared" si="973"/>
        <v>-87166.968944444438</v>
      </c>
      <c r="BC307" s="71">
        <f>ROUND(BB307*'Link In'!$H$2,2)</f>
        <v>-4358.3500000000004</v>
      </c>
      <c r="BD307" s="71">
        <f>ROUND((BB307-BC307)*'Link In'!$H$3,2)</f>
        <v>-17389.810000000001</v>
      </c>
    </row>
    <row r="308" spans="1:56" x14ac:dyDescent="0.3">
      <c r="A308" s="55">
        <f t="shared" si="1058"/>
        <v>119</v>
      </c>
      <c r="B308" s="123">
        <f>B307</f>
        <v>43715</v>
      </c>
      <c r="C308" s="99" t="s">
        <v>16</v>
      </c>
      <c r="D308" s="71">
        <f t="shared" ref="D308:V308" si="1099">IF($B309&lt;D$10,0,IF($B309=D$10,D$13,SUM(D306:D307)))</f>
        <v>0</v>
      </c>
      <c r="E308" s="71">
        <f t="shared" si="1099"/>
        <v>0</v>
      </c>
      <c r="F308" s="71">
        <f t="shared" si="1099"/>
        <v>0</v>
      </c>
      <c r="G308" s="71">
        <f t="shared" si="1099"/>
        <v>0</v>
      </c>
      <c r="H308" s="71">
        <f t="shared" si="1099"/>
        <v>0</v>
      </c>
      <c r="I308" s="71">
        <f t="shared" si="1099"/>
        <v>0</v>
      </c>
      <c r="J308" s="71">
        <f t="shared" si="1099"/>
        <v>0</v>
      </c>
      <c r="K308" s="71">
        <f t="shared" si="1099"/>
        <v>0</v>
      </c>
      <c r="L308" s="71">
        <f t="shared" si="1099"/>
        <v>0</v>
      </c>
      <c r="M308" s="71">
        <f t="shared" si="1099"/>
        <v>0</v>
      </c>
      <c r="N308" s="71">
        <f t="shared" si="1099"/>
        <v>0</v>
      </c>
      <c r="O308" s="71">
        <f t="shared" si="1099"/>
        <v>0</v>
      </c>
      <c r="P308" s="71">
        <f t="shared" si="1099"/>
        <v>0</v>
      </c>
      <c r="Q308" s="71">
        <f>IF($B309&lt;Q$10,0,IF($B309=Q$10,Q$13,SUM(Q306:Q307)))</f>
        <v>-6.9121597334742546E-11</v>
      </c>
      <c r="R308" s="71">
        <f t="shared" si="1099"/>
        <v>1528.9200000000169</v>
      </c>
      <c r="S308" s="71">
        <f t="shared" si="1099"/>
        <v>593.75999999999294</v>
      </c>
      <c r="T308" s="71">
        <f t="shared" si="1099"/>
        <v>759.88000000002035</v>
      </c>
      <c r="U308" s="71">
        <f t="shared" si="1099"/>
        <v>217437.84000000198</v>
      </c>
      <c r="V308" s="71">
        <f t="shared" si="1099"/>
        <v>378745.92000000121</v>
      </c>
      <c r="W308" s="71">
        <f>IF($B309&lt;W$10,0,IF($B309=W$10,W$13,SUM(W306:W307)))</f>
        <v>3239.0399999999881</v>
      </c>
      <c r="X308" s="71">
        <f>IF($B309&lt;X$10,0,IF($B309=X$10,X$13,SUM(X306:X307)))</f>
        <v>23543.060222222299</v>
      </c>
      <c r="Y308" s="71">
        <f>IF($B309&lt;Y$10,0,IF($B309=Y$10,Y$13,SUM(Y306:Y307)))</f>
        <v>85070.9800000002</v>
      </c>
      <c r="Z308" s="71">
        <f t="shared" ref="Z308" si="1100">IF($B309&lt;Z$10,0,IF($B309=Z$10,Z$13,SUM(Z306:Z307)))</f>
        <v>373069.92000000249</v>
      </c>
      <c r="AA308" s="71">
        <f>IF($B309&lt;AA$10,0,IF($B309=AA$10,AA$13,SUM(AA306:AA307)))</f>
        <v>306218.25638888875</v>
      </c>
      <c r="AB308" s="71">
        <f t="shared" ref="AB308" si="1101">IF($B309&lt;AB$10,0,IF($B309=AB$10,AB$13,SUM(AB306:AB307)))</f>
        <v>246248.3644444455</v>
      </c>
      <c r="AC308" s="71">
        <f>IF($B309&lt;AC$10,0,IF($B309=AC$10,AC$13,SUM(AC306:AC307)))</f>
        <v>536099.82888888475</v>
      </c>
      <c r="AD308" s="71">
        <f t="shared" ref="AD308:AF308" si="1102">IF($B309&lt;AD$10,0,IF($B309=AD$10,AD$13,SUM(AD306:AD307)))</f>
        <v>312719.20233333216</v>
      </c>
      <c r="AE308" s="71">
        <f t="shared" si="1102"/>
        <v>643009.32727777737</v>
      </c>
      <c r="AF308" s="71">
        <f t="shared" si="1102"/>
        <v>283717.71205555595</v>
      </c>
      <c r="AG308" s="71">
        <f t="shared" ref="AG308:AH308" si="1103">IF($B309&lt;AG$10,0,IF($B309=AG$10,AG$13,SUM(AG306:AG307)))</f>
        <v>1106133.0756666649</v>
      </c>
      <c r="AH308" s="71">
        <f t="shared" si="1103"/>
        <v>327728.58372222126</v>
      </c>
      <c r="AI308" s="71">
        <f t="shared" ref="AI308:AJ308" si="1104">IF($B309&lt;AI$10,0,IF($B309=AI$10,AI$13,SUM(AI306:AI307)))</f>
        <v>666386.08544444339</v>
      </c>
      <c r="AJ308" s="71">
        <f t="shared" si="1104"/>
        <v>681845.64861110901</v>
      </c>
      <c r="AK308" s="71">
        <f t="shared" ref="AK308:AL308" si="1105">IF($B309&lt;AK$10,0,IF($B309=AK$10,AK$13,SUM(AK306:AK307)))</f>
        <v>318792.39455555502</v>
      </c>
      <c r="AL308" s="71">
        <f t="shared" si="1105"/>
        <v>879429.66250000068</v>
      </c>
      <c r="AM308" s="71">
        <f t="shared" ref="AM308" si="1106">IF($B309&lt;AM$10,0,IF($B309=AM$10,AM$13,SUM(AM306:AM307)))</f>
        <v>35785.27333333336</v>
      </c>
      <c r="AN308" s="71"/>
      <c r="AO308" s="71"/>
      <c r="AP308" s="71"/>
      <c r="AQ308" s="71">
        <f t="shared" ref="AQ308:AT308" si="1107">IF($B309&lt;AQ$10,0,IF($B309=AQ$10,AQ$13,SUM(AQ306:AQ307)))</f>
        <v>902500.00000000023</v>
      </c>
      <c r="AR308" s="71">
        <f t="shared" si="1107"/>
        <v>1353333.3333333335</v>
      </c>
      <c r="AS308" s="71">
        <f t="shared" si="1107"/>
        <v>741303.80800000008</v>
      </c>
      <c r="AT308" s="71">
        <f t="shared" si="1107"/>
        <v>743928.88266666641</v>
      </c>
      <c r="AU308" s="71"/>
      <c r="AV308" s="71">
        <f t="shared" ref="AV308" si="1108">IF($B309&lt;AV$10,0,IF($B309=AV$10,AV$13,SUM(AV306:AV307)))</f>
        <v>73739.979833333316</v>
      </c>
      <c r="AW308" s="71"/>
      <c r="AX308" s="71"/>
      <c r="AY308" s="71"/>
      <c r="AZ308" s="71"/>
      <c r="BA308" s="71"/>
      <c r="BB308" s="71">
        <f t="shared" si="973"/>
        <v>11242908.739277773</v>
      </c>
      <c r="BC308" s="71">
        <f>ROUND(BB308*'Link In'!$H$2,2)</f>
        <v>562145.43999999994</v>
      </c>
      <c r="BD308" s="71">
        <f>ROUND((BB308-BC308)*'Link In'!$H$3,2)</f>
        <v>2242960.29</v>
      </c>
    </row>
    <row r="309" spans="1:56" x14ac:dyDescent="0.3">
      <c r="A309" s="55">
        <f t="shared" si="1058"/>
        <v>219</v>
      </c>
      <c r="B309" s="125">
        <f>+B308+31</f>
        <v>43746</v>
      </c>
      <c r="C309" s="98" t="s">
        <v>15</v>
      </c>
      <c r="D309" s="69">
        <f t="shared" ref="D309:V309" si="1109">IF(OR($B309&lt;D$10,$B309&gt;D$11),0,IF($B309=D$11,-D308,-D$15))</f>
        <v>0</v>
      </c>
      <c r="E309" s="69">
        <f t="shared" si="1109"/>
        <v>0</v>
      </c>
      <c r="F309" s="69">
        <f t="shared" si="1109"/>
        <v>0</v>
      </c>
      <c r="G309" s="69">
        <f t="shared" si="1109"/>
        <v>0</v>
      </c>
      <c r="H309" s="69">
        <f t="shared" si="1109"/>
        <v>0</v>
      </c>
      <c r="I309" s="69">
        <f t="shared" si="1109"/>
        <v>0</v>
      </c>
      <c r="J309" s="69">
        <f t="shared" si="1109"/>
        <v>0</v>
      </c>
      <c r="K309" s="69">
        <f t="shared" si="1109"/>
        <v>0</v>
      </c>
      <c r="L309" s="69">
        <f t="shared" si="1109"/>
        <v>0</v>
      </c>
      <c r="M309" s="69">
        <f t="shared" si="1109"/>
        <v>0</v>
      </c>
      <c r="N309" s="69">
        <f t="shared" si="1109"/>
        <v>0</v>
      </c>
      <c r="O309" s="69">
        <f t="shared" si="1109"/>
        <v>0</v>
      </c>
      <c r="P309" s="69">
        <f t="shared" si="1109"/>
        <v>0</v>
      </c>
      <c r="Q309" s="69">
        <f>IF(OR($B309&lt;Q$10,$B309&gt;Q$11),0,IF($B309=Q$11,-Q308,-Q$15))</f>
        <v>0</v>
      </c>
      <c r="R309" s="69">
        <f t="shared" si="1109"/>
        <v>-382.23</v>
      </c>
      <c r="S309" s="69">
        <f t="shared" si="1109"/>
        <v>-148.44</v>
      </c>
      <c r="T309" s="69">
        <f t="shared" si="1109"/>
        <v>-189.97</v>
      </c>
      <c r="U309" s="69">
        <f t="shared" si="1109"/>
        <v>-3019.97</v>
      </c>
      <c r="V309" s="69">
        <f t="shared" si="1109"/>
        <v>-5260.36</v>
      </c>
      <c r="W309" s="69">
        <f>IF(OR($B309&lt;W$10,$B309&gt;W$11),0,IF($B309=W$11,-W308,-W$15))</f>
        <v>-809.76</v>
      </c>
      <c r="X309" s="69">
        <f>IF(OR($B309&lt;X$10,$B309&gt;X$11),0,IF($B309=X$11,-X308,-X$15))</f>
        <v>-619.56255555555549</v>
      </c>
      <c r="Y309" s="69">
        <f>IF(OR($B309&lt;Y$10,$B309&gt;Y$11),0,IF($B309=Y$11,-Y308,-Y$15))</f>
        <v>-2238.71</v>
      </c>
      <c r="Z309" s="69">
        <f t="shared" ref="Z309" si="1110">IF(OR($B309&lt;Z$10,$B309&gt;Z$11),0,IF($B309=Z$11,-Z308,-Z$15))</f>
        <v>-4145.22</v>
      </c>
      <c r="AA309" s="69">
        <f>IF(OR($B309&lt;AA$10,$B309&gt;AA$11),0,IF($B309=AA$11,-AA308,-AA$15))</f>
        <v>-3602.5677222222221</v>
      </c>
      <c r="AB309" s="69">
        <f t="shared" ref="AB309" si="1111">IF(OR($B309&lt;AB$10,$B309&gt;AB$11),0,IF($B309=AB$11,-AB308,-AB$15))</f>
        <v>-2323.0977777777771</v>
      </c>
      <c r="AC309" s="69">
        <f>IF(OR($B309&lt;AC$10,$B309&gt;AC$11),0,IF($B309=AC$11,-AC308,-AC$15))</f>
        <v>-5057.5455555555554</v>
      </c>
      <c r="AD309" s="69">
        <f t="shared" ref="AD309:AF309" si="1112">IF(OR($B309&lt;AD$10,$B309&gt;AD$11),0,IF($B309=AD$11,-AD308,-AD$15))</f>
        <v>-2817.2901111111109</v>
      </c>
      <c r="AE309" s="69">
        <f t="shared" si="1112"/>
        <v>-4496.5687222222223</v>
      </c>
      <c r="AF309" s="69">
        <f t="shared" si="1112"/>
        <v>-1984.0399444444445</v>
      </c>
      <c r="AG309" s="69">
        <f t="shared" ref="AG309:AH309" si="1113">IF(OR($B309&lt;AG$10,$B309&gt;AG$11),0,IF($B309=AG$11,-AG308,-AG$15))</f>
        <v>-7735.1963333333342</v>
      </c>
      <c r="AH309" s="69">
        <f t="shared" si="1113"/>
        <v>-2291.8082777777777</v>
      </c>
      <c r="AI309" s="69">
        <f t="shared" ref="AI309:AJ309" si="1114">IF(OR($B309&lt;AI$10,$B309&gt;AI$11),0,IF($B309=AI$11,-AI308,-AI$15))</f>
        <v>-4660.0425555555557</v>
      </c>
      <c r="AJ309" s="69">
        <f t="shared" si="1114"/>
        <v>-4768.1513888888885</v>
      </c>
      <c r="AK309" s="69">
        <f t="shared" ref="AK309:AL309" si="1115">IF(OR($B309&lt;AK$10,$B309&gt;AK$11),0,IF($B309=AK$11,-AK308,-AK$15))</f>
        <v>-2229.3174444444444</v>
      </c>
      <c r="AL309" s="69">
        <f t="shared" si="1115"/>
        <v>-5824.0375000000004</v>
      </c>
      <c r="AM309" s="69">
        <f t="shared" ref="AM309" si="1116">IF(OR($B309&lt;AM$10,$B309&gt;AM$11),0,IF($B309=AM$11,-AM308,-AM$15))</f>
        <v>-250.24666666666667</v>
      </c>
      <c r="AN309" s="69"/>
      <c r="AO309" s="69"/>
      <c r="AP309" s="69"/>
      <c r="AQ309" s="69">
        <f t="shared" ref="AQ309:AT309" si="1117">IF(OR($B309&lt;AQ$10,$B309&gt;AQ$11),0,IF($B309=AQ$11,-AQ308,-AQ$15))</f>
        <v>-5277.7777777777774</v>
      </c>
      <c r="AR309" s="69">
        <f t="shared" si="1117"/>
        <v>-7777.7777777777774</v>
      </c>
      <c r="AS309" s="69">
        <f t="shared" si="1117"/>
        <v>-4412.5226666666667</v>
      </c>
      <c r="AT309" s="69">
        <f t="shared" si="1117"/>
        <v>-4428.1481111111116</v>
      </c>
      <c r="AU309" s="69"/>
      <c r="AV309" s="69">
        <f t="shared" ref="AV309" si="1118">IF(OR($B309&lt;AV$10,$B309&gt;AV$11),0,IF($B309=AV$11,-AV308,-AV$15))</f>
        <v>-416.61005555555556</v>
      </c>
      <c r="AW309" s="70"/>
      <c r="AX309" s="70"/>
      <c r="AY309" s="70"/>
      <c r="AZ309" s="70"/>
      <c r="BA309" s="70"/>
      <c r="BB309" s="71">
        <f t="shared" si="973"/>
        <v>-87166.968944444438</v>
      </c>
      <c r="BC309" s="71">
        <f>ROUND(BB309*'Link In'!$H$2,2)</f>
        <v>-4358.3500000000004</v>
      </c>
      <c r="BD309" s="71">
        <f>ROUND((BB309-BC309)*'Link In'!$H$3,2)</f>
        <v>-17389.810000000001</v>
      </c>
    </row>
    <row r="310" spans="1:56" x14ac:dyDescent="0.3">
      <c r="A310" s="55">
        <f t="shared" si="1058"/>
        <v>120</v>
      </c>
      <c r="B310" s="123">
        <f>B309</f>
        <v>43746</v>
      </c>
      <c r="C310" s="99" t="s">
        <v>16</v>
      </c>
      <c r="D310" s="71">
        <f t="shared" ref="D310:V310" si="1119">IF($B311&lt;D$10,0,IF($B311=D$10,D$13,SUM(D308:D309)))</f>
        <v>0</v>
      </c>
      <c r="E310" s="71">
        <f t="shared" si="1119"/>
        <v>0</v>
      </c>
      <c r="F310" s="71">
        <f t="shared" si="1119"/>
        <v>0</v>
      </c>
      <c r="G310" s="71">
        <f t="shared" si="1119"/>
        <v>0</v>
      </c>
      <c r="H310" s="71">
        <f t="shared" si="1119"/>
        <v>0</v>
      </c>
      <c r="I310" s="71">
        <f t="shared" si="1119"/>
        <v>0</v>
      </c>
      <c r="J310" s="71">
        <f t="shared" si="1119"/>
        <v>0</v>
      </c>
      <c r="K310" s="71">
        <f t="shared" si="1119"/>
        <v>0</v>
      </c>
      <c r="L310" s="71">
        <f t="shared" si="1119"/>
        <v>0</v>
      </c>
      <c r="M310" s="71">
        <f t="shared" si="1119"/>
        <v>0</v>
      </c>
      <c r="N310" s="71">
        <f t="shared" si="1119"/>
        <v>0</v>
      </c>
      <c r="O310" s="71">
        <f t="shared" si="1119"/>
        <v>0</v>
      </c>
      <c r="P310" s="71">
        <f t="shared" si="1119"/>
        <v>0</v>
      </c>
      <c r="Q310" s="71">
        <f>IF($B311&lt;Q$10,0,IF($B311=Q$10,Q$13,SUM(Q308:Q309)))</f>
        <v>-6.9121597334742546E-11</v>
      </c>
      <c r="R310" s="71">
        <f t="shared" si="1119"/>
        <v>1146.6900000000169</v>
      </c>
      <c r="S310" s="71">
        <f t="shared" si="1119"/>
        <v>445.31999999999294</v>
      </c>
      <c r="T310" s="71">
        <f t="shared" si="1119"/>
        <v>569.91000000002032</v>
      </c>
      <c r="U310" s="71">
        <f t="shared" si="1119"/>
        <v>214417.87000000197</v>
      </c>
      <c r="V310" s="71">
        <f t="shared" si="1119"/>
        <v>373485.56000000122</v>
      </c>
      <c r="W310" s="71">
        <f>IF($B311&lt;W$10,0,IF($B311=W$10,W$13,SUM(W308:W309)))</f>
        <v>2429.2799999999879</v>
      </c>
      <c r="X310" s="71">
        <f>IF($B311&lt;X$10,0,IF($B311=X$10,X$13,SUM(X308:X309)))</f>
        <v>22923.497666666743</v>
      </c>
      <c r="Y310" s="71">
        <f>IF($B311&lt;Y$10,0,IF($B311=Y$10,Y$13,SUM(Y308:Y309)))</f>
        <v>82832.270000000193</v>
      </c>
      <c r="Z310" s="71">
        <f t="shared" ref="Z310" si="1120">IF($B311&lt;Z$10,0,IF($B311=Z$10,Z$13,SUM(Z308:Z309)))</f>
        <v>368924.70000000251</v>
      </c>
      <c r="AA310" s="71">
        <f>IF($B311&lt;AA$10,0,IF($B311=AA$10,AA$13,SUM(AA308:AA309)))</f>
        <v>302615.68866666651</v>
      </c>
      <c r="AB310" s="71">
        <f t="shared" ref="AB310" si="1121">IF($B311&lt;AB$10,0,IF($B311=AB$10,AB$13,SUM(AB308:AB309)))</f>
        <v>243925.26666666771</v>
      </c>
      <c r="AC310" s="71">
        <f>IF($B311&lt;AC$10,0,IF($B311=AC$10,AC$13,SUM(AC308:AC309)))</f>
        <v>531042.28333332913</v>
      </c>
      <c r="AD310" s="71">
        <f t="shared" ref="AD310:AF310" si="1122">IF($B311&lt;AD$10,0,IF($B311=AD$10,AD$13,SUM(AD308:AD309)))</f>
        <v>309901.91222222103</v>
      </c>
      <c r="AE310" s="71">
        <f t="shared" si="1122"/>
        <v>638512.75855555513</v>
      </c>
      <c r="AF310" s="71">
        <f t="shared" si="1122"/>
        <v>281733.67211111152</v>
      </c>
      <c r="AG310" s="71">
        <f t="shared" ref="AG310:AH310" si="1123">IF($B311&lt;AG$10,0,IF($B311=AG$10,AG$13,SUM(AG308:AG309)))</f>
        <v>1098397.8793333315</v>
      </c>
      <c r="AH310" s="71">
        <f t="shared" si="1123"/>
        <v>325436.77544444345</v>
      </c>
      <c r="AI310" s="71">
        <f t="shared" ref="AI310:AJ310" si="1124">IF($B311&lt;AI$10,0,IF($B311=AI$10,AI$13,SUM(AI308:AI309)))</f>
        <v>661726.04288888781</v>
      </c>
      <c r="AJ310" s="71">
        <f t="shared" si="1124"/>
        <v>677077.49722222006</v>
      </c>
      <c r="AK310" s="71">
        <f t="shared" ref="AK310:AL310" si="1125">IF($B311&lt;AK$10,0,IF($B311=AK$10,AK$13,SUM(AK308:AK309)))</f>
        <v>316563.07711111056</v>
      </c>
      <c r="AL310" s="71">
        <f t="shared" si="1125"/>
        <v>873605.6250000007</v>
      </c>
      <c r="AM310" s="71">
        <f t="shared" ref="AM310" si="1126">IF($B311&lt;AM$10,0,IF($B311=AM$10,AM$13,SUM(AM308:AM309)))</f>
        <v>35535.026666666694</v>
      </c>
      <c r="AN310" s="71"/>
      <c r="AO310" s="71"/>
      <c r="AP310" s="71"/>
      <c r="AQ310" s="71">
        <f t="shared" ref="AQ310:AT310" si="1127">IF($B311&lt;AQ$10,0,IF($B311=AQ$10,AQ$13,SUM(AQ308:AQ309)))</f>
        <v>897222.22222222248</v>
      </c>
      <c r="AR310" s="71">
        <f t="shared" si="1127"/>
        <v>1345555.5555555557</v>
      </c>
      <c r="AS310" s="71">
        <f t="shared" si="1127"/>
        <v>736891.28533333342</v>
      </c>
      <c r="AT310" s="71">
        <f t="shared" si="1127"/>
        <v>739500.73455555527</v>
      </c>
      <c r="AU310" s="71"/>
      <c r="AV310" s="71">
        <f t="shared" ref="AV310" si="1128">IF($B311&lt;AV$10,0,IF($B311=AV$10,AV$13,SUM(AV308:AV309)))</f>
        <v>73323.369777777756</v>
      </c>
      <c r="AW310" s="71"/>
      <c r="AX310" s="71"/>
      <c r="AY310" s="71"/>
      <c r="AZ310" s="71"/>
      <c r="BA310" s="71"/>
      <c r="BB310" s="71">
        <f t="shared" si="973"/>
        <v>11155741.770333329</v>
      </c>
      <c r="BC310" s="71">
        <f>ROUND(BB310*'Link In'!$H$2,2)</f>
        <v>557787.09</v>
      </c>
      <c r="BD310" s="71">
        <f>ROUND((BB310-BC310)*'Link In'!$H$3,2)</f>
        <v>2225570.48</v>
      </c>
    </row>
    <row r="311" spans="1:56" x14ac:dyDescent="0.3">
      <c r="A311" s="55">
        <f t="shared" si="1058"/>
        <v>220</v>
      </c>
      <c r="B311" s="125">
        <f>+B310+31</f>
        <v>43777</v>
      </c>
      <c r="C311" s="98" t="s">
        <v>15</v>
      </c>
      <c r="D311" s="69">
        <f t="shared" ref="D311:V311" si="1129">IF(OR($B311&lt;D$10,$B311&gt;D$11),0,IF($B311=D$11,-D310,-D$15))</f>
        <v>0</v>
      </c>
      <c r="E311" s="69">
        <f t="shared" si="1129"/>
        <v>0</v>
      </c>
      <c r="F311" s="69">
        <f t="shared" si="1129"/>
        <v>0</v>
      </c>
      <c r="G311" s="69">
        <f t="shared" si="1129"/>
        <v>0</v>
      </c>
      <c r="H311" s="69">
        <f t="shared" si="1129"/>
        <v>0</v>
      </c>
      <c r="I311" s="69">
        <f t="shared" si="1129"/>
        <v>0</v>
      </c>
      <c r="J311" s="69">
        <f t="shared" si="1129"/>
        <v>0</v>
      </c>
      <c r="K311" s="69">
        <f t="shared" si="1129"/>
        <v>0</v>
      </c>
      <c r="L311" s="69">
        <f t="shared" si="1129"/>
        <v>0</v>
      </c>
      <c r="M311" s="69">
        <f t="shared" si="1129"/>
        <v>0</v>
      </c>
      <c r="N311" s="69">
        <f t="shared" si="1129"/>
        <v>0</v>
      </c>
      <c r="O311" s="69">
        <f t="shared" si="1129"/>
        <v>0</v>
      </c>
      <c r="P311" s="69">
        <f t="shared" si="1129"/>
        <v>0</v>
      </c>
      <c r="Q311" s="69">
        <f>IF(OR($B311&lt;Q$10,$B311&gt;Q$11),0,IF($B311=Q$11,-Q310,-Q$15))</f>
        <v>0</v>
      </c>
      <c r="R311" s="69">
        <f t="shared" si="1129"/>
        <v>-382.23</v>
      </c>
      <c r="S311" s="69">
        <f t="shared" si="1129"/>
        <v>-148.44</v>
      </c>
      <c r="T311" s="69">
        <f t="shared" si="1129"/>
        <v>-189.97</v>
      </c>
      <c r="U311" s="69">
        <f t="shared" si="1129"/>
        <v>-3019.97</v>
      </c>
      <c r="V311" s="69">
        <f t="shared" si="1129"/>
        <v>-5260.36</v>
      </c>
      <c r="W311" s="69">
        <f>IF(OR($B311&lt;W$10,$B311&gt;W$11),0,IF($B311=W$11,-W310,-W$15))</f>
        <v>-809.76</v>
      </c>
      <c r="X311" s="69">
        <f>IF(OR($B311&lt;X$10,$B311&gt;X$11),0,IF($B311=X$11,-X310,-X$15))</f>
        <v>-619.56255555555549</v>
      </c>
      <c r="Y311" s="69">
        <f>IF(OR($B311&lt;Y$10,$B311&gt;Y$11),0,IF($B311=Y$11,-Y310,-Y$15))</f>
        <v>-2238.71</v>
      </c>
      <c r="Z311" s="69">
        <f t="shared" ref="Z311" si="1130">IF(OR($B311&lt;Z$10,$B311&gt;Z$11),0,IF($B311=Z$11,-Z310,-Z$15))</f>
        <v>-4145.22</v>
      </c>
      <c r="AA311" s="69">
        <f>IF(OR($B311&lt;AA$10,$B311&gt;AA$11),0,IF($B311=AA$11,-AA310,-AA$15))</f>
        <v>-3602.5677222222221</v>
      </c>
      <c r="AB311" s="69">
        <f t="shared" ref="AB311" si="1131">IF(OR($B311&lt;AB$10,$B311&gt;AB$11),0,IF($B311=AB$11,-AB310,-AB$15))</f>
        <v>-2323.0977777777771</v>
      </c>
      <c r="AC311" s="69">
        <f>IF(OR($B311&lt;AC$10,$B311&gt;AC$11),0,IF($B311=AC$11,-AC310,-AC$15))</f>
        <v>-5057.5455555555554</v>
      </c>
      <c r="AD311" s="69">
        <f t="shared" ref="AD311:AF311" si="1132">IF(OR($B311&lt;AD$10,$B311&gt;AD$11),0,IF($B311=AD$11,-AD310,-AD$15))</f>
        <v>-2817.2901111111109</v>
      </c>
      <c r="AE311" s="69">
        <f t="shared" si="1132"/>
        <v>-4496.5687222222223</v>
      </c>
      <c r="AF311" s="69">
        <f t="shared" si="1132"/>
        <v>-1984.0399444444445</v>
      </c>
      <c r="AG311" s="69">
        <f t="shared" ref="AG311:AH311" si="1133">IF(OR($B311&lt;AG$10,$B311&gt;AG$11),0,IF($B311=AG$11,-AG310,-AG$15))</f>
        <v>-7735.1963333333342</v>
      </c>
      <c r="AH311" s="69">
        <f t="shared" si="1133"/>
        <v>-2291.8082777777777</v>
      </c>
      <c r="AI311" s="69">
        <f t="shared" ref="AI311:AJ311" si="1134">IF(OR($B311&lt;AI$10,$B311&gt;AI$11),0,IF($B311=AI$11,-AI310,-AI$15))</f>
        <v>-4660.0425555555557</v>
      </c>
      <c r="AJ311" s="69">
        <f t="shared" si="1134"/>
        <v>-4768.1513888888885</v>
      </c>
      <c r="AK311" s="69">
        <f t="shared" ref="AK311:AL311" si="1135">IF(OR($B311&lt;AK$10,$B311&gt;AK$11),0,IF($B311=AK$11,-AK310,-AK$15))</f>
        <v>-2229.3174444444444</v>
      </c>
      <c r="AL311" s="69">
        <f t="shared" si="1135"/>
        <v>-5824.0375000000004</v>
      </c>
      <c r="AM311" s="69">
        <f t="shared" ref="AM311" si="1136">IF(OR($B311&lt;AM$10,$B311&gt;AM$11),0,IF($B311=AM$11,-AM310,-AM$15))</f>
        <v>-250.24666666666667</v>
      </c>
      <c r="AN311" s="69"/>
      <c r="AO311" s="69"/>
      <c r="AP311" s="69"/>
      <c r="AQ311" s="69">
        <f t="shared" ref="AQ311:AT311" si="1137">IF(OR($B311&lt;AQ$10,$B311&gt;AQ$11),0,IF($B311=AQ$11,-AQ310,-AQ$15))</f>
        <v>-5277.7777777777774</v>
      </c>
      <c r="AR311" s="69">
        <f t="shared" si="1137"/>
        <v>-7777.7777777777774</v>
      </c>
      <c r="AS311" s="69">
        <f t="shared" si="1137"/>
        <v>-4412.5226666666667</v>
      </c>
      <c r="AT311" s="69">
        <f t="shared" si="1137"/>
        <v>-4428.1481111111116</v>
      </c>
      <c r="AU311" s="69"/>
      <c r="AV311" s="69">
        <f t="shared" ref="AV311" si="1138">IF(OR($B311&lt;AV$10,$B311&gt;AV$11),0,IF($B311=AV$11,-AV310,-AV$15))</f>
        <v>-416.61005555555556</v>
      </c>
      <c r="AW311" s="70"/>
      <c r="AX311" s="70"/>
      <c r="AY311" s="70"/>
      <c r="AZ311" s="70"/>
      <c r="BA311" s="70"/>
      <c r="BB311" s="71">
        <f t="shared" si="973"/>
        <v>-87166.968944444438</v>
      </c>
      <c r="BC311" s="71">
        <f>ROUND(BB311*'Link In'!$H$2,2)</f>
        <v>-4358.3500000000004</v>
      </c>
      <c r="BD311" s="71">
        <f>ROUND((BB311-BC311)*'Link In'!$H$3,2)</f>
        <v>-17389.810000000001</v>
      </c>
    </row>
    <row r="312" spans="1:56" x14ac:dyDescent="0.3">
      <c r="A312" s="55">
        <f t="shared" si="1058"/>
        <v>121</v>
      </c>
      <c r="B312" s="123">
        <f>B311</f>
        <v>43777</v>
      </c>
      <c r="C312" s="99" t="s">
        <v>16</v>
      </c>
      <c r="D312" s="71">
        <f t="shared" ref="D312:V312" si="1139">IF($B313&lt;D$10,0,IF($B313=D$10,D$13,SUM(D310:D311)))</f>
        <v>0</v>
      </c>
      <c r="E312" s="71">
        <f t="shared" si="1139"/>
        <v>0</v>
      </c>
      <c r="F312" s="71">
        <f t="shared" si="1139"/>
        <v>0</v>
      </c>
      <c r="G312" s="71">
        <f t="shared" si="1139"/>
        <v>0</v>
      </c>
      <c r="H312" s="71">
        <f t="shared" si="1139"/>
        <v>0</v>
      </c>
      <c r="I312" s="71">
        <f t="shared" si="1139"/>
        <v>0</v>
      </c>
      <c r="J312" s="71">
        <f t="shared" si="1139"/>
        <v>0</v>
      </c>
      <c r="K312" s="71">
        <f t="shared" si="1139"/>
        <v>0</v>
      </c>
      <c r="L312" s="71">
        <f t="shared" si="1139"/>
        <v>0</v>
      </c>
      <c r="M312" s="71">
        <f t="shared" si="1139"/>
        <v>0</v>
      </c>
      <c r="N312" s="71">
        <f t="shared" si="1139"/>
        <v>0</v>
      </c>
      <c r="O312" s="71">
        <f t="shared" si="1139"/>
        <v>0</v>
      </c>
      <c r="P312" s="71">
        <f t="shared" si="1139"/>
        <v>0</v>
      </c>
      <c r="Q312" s="71">
        <f>IF($B313&lt;Q$10,0,IF($B313=Q$10,Q$13,SUM(Q310:Q311)))</f>
        <v>-6.9121597334742546E-11</v>
      </c>
      <c r="R312" s="71">
        <f t="shared" si="1139"/>
        <v>764.46000000001686</v>
      </c>
      <c r="S312" s="71">
        <f t="shared" si="1139"/>
        <v>296.87999999999295</v>
      </c>
      <c r="T312" s="71">
        <f t="shared" si="1139"/>
        <v>379.94000000002029</v>
      </c>
      <c r="U312" s="71">
        <f t="shared" si="1139"/>
        <v>211397.90000000197</v>
      </c>
      <c r="V312" s="71">
        <f t="shared" si="1139"/>
        <v>368225.20000000123</v>
      </c>
      <c r="W312" s="71">
        <f>IF($B313&lt;W$10,0,IF($B313=W$10,W$13,SUM(W310:W311)))</f>
        <v>1619.5199999999879</v>
      </c>
      <c r="X312" s="71">
        <f>IF($B313&lt;X$10,0,IF($B313=X$10,X$13,SUM(X310:X311)))</f>
        <v>22303.935111111186</v>
      </c>
      <c r="Y312" s="71">
        <f>IF($B313&lt;Y$10,0,IF($B313=Y$10,Y$13,SUM(Y310:Y311)))</f>
        <v>80593.560000000187</v>
      </c>
      <c r="Z312" s="71">
        <f t="shared" ref="Z312" si="1140">IF($B313&lt;Z$10,0,IF($B313=Z$10,Z$13,SUM(Z310:Z311)))</f>
        <v>364779.48000000254</v>
      </c>
      <c r="AA312" s="71">
        <f>IF($B313&lt;AA$10,0,IF($B313=AA$10,AA$13,SUM(AA310:AA311)))</f>
        <v>299013.12094444426</v>
      </c>
      <c r="AB312" s="71">
        <f t="shared" ref="AB312" si="1141">IF($B313&lt;AB$10,0,IF($B313=AB$10,AB$13,SUM(AB310:AB311)))</f>
        <v>241602.16888888992</v>
      </c>
      <c r="AC312" s="71">
        <f>IF($B313&lt;AC$10,0,IF($B313=AC$10,AC$13,SUM(AC310:AC311)))</f>
        <v>525984.73777777352</v>
      </c>
      <c r="AD312" s="71">
        <f t="shared" ref="AD312:AF312" si="1142">IF($B313&lt;AD$10,0,IF($B313=AD$10,AD$13,SUM(AD310:AD311)))</f>
        <v>307084.6221111099</v>
      </c>
      <c r="AE312" s="71">
        <f t="shared" si="1142"/>
        <v>634016.1898333329</v>
      </c>
      <c r="AF312" s="71">
        <f t="shared" si="1142"/>
        <v>279749.63216666708</v>
      </c>
      <c r="AG312" s="71">
        <f t="shared" ref="AG312:AH312" si="1143">IF($B313&lt;AG$10,0,IF($B313=AG$10,AG$13,SUM(AG310:AG311)))</f>
        <v>1090662.6829999981</v>
      </c>
      <c r="AH312" s="71">
        <f t="shared" si="1143"/>
        <v>323144.96716666565</v>
      </c>
      <c r="AI312" s="71">
        <f t="shared" ref="AI312:AJ312" si="1144">IF($B313&lt;AI$10,0,IF($B313=AI$10,AI$13,SUM(AI310:AI311)))</f>
        <v>657066.00033333222</v>
      </c>
      <c r="AJ312" s="71">
        <f t="shared" si="1144"/>
        <v>672309.34583333111</v>
      </c>
      <c r="AK312" s="71">
        <f t="shared" ref="AK312:AL312" si="1145">IF($B313&lt;AK$10,0,IF($B313=AK$10,AK$13,SUM(AK310:AK311)))</f>
        <v>314333.7596666661</v>
      </c>
      <c r="AL312" s="71">
        <f t="shared" si="1145"/>
        <v>867781.58750000072</v>
      </c>
      <c r="AM312" s="71">
        <f t="shared" ref="AM312" si="1146">IF($B313&lt;AM$10,0,IF($B313=AM$10,AM$13,SUM(AM310:AM311)))</f>
        <v>35284.780000000028</v>
      </c>
      <c r="AN312" s="71"/>
      <c r="AO312" s="71"/>
      <c r="AP312" s="71"/>
      <c r="AQ312" s="71">
        <f t="shared" ref="AQ312:AT312" si="1147">IF($B313&lt;AQ$10,0,IF($B313=AQ$10,AQ$13,SUM(AQ310:AQ311)))</f>
        <v>891944.44444444473</v>
      </c>
      <c r="AR312" s="71">
        <f t="shared" si="1147"/>
        <v>1337777.777777778</v>
      </c>
      <c r="AS312" s="71">
        <f t="shared" si="1147"/>
        <v>732478.76266666676</v>
      </c>
      <c r="AT312" s="71">
        <f t="shared" si="1147"/>
        <v>735072.58644444414</v>
      </c>
      <c r="AU312" s="71"/>
      <c r="AV312" s="71">
        <f t="shared" ref="AV312" si="1148">IF($B313&lt;AV$10,0,IF($B313=AV$10,AV$13,SUM(AV310:AV311)))</f>
        <v>72906.759722222196</v>
      </c>
      <c r="AW312" s="71"/>
      <c r="AX312" s="71"/>
      <c r="AY312" s="71"/>
      <c r="AZ312" s="71"/>
      <c r="BA312" s="71"/>
      <c r="BB312" s="71">
        <f t="shared" si="973"/>
        <v>11068574.801388886</v>
      </c>
      <c r="BC312" s="71">
        <f>ROUND(BB312*'Link In'!$H$2,2)</f>
        <v>553428.74</v>
      </c>
      <c r="BD312" s="71">
        <f>ROUND((BB312-BC312)*'Link In'!$H$3,2)</f>
        <v>2208180.67</v>
      </c>
    </row>
    <row r="313" spans="1:56" x14ac:dyDescent="0.3">
      <c r="A313" s="55">
        <f t="shared" si="1058"/>
        <v>221</v>
      </c>
      <c r="B313" s="125">
        <f>+B312+30</f>
        <v>43807</v>
      </c>
      <c r="C313" s="98" t="s">
        <v>15</v>
      </c>
      <c r="D313" s="69">
        <f t="shared" ref="D313:V313" si="1149">IF(OR($B313&lt;D$10,$B313&gt;D$11),0,IF($B313=D$11,-D312,-D$15))</f>
        <v>0</v>
      </c>
      <c r="E313" s="69">
        <f t="shared" si="1149"/>
        <v>0</v>
      </c>
      <c r="F313" s="69">
        <f t="shared" si="1149"/>
        <v>0</v>
      </c>
      <c r="G313" s="69">
        <f t="shared" si="1149"/>
        <v>0</v>
      </c>
      <c r="H313" s="69">
        <f t="shared" si="1149"/>
        <v>0</v>
      </c>
      <c r="I313" s="69">
        <f t="shared" si="1149"/>
        <v>0</v>
      </c>
      <c r="J313" s="69">
        <f t="shared" si="1149"/>
        <v>0</v>
      </c>
      <c r="K313" s="69">
        <f t="shared" si="1149"/>
        <v>0</v>
      </c>
      <c r="L313" s="69">
        <f t="shared" si="1149"/>
        <v>0</v>
      </c>
      <c r="M313" s="69">
        <f t="shared" si="1149"/>
        <v>0</v>
      </c>
      <c r="N313" s="69">
        <f t="shared" si="1149"/>
        <v>0</v>
      </c>
      <c r="O313" s="69">
        <f t="shared" si="1149"/>
        <v>0</v>
      </c>
      <c r="P313" s="69">
        <f t="shared" si="1149"/>
        <v>0</v>
      </c>
      <c r="Q313" s="69">
        <f>IF(OR($B313&lt;Q$10,$B313&gt;Q$11),0,IF($B313=Q$11,-Q312,-Q$15))</f>
        <v>0</v>
      </c>
      <c r="R313" s="69">
        <f t="shared" si="1149"/>
        <v>-382.23</v>
      </c>
      <c r="S313" s="69">
        <f t="shared" si="1149"/>
        <v>-148.44</v>
      </c>
      <c r="T313" s="69">
        <f t="shared" si="1149"/>
        <v>-189.97</v>
      </c>
      <c r="U313" s="69">
        <f t="shared" si="1149"/>
        <v>-3019.97</v>
      </c>
      <c r="V313" s="69">
        <f t="shared" si="1149"/>
        <v>-5260.36</v>
      </c>
      <c r="W313" s="69">
        <f>IF(OR($B313&lt;W$10,$B313&gt;W$11),0,IF($B313=W$11,-W312,-W$15))</f>
        <v>-809.76</v>
      </c>
      <c r="X313" s="69">
        <f>IF(OR($B313&lt;X$10,$B313&gt;X$11),0,IF($B313=X$11,-X312,-X$15))</f>
        <v>-619.56255555555549</v>
      </c>
      <c r="Y313" s="69">
        <f>IF(OR($B313&lt;Y$10,$B313&gt;Y$11),0,IF($B313=Y$11,-Y312,-Y$15))</f>
        <v>-2238.71</v>
      </c>
      <c r="Z313" s="69">
        <f t="shared" ref="Z313" si="1150">IF(OR($B313&lt;Z$10,$B313&gt;Z$11),0,IF($B313=Z$11,-Z312,-Z$15))</f>
        <v>-4145.22</v>
      </c>
      <c r="AA313" s="69">
        <f>IF(OR($B313&lt;AA$10,$B313&gt;AA$11),0,IF($B313=AA$11,-AA312,-AA$15))</f>
        <v>-3602.5677222222221</v>
      </c>
      <c r="AB313" s="69">
        <f t="shared" ref="AB313" si="1151">IF(OR($B313&lt;AB$10,$B313&gt;AB$11),0,IF($B313=AB$11,-AB312,-AB$15))</f>
        <v>-2323.0977777777771</v>
      </c>
      <c r="AC313" s="69">
        <f>IF(OR($B313&lt;AC$10,$B313&gt;AC$11),0,IF($B313=AC$11,-AC312,-AC$15))</f>
        <v>-5057.5455555555554</v>
      </c>
      <c r="AD313" s="69">
        <f t="shared" ref="AD313:AF313" si="1152">IF(OR($B313&lt;AD$10,$B313&gt;AD$11),0,IF($B313=AD$11,-AD312,-AD$15))</f>
        <v>-2817.2901111111109</v>
      </c>
      <c r="AE313" s="69">
        <f t="shared" si="1152"/>
        <v>-4496.5687222222223</v>
      </c>
      <c r="AF313" s="69">
        <f t="shared" si="1152"/>
        <v>-1984.0399444444445</v>
      </c>
      <c r="AG313" s="69">
        <f t="shared" ref="AG313:AH313" si="1153">IF(OR($B313&lt;AG$10,$B313&gt;AG$11),0,IF($B313=AG$11,-AG312,-AG$15))</f>
        <v>-7735.1963333333342</v>
      </c>
      <c r="AH313" s="69">
        <f t="shared" si="1153"/>
        <v>-2291.8082777777777</v>
      </c>
      <c r="AI313" s="69">
        <f t="shared" ref="AI313:AJ313" si="1154">IF(OR($B313&lt;AI$10,$B313&gt;AI$11),0,IF($B313=AI$11,-AI312,-AI$15))</f>
        <v>-4660.0425555555557</v>
      </c>
      <c r="AJ313" s="69">
        <f t="shared" si="1154"/>
        <v>-4768.1513888888885</v>
      </c>
      <c r="AK313" s="69">
        <f t="shared" ref="AK313:AL313" si="1155">IF(OR($B313&lt;AK$10,$B313&gt;AK$11),0,IF($B313=AK$11,-AK312,-AK$15))</f>
        <v>-2229.3174444444444</v>
      </c>
      <c r="AL313" s="69">
        <f t="shared" si="1155"/>
        <v>-5824.0375000000004</v>
      </c>
      <c r="AM313" s="69">
        <f t="shared" ref="AM313" si="1156">IF(OR($B313&lt;AM$10,$B313&gt;AM$11),0,IF($B313=AM$11,-AM312,-AM$15))</f>
        <v>-250.24666666666667</v>
      </c>
      <c r="AN313" s="69"/>
      <c r="AO313" s="69"/>
      <c r="AP313" s="69"/>
      <c r="AQ313" s="69">
        <f t="shared" ref="AQ313:AT313" si="1157">IF(OR($B313&lt;AQ$10,$B313&gt;AQ$11),0,IF($B313=AQ$11,-AQ312,-AQ$15))</f>
        <v>-5277.7777777777774</v>
      </c>
      <c r="AR313" s="69">
        <f t="shared" si="1157"/>
        <v>-7777.7777777777774</v>
      </c>
      <c r="AS313" s="69">
        <f t="shared" si="1157"/>
        <v>-4412.5226666666667</v>
      </c>
      <c r="AT313" s="69">
        <f t="shared" si="1157"/>
        <v>-4428.1481111111116</v>
      </c>
      <c r="AU313" s="69"/>
      <c r="AV313" s="69">
        <f t="shared" ref="AV313" si="1158">IF(OR($B313&lt;AV$10,$B313&gt;AV$11),0,IF($B313=AV$11,-AV312,-AV$15))</f>
        <v>-416.61005555555556</v>
      </c>
      <c r="AW313" s="70"/>
      <c r="AX313" s="70"/>
      <c r="AY313" s="70"/>
      <c r="AZ313" s="70"/>
      <c r="BA313" s="70"/>
      <c r="BB313" s="71">
        <f t="shared" si="973"/>
        <v>-87166.968944444438</v>
      </c>
      <c r="BC313" s="71">
        <f>ROUND(BB313*'Link In'!$H$2,2)</f>
        <v>-4358.3500000000004</v>
      </c>
      <c r="BD313" s="71">
        <f>ROUND((BB313-BC313)*'Link In'!$H$3,2)</f>
        <v>-17389.810000000001</v>
      </c>
    </row>
    <row r="314" spans="1:56" x14ac:dyDescent="0.3">
      <c r="A314" s="55">
        <f t="shared" si="1058"/>
        <v>122</v>
      </c>
      <c r="B314" s="123">
        <f>B313</f>
        <v>43807</v>
      </c>
      <c r="C314" s="99" t="s">
        <v>16</v>
      </c>
      <c r="D314" s="71">
        <f t="shared" ref="D314:V314" si="1159">IF($B315&lt;D$10,0,IF($B315=D$10,D$13,SUM(D312:D313)))</f>
        <v>0</v>
      </c>
      <c r="E314" s="71">
        <f t="shared" si="1159"/>
        <v>0</v>
      </c>
      <c r="F314" s="71">
        <f t="shared" si="1159"/>
        <v>0</v>
      </c>
      <c r="G314" s="71">
        <f t="shared" si="1159"/>
        <v>0</v>
      </c>
      <c r="H314" s="71">
        <f t="shared" si="1159"/>
        <v>0</v>
      </c>
      <c r="I314" s="71">
        <f t="shared" si="1159"/>
        <v>0</v>
      </c>
      <c r="J314" s="71">
        <f t="shared" si="1159"/>
        <v>0</v>
      </c>
      <c r="K314" s="71">
        <f t="shared" si="1159"/>
        <v>0</v>
      </c>
      <c r="L314" s="71">
        <f t="shared" si="1159"/>
        <v>0</v>
      </c>
      <c r="M314" s="71">
        <f t="shared" si="1159"/>
        <v>0</v>
      </c>
      <c r="N314" s="71">
        <f t="shared" si="1159"/>
        <v>0</v>
      </c>
      <c r="O314" s="71">
        <f t="shared" si="1159"/>
        <v>0</v>
      </c>
      <c r="P314" s="71">
        <f t="shared" si="1159"/>
        <v>0</v>
      </c>
      <c r="Q314" s="71">
        <f>IF($B315&lt;Q$10,0,IF($B315=Q$10,Q$13,SUM(Q312:Q313)))</f>
        <v>-6.9121597334742546E-11</v>
      </c>
      <c r="R314" s="71">
        <f t="shared" si="1159"/>
        <v>382.23000000001684</v>
      </c>
      <c r="S314" s="71">
        <f t="shared" si="1159"/>
        <v>148.43999999999295</v>
      </c>
      <c r="T314" s="71">
        <f t="shared" si="1159"/>
        <v>189.97000000002029</v>
      </c>
      <c r="U314" s="71">
        <f t="shared" si="1159"/>
        <v>208377.93000000197</v>
      </c>
      <c r="V314" s="71">
        <f t="shared" si="1159"/>
        <v>362964.84000000125</v>
      </c>
      <c r="W314" s="71">
        <f>IF($B315&lt;W$10,0,IF($B315=W$10,W$13,SUM(W312:W313)))</f>
        <v>809.75999999998794</v>
      </c>
      <c r="X314" s="71">
        <f>IF($B315&lt;X$10,0,IF($B315=X$10,X$13,SUM(X312:X313)))</f>
        <v>21684.37255555563</v>
      </c>
      <c r="Y314" s="71">
        <f>IF($B315&lt;Y$10,0,IF($B315=Y$10,Y$13,SUM(Y312:Y313)))</f>
        <v>78354.85000000018</v>
      </c>
      <c r="Z314" s="71">
        <f t="shared" ref="Z314" si="1160">IF($B315&lt;Z$10,0,IF($B315=Z$10,Z$13,SUM(Z312:Z313)))</f>
        <v>360634.26000000257</v>
      </c>
      <c r="AA314" s="71">
        <f>IF($B315&lt;AA$10,0,IF($B315=AA$10,AA$13,SUM(AA312:AA313)))</f>
        <v>295410.55322222202</v>
      </c>
      <c r="AB314" s="71">
        <f t="shared" ref="AB314" si="1161">IF($B315&lt;AB$10,0,IF($B315=AB$10,AB$13,SUM(AB312:AB313)))</f>
        <v>239279.07111111213</v>
      </c>
      <c r="AC314" s="71">
        <f>IF($B315&lt;AC$10,0,IF($B315=AC$10,AC$13,SUM(AC312:AC313)))</f>
        <v>520927.19222221797</v>
      </c>
      <c r="AD314" s="71">
        <f t="shared" ref="AD314:AF314" si="1162">IF($B315&lt;AD$10,0,IF($B315=AD$10,AD$13,SUM(AD312:AD313)))</f>
        <v>304267.33199999877</v>
      </c>
      <c r="AE314" s="71">
        <f t="shared" si="1162"/>
        <v>629519.62111111067</v>
      </c>
      <c r="AF314" s="71">
        <f t="shared" si="1162"/>
        <v>277765.59222222265</v>
      </c>
      <c r="AG314" s="71">
        <f t="shared" ref="AG314:AH314" si="1163">IF($B315&lt;AG$10,0,IF($B315=AG$10,AG$13,SUM(AG312:AG313)))</f>
        <v>1082927.4866666647</v>
      </c>
      <c r="AH314" s="71">
        <f t="shared" si="1163"/>
        <v>320853.15888888785</v>
      </c>
      <c r="AI314" s="71">
        <f t="shared" ref="AI314:AJ314" si="1164">IF($B315&lt;AI$10,0,IF($B315=AI$10,AI$13,SUM(AI312:AI313)))</f>
        <v>652405.95777777664</v>
      </c>
      <c r="AJ314" s="71">
        <f t="shared" si="1164"/>
        <v>667541.19444444217</v>
      </c>
      <c r="AK314" s="71">
        <f t="shared" ref="AK314:AL314" si="1165">IF($B315&lt;AK$10,0,IF($B315=AK$10,AK$13,SUM(AK312:AK313)))</f>
        <v>312104.44222222164</v>
      </c>
      <c r="AL314" s="71">
        <f t="shared" si="1165"/>
        <v>861957.55000000075</v>
      </c>
      <c r="AM314" s="71">
        <f t="shared" ref="AM314" si="1166">IF($B315&lt;AM$10,0,IF($B315=AM$10,AM$13,SUM(AM312:AM313)))</f>
        <v>35034.533333333362</v>
      </c>
      <c r="AN314" s="71"/>
      <c r="AO314" s="71"/>
      <c r="AP314" s="71"/>
      <c r="AQ314" s="71">
        <f t="shared" ref="AQ314:AT314" si="1167">IF($B315&lt;AQ$10,0,IF($B315=AQ$10,AQ$13,SUM(AQ312:AQ313)))</f>
        <v>886666.66666666698</v>
      </c>
      <c r="AR314" s="71">
        <f t="shared" si="1167"/>
        <v>1330000.0000000002</v>
      </c>
      <c r="AS314" s="71">
        <f t="shared" si="1167"/>
        <v>728066.24000000011</v>
      </c>
      <c r="AT314" s="71">
        <f t="shared" si="1167"/>
        <v>730644.438333333</v>
      </c>
      <c r="AU314" s="71"/>
      <c r="AV314" s="71">
        <f t="shared" ref="AV314" si="1168">IF($B315&lt;AV$10,0,IF($B315=AV$10,AV$13,SUM(AV312:AV313)))</f>
        <v>72490.149666666635</v>
      </c>
      <c r="AW314" s="71"/>
      <c r="AX314" s="71"/>
      <c r="AY314" s="71"/>
      <c r="AZ314" s="71"/>
      <c r="BA314" s="71"/>
      <c r="BB314" s="71">
        <f t="shared" si="973"/>
        <v>10981407.832444441</v>
      </c>
      <c r="BC314" s="71">
        <f>ROUND(BB314*'Link In'!$H$2,2)</f>
        <v>549070.39</v>
      </c>
      <c r="BD314" s="71">
        <f>ROUND((BB314-BC314)*'Link In'!$H$3,2)</f>
        <v>2190790.86</v>
      </c>
    </row>
    <row r="315" spans="1:56" x14ac:dyDescent="0.3">
      <c r="A315" s="55">
        <f t="shared" si="1058"/>
        <v>222</v>
      </c>
      <c r="B315" s="126">
        <v>43831</v>
      </c>
      <c r="C315" s="98" t="s">
        <v>15</v>
      </c>
      <c r="D315" s="69">
        <f t="shared" ref="D315:V315" si="1169">IF(OR($B315&lt;D$10,$B315&gt;D$11),0,IF($B315=D$11,-D314,-D$15))</f>
        <v>0</v>
      </c>
      <c r="E315" s="69">
        <f t="shared" si="1169"/>
        <v>0</v>
      </c>
      <c r="F315" s="69">
        <f t="shared" si="1169"/>
        <v>0</v>
      </c>
      <c r="G315" s="69">
        <f t="shared" si="1169"/>
        <v>0</v>
      </c>
      <c r="H315" s="69">
        <f t="shared" si="1169"/>
        <v>0</v>
      </c>
      <c r="I315" s="69">
        <f t="shared" si="1169"/>
        <v>0</v>
      </c>
      <c r="J315" s="69">
        <f t="shared" si="1169"/>
        <v>0</v>
      </c>
      <c r="K315" s="69">
        <f t="shared" si="1169"/>
        <v>0</v>
      </c>
      <c r="L315" s="69">
        <f t="shared" si="1169"/>
        <v>0</v>
      </c>
      <c r="M315" s="69">
        <f t="shared" si="1169"/>
        <v>0</v>
      </c>
      <c r="N315" s="69">
        <f t="shared" si="1169"/>
        <v>0</v>
      </c>
      <c r="O315" s="69">
        <f t="shared" si="1169"/>
        <v>0</v>
      </c>
      <c r="P315" s="69">
        <f t="shared" si="1169"/>
        <v>0</v>
      </c>
      <c r="Q315" s="69">
        <f>IF(OR($B315&lt;Q$10,$B315&gt;Q$11),0,IF($B315=Q$11,-Q314,-Q$15))</f>
        <v>0</v>
      </c>
      <c r="R315" s="69">
        <f t="shared" si="1169"/>
        <v>-382.23</v>
      </c>
      <c r="S315" s="69">
        <f t="shared" si="1169"/>
        <v>-148.44</v>
      </c>
      <c r="T315" s="69">
        <f t="shared" si="1169"/>
        <v>-189.97</v>
      </c>
      <c r="U315" s="69">
        <f t="shared" si="1169"/>
        <v>-3019.97</v>
      </c>
      <c r="V315" s="69">
        <f t="shared" si="1169"/>
        <v>-5260.36</v>
      </c>
      <c r="W315" s="69">
        <f>IF(OR($B315&lt;W$10,$B315&gt;W$11),0,IF($B315=W$11,-W314,-W$15))</f>
        <v>-809.76</v>
      </c>
      <c r="X315" s="69">
        <f>IF(OR($B315&lt;X$10,$B315&gt;X$11),0,IF($B315=X$11,-X314,-X$15))</f>
        <v>-619.56255555555549</v>
      </c>
      <c r="Y315" s="69">
        <f>IF(OR($B315&lt;Y$10,$B315&gt;Y$11),0,IF($B315=Y$11,-Y314,-Y$15))</f>
        <v>-2238.71</v>
      </c>
      <c r="Z315" s="69">
        <f t="shared" ref="Z315" si="1170">IF(OR($B315&lt;Z$10,$B315&gt;Z$11),0,IF($B315=Z$11,-Z314,-Z$15))</f>
        <v>-4145.22</v>
      </c>
      <c r="AA315" s="69">
        <f>IF(OR($B315&lt;AA$10,$B315&gt;AA$11),0,IF($B315=AA$11,-AA314,-AA$15))</f>
        <v>-3602.5677222222221</v>
      </c>
      <c r="AB315" s="69">
        <f t="shared" ref="AB315" si="1171">IF(OR($B315&lt;AB$10,$B315&gt;AB$11),0,IF($B315=AB$11,-AB314,-AB$15))</f>
        <v>-2323.0977777777771</v>
      </c>
      <c r="AC315" s="69">
        <f>IF(OR($B315&lt;AC$10,$B315&gt;AC$11),0,IF($B315=AC$11,-AC314,-AC$15))</f>
        <v>-5057.5455555555554</v>
      </c>
      <c r="AD315" s="69">
        <f t="shared" ref="AD315:AF315" si="1172">IF(OR($B315&lt;AD$10,$B315&gt;AD$11),0,IF($B315=AD$11,-AD314,-AD$15))</f>
        <v>-2817.2901111111109</v>
      </c>
      <c r="AE315" s="69">
        <f t="shared" si="1172"/>
        <v>-4496.5687222222223</v>
      </c>
      <c r="AF315" s="69">
        <f t="shared" si="1172"/>
        <v>-1984.0399444444445</v>
      </c>
      <c r="AG315" s="69">
        <f t="shared" ref="AG315:AH315" si="1173">IF(OR($B315&lt;AG$10,$B315&gt;AG$11),0,IF($B315=AG$11,-AG314,-AG$15))</f>
        <v>-7735.1963333333342</v>
      </c>
      <c r="AH315" s="69">
        <f t="shared" si="1173"/>
        <v>-2291.8082777777777</v>
      </c>
      <c r="AI315" s="69">
        <f t="shared" ref="AI315:AJ315" si="1174">IF(OR($B315&lt;AI$10,$B315&gt;AI$11),0,IF($B315=AI$11,-AI314,-AI$15))</f>
        <v>-4660.0425555555557</v>
      </c>
      <c r="AJ315" s="69">
        <f t="shared" si="1174"/>
        <v>-4768.1513888888885</v>
      </c>
      <c r="AK315" s="69">
        <f t="shared" ref="AK315:AL315" si="1175">IF(OR($B315&lt;AK$10,$B315&gt;AK$11),0,IF($B315=AK$11,-AK314,-AK$15))</f>
        <v>-2229.3174444444444</v>
      </c>
      <c r="AL315" s="69">
        <f t="shared" si="1175"/>
        <v>-5824.0375000000004</v>
      </c>
      <c r="AM315" s="69">
        <f t="shared" ref="AM315" si="1176">IF(OR($B315&lt;AM$10,$B315&gt;AM$11),0,IF($B315=AM$11,-AM314,-AM$15))</f>
        <v>-250.24666666666667</v>
      </c>
      <c r="AN315" s="69"/>
      <c r="AO315" s="69"/>
      <c r="AP315" s="69"/>
      <c r="AQ315" s="69">
        <f t="shared" ref="AQ315:AT315" si="1177">IF(OR($B315&lt;AQ$10,$B315&gt;AQ$11),0,IF($B315=AQ$11,-AQ314,-AQ$15))</f>
        <v>-5277.7777777777774</v>
      </c>
      <c r="AR315" s="69">
        <f t="shared" si="1177"/>
        <v>-7777.7777777777774</v>
      </c>
      <c r="AS315" s="69">
        <f t="shared" si="1177"/>
        <v>-4412.5226666666667</v>
      </c>
      <c r="AT315" s="69">
        <f t="shared" si="1177"/>
        <v>-4428.1481111111116</v>
      </c>
      <c r="AU315" s="69"/>
      <c r="AV315" s="69">
        <f t="shared" ref="AV315" si="1178">IF(OR($B315&lt;AV$10,$B315&gt;AV$11),0,IF($B315=AV$11,-AV314,-AV$15))</f>
        <v>-416.61005555555556</v>
      </c>
      <c r="AW315" s="70"/>
      <c r="AX315" s="70"/>
      <c r="AY315" s="70"/>
      <c r="AZ315" s="70"/>
      <c r="BA315" s="70"/>
      <c r="BB315" s="71">
        <f t="shared" si="973"/>
        <v>-87166.968944444438</v>
      </c>
      <c r="BC315" s="71">
        <f>ROUND(BB315*'Link In'!$H$2,2)</f>
        <v>-4358.3500000000004</v>
      </c>
      <c r="BD315" s="71">
        <f>ROUND((BB315-BC315)*'Link In'!$H$3,2)</f>
        <v>-17389.810000000001</v>
      </c>
    </row>
    <row r="316" spans="1:56" x14ac:dyDescent="0.3">
      <c r="A316" s="55">
        <f t="shared" si="1058"/>
        <v>123</v>
      </c>
      <c r="B316" s="123">
        <f>B315</f>
        <v>43831</v>
      </c>
      <c r="C316" s="99" t="s">
        <v>16</v>
      </c>
      <c r="D316" s="71">
        <f t="shared" ref="D316:V316" si="1179">IF($B317&lt;D$10,0,IF($B317=D$10,D$13,SUM(D314:D315)))</f>
        <v>0</v>
      </c>
      <c r="E316" s="71">
        <f t="shared" si="1179"/>
        <v>0</v>
      </c>
      <c r="F316" s="71">
        <f t="shared" si="1179"/>
        <v>0</v>
      </c>
      <c r="G316" s="71">
        <f t="shared" si="1179"/>
        <v>0</v>
      </c>
      <c r="H316" s="71">
        <f t="shared" si="1179"/>
        <v>0</v>
      </c>
      <c r="I316" s="71">
        <f t="shared" si="1179"/>
        <v>0</v>
      </c>
      <c r="J316" s="71">
        <f t="shared" si="1179"/>
        <v>0</v>
      </c>
      <c r="K316" s="71">
        <f t="shared" si="1179"/>
        <v>0</v>
      </c>
      <c r="L316" s="71">
        <f t="shared" si="1179"/>
        <v>0</v>
      </c>
      <c r="M316" s="71">
        <f t="shared" si="1179"/>
        <v>0</v>
      </c>
      <c r="N316" s="71">
        <f t="shared" si="1179"/>
        <v>0</v>
      </c>
      <c r="O316" s="71">
        <f t="shared" si="1179"/>
        <v>0</v>
      </c>
      <c r="P316" s="71">
        <f t="shared" si="1179"/>
        <v>0</v>
      </c>
      <c r="Q316" s="71">
        <f>IF($B317&lt;Q$10,0,IF($B317=Q$10,Q$13,SUM(Q314:Q315)))</f>
        <v>-6.9121597334742546E-11</v>
      </c>
      <c r="R316" s="71">
        <f t="shared" si="1179"/>
        <v>1.6825651982799172E-11</v>
      </c>
      <c r="S316" s="71">
        <f t="shared" si="1179"/>
        <v>-7.0485839387401938E-12</v>
      </c>
      <c r="T316" s="71">
        <f t="shared" si="1179"/>
        <v>2.0293100533308461E-11</v>
      </c>
      <c r="U316" s="71">
        <f t="shared" si="1179"/>
        <v>205357.96000000197</v>
      </c>
      <c r="V316" s="71">
        <f t="shared" si="1179"/>
        <v>357704.48000000126</v>
      </c>
      <c r="W316" s="71">
        <f>+W314+W315</f>
        <v>-1.2050804798491299E-11</v>
      </c>
      <c r="X316" s="71">
        <f>IF($B317&lt;X$10,0,IF($B317=X$10,X$13,SUM(X314:X315)))</f>
        <v>21064.810000000074</v>
      </c>
      <c r="Y316" s="71">
        <f>IF($B317&lt;Y$10,0,IF($B317=Y$10,Y$13,SUM(Y314:Y315)))</f>
        <v>76116.140000000174</v>
      </c>
      <c r="Z316" s="71">
        <f t="shared" ref="Z316" si="1180">IF($B317&lt;Z$10,0,IF($B317=Z$10,Z$13,SUM(Z314:Z315)))</f>
        <v>356489.0400000026</v>
      </c>
      <c r="AA316" s="71">
        <f>IF($B317&lt;AA$10,0,IF($B317=AA$10,AA$13,SUM(AA314:AA315)))</f>
        <v>291807.98549999978</v>
      </c>
      <c r="AB316" s="71">
        <f t="shared" ref="AB316" si="1181">IF($B317&lt;AB$10,0,IF($B317=AB$10,AB$13,SUM(AB314:AB315)))</f>
        <v>236955.97333333435</v>
      </c>
      <c r="AC316" s="71">
        <f>IF($B317&lt;AC$10,0,IF($B317=AC$10,AC$13,SUM(AC314:AC315)))</f>
        <v>515869.64666666242</v>
      </c>
      <c r="AD316" s="71">
        <f t="shared" ref="AD316:AF316" si="1182">IF($B317&lt;AD$10,0,IF($B317=AD$10,AD$13,SUM(AD314:AD315)))</f>
        <v>301450.04188888764</v>
      </c>
      <c r="AE316" s="71">
        <f t="shared" si="1182"/>
        <v>625023.05238888843</v>
      </c>
      <c r="AF316" s="71">
        <f t="shared" si="1182"/>
        <v>275781.55227777822</v>
      </c>
      <c r="AG316" s="71">
        <f t="shared" ref="AG316:AH316" si="1183">IF($B317&lt;AG$10,0,IF($B317=AG$10,AG$13,SUM(AG314:AG315)))</f>
        <v>1075192.2903333313</v>
      </c>
      <c r="AH316" s="71">
        <f t="shared" si="1183"/>
        <v>318561.35061111004</v>
      </c>
      <c r="AI316" s="71">
        <f t="shared" ref="AI316:AJ316" si="1184">IF($B317&lt;AI$10,0,IF($B317=AI$10,AI$13,SUM(AI314:AI315)))</f>
        <v>647745.91522222105</v>
      </c>
      <c r="AJ316" s="71">
        <f t="shared" si="1184"/>
        <v>662773.04305555322</v>
      </c>
      <c r="AK316" s="71">
        <f t="shared" ref="AK316:AL316" si="1185">IF($B317&lt;AK$10,0,IF($B317=AK$10,AK$13,SUM(AK314:AK315)))</f>
        <v>309875.12477777718</v>
      </c>
      <c r="AL316" s="71">
        <f t="shared" si="1185"/>
        <v>856133.51250000077</v>
      </c>
      <c r="AM316" s="71">
        <f t="shared" ref="AM316" si="1186">IF($B317&lt;AM$10,0,IF($B317=AM$10,AM$13,SUM(AM314:AM315)))</f>
        <v>34784.286666666696</v>
      </c>
      <c r="AN316" s="71"/>
      <c r="AO316" s="71"/>
      <c r="AP316" s="71">
        <f t="shared" ref="AP316:AQ316" si="1187">IF($B317&lt;AP$10,0,IF($B317=AP$10,AP$13,SUM(AP314:AP315)))</f>
        <v>1629827.54</v>
      </c>
      <c r="AQ316" s="71">
        <f t="shared" si="1187"/>
        <v>881388.88888888923</v>
      </c>
      <c r="AR316" s="71">
        <f t="shared" ref="AR316:AT316" si="1188">IF($B317&lt;AR$10,0,IF($B317=AR$10,AR$13,SUM(AR314:AR315)))</f>
        <v>1322222.2222222225</v>
      </c>
      <c r="AS316" s="71">
        <f t="shared" si="1188"/>
        <v>723653.71733333345</v>
      </c>
      <c r="AT316" s="71">
        <f t="shared" si="1188"/>
        <v>726216.29022222187</v>
      </c>
      <c r="AU316" s="71"/>
      <c r="AV316" s="71">
        <f t="shared" ref="AV316" si="1189">IF($B317&lt;AV$10,0,IF($B317=AV$10,AV$13,SUM(AV314:AV315)))</f>
        <v>72073.539611111075</v>
      </c>
      <c r="AW316" s="71"/>
      <c r="AX316" s="71"/>
      <c r="AY316" s="71"/>
      <c r="AZ316" s="71"/>
      <c r="BA316" s="71"/>
      <c r="BB316" s="71">
        <f t="shared" si="973"/>
        <v>12524068.403499996</v>
      </c>
      <c r="BC316" s="71">
        <f>ROUND(BB316*'Link In'!$H$2,2)</f>
        <v>626203.42000000004</v>
      </c>
      <c r="BD316" s="71">
        <f>ROUND((BB316-BC316)*'Link In'!$H$3,2)</f>
        <v>2498551.65</v>
      </c>
    </row>
    <row r="317" spans="1:56" x14ac:dyDescent="0.3">
      <c r="A317" s="55">
        <f t="shared" si="1058"/>
        <v>223</v>
      </c>
      <c r="B317" s="125">
        <f>+B316+31</f>
        <v>43862</v>
      </c>
      <c r="C317" s="98" t="s">
        <v>15</v>
      </c>
      <c r="D317" s="69">
        <f t="shared" ref="D317:V317" si="1190">IF(OR($B317&lt;D$10,$B317&gt;D$11),0,IF($B317=D$11,-D316,-D$15))</f>
        <v>0</v>
      </c>
      <c r="E317" s="69">
        <f t="shared" si="1190"/>
        <v>0</v>
      </c>
      <c r="F317" s="69">
        <f t="shared" si="1190"/>
        <v>0</v>
      </c>
      <c r="G317" s="69">
        <f t="shared" si="1190"/>
        <v>0</v>
      </c>
      <c r="H317" s="69">
        <f t="shared" si="1190"/>
        <v>0</v>
      </c>
      <c r="I317" s="69">
        <f t="shared" si="1190"/>
        <v>0</v>
      </c>
      <c r="J317" s="69">
        <f t="shared" si="1190"/>
        <v>0</v>
      </c>
      <c r="K317" s="69">
        <f t="shared" si="1190"/>
        <v>0</v>
      </c>
      <c r="L317" s="69">
        <f t="shared" si="1190"/>
        <v>0</v>
      </c>
      <c r="M317" s="69">
        <f t="shared" si="1190"/>
        <v>0</v>
      </c>
      <c r="N317" s="69">
        <f t="shared" si="1190"/>
        <v>0</v>
      </c>
      <c r="O317" s="69">
        <f t="shared" si="1190"/>
        <v>0</v>
      </c>
      <c r="P317" s="69">
        <f t="shared" si="1190"/>
        <v>0</v>
      </c>
      <c r="Q317" s="69">
        <f>IF(OR($B317&lt;Q$10,$B317&gt;Q$11),0,IF($B317=Q$11,-Q316,-Q$15))</f>
        <v>0</v>
      </c>
      <c r="R317" s="69">
        <f t="shared" si="1190"/>
        <v>0</v>
      </c>
      <c r="S317" s="69">
        <f t="shared" si="1190"/>
        <v>0</v>
      </c>
      <c r="T317" s="69">
        <f t="shared" si="1190"/>
        <v>0</v>
      </c>
      <c r="U317" s="69">
        <f t="shared" si="1190"/>
        <v>-3019.97</v>
      </c>
      <c r="V317" s="69">
        <f t="shared" si="1190"/>
        <v>-5260.36</v>
      </c>
      <c r="W317" s="69">
        <v>0</v>
      </c>
      <c r="X317" s="69">
        <f>IF(OR($B317&lt;X$10,$B317&gt;X$11),0,IF($B317=X$11,-X316,-X$15))</f>
        <v>-619.56255555555549</v>
      </c>
      <c r="Y317" s="69">
        <f>IF(OR($B317&lt;Y$10,$B317&gt;Y$11),0,IF($B317=Y$11,-Y316,-Y$15))</f>
        <v>-2238.71</v>
      </c>
      <c r="Z317" s="69">
        <f t="shared" ref="Z317" si="1191">IF(OR($B317&lt;Z$10,$B317&gt;Z$11),0,IF($B317=Z$11,-Z316,-Z$15))</f>
        <v>-4145.22</v>
      </c>
      <c r="AA317" s="69">
        <f>IF(OR($B317&lt;AA$10,$B317&gt;AA$11),0,IF($B317=AA$11,-AA316,-AA$15))</f>
        <v>-3602.5677222222221</v>
      </c>
      <c r="AB317" s="69">
        <f t="shared" ref="AB317" si="1192">IF(OR($B317&lt;AB$10,$B317&gt;AB$11),0,IF($B317=AB$11,-AB316,-AB$15))</f>
        <v>-2323.0977777777771</v>
      </c>
      <c r="AC317" s="69">
        <f>IF(OR($B317&lt;AC$10,$B317&gt;AC$11),0,IF($B317=AC$11,-AC316,-AC$15))</f>
        <v>-5057.5455555555554</v>
      </c>
      <c r="AD317" s="69">
        <f t="shared" ref="AD317:AF317" si="1193">IF(OR($B317&lt;AD$10,$B317&gt;AD$11),0,IF($B317=AD$11,-AD316,-AD$15))</f>
        <v>-2817.2901111111109</v>
      </c>
      <c r="AE317" s="69">
        <f t="shared" si="1193"/>
        <v>-4496.5687222222223</v>
      </c>
      <c r="AF317" s="69">
        <f t="shared" si="1193"/>
        <v>-1984.0399444444445</v>
      </c>
      <c r="AG317" s="69">
        <f t="shared" ref="AG317:AH317" si="1194">IF(OR($B317&lt;AG$10,$B317&gt;AG$11),0,IF($B317=AG$11,-AG316,-AG$15))</f>
        <v>-7735.1963333333342</v>
      </c>
      <c r="AH317" s="69">
        <f t="shared" si="1194"/>
        <v>-2291.8082777777777</v>
      </c>
      <c r="AI317" s="69">
        <f t="shared" ref="AI317:AJ317" si="1195">IF(OR($B317&lt;AI$10,$B317&gt;AI$11),0,IF($B317=AI$11,-AI316,-AI$15))</f>
        <v>-4660.0425555555557</v>
      </c>
      <c r="AJ317" s="69">
        <f t="shared" si="1195"/>
        <v>-4768.1513888888885</v>
      </c>
      <c r="AK317" s="69">
        <f t="shared" ref="AK317:AL317" si="1196">IF(OR($B317&lt;AK$10,$B317&gt;AK$11),0,IF($B317=AK$11,-AK316,-AK$15))</f>
        <v>-2229.3174444444444</v>
      </c>
      <c r="AL317" s="69">
        <f t="shared" si="1196"/>
        <v>-5824.0375000000004</v>
      </c>
      <c r="AM317" s="69">
        <f t="shared" ref="AM317" si="1197">IF(OR($B317&lt;AM$10,$B317&gt;AM$11),0,IF($B317=AM$11,-AM316,-AM$15))</f>
        <v>-250.24666666666667</v>
      </c>
      <c r="AN317" s="69"/>
      <c r="AO317" s="69"/>
      <c r="AP317" s="69">
        <f t="shared" ref="AP317:AQ317" si="1198">IF(OR($B317&lt;AP$10,$B317&gt;AP$11),0,IF($B317=AP$11,-AP316,-AP$15))</f>
        <v>-9054.5974444444455</v>
      </c>
      <c r="AQ317" s="69">
        <f t="shared" si="1198"/>
        <v>-5277.7777777777774</v>
      </c>
      <c r="AR317" s="69">
        <f t="shared" ref="AR317:AT317" si="1199">IF(OR($B317&lt;AR$10,$B317&gt;AR$11),0,IF($B317=AR$11,-AR316,-AR$15))</f>
        <v>-7777.7777777777774</v>
      </c>
      <c r="AS317" s="69">
        <f t="shared" si="1199"/>
        <v>-4412.5226666666667</v>
      </c>
      <c r="AT317" s="69">
        <f t="shared" si="1199"/>
        <v>-4428.1481111111116</v>
      </c>
      <c r="AU317" s="69"/>
      <c r="AV317" s="69">
        <f t="shared" ref="AV317" si="1200">IF(OR($B317&lt;AV$10,$B317&gt;AV$11),0,IF($B317=AV$11,-AV316,-AV$15))</f>
        <v>-416.61005555555556</v>
      </c>
      <c r="AW317" s="70"/>
      <c r="AX317" s="70"/>
      <c r="AY317" s="70"/>
      <c r="AZ317" s="70"/>
      <c r="BA317" s="70"/>
      <c r="BB317" s="71">
        <f t="shared" si="973"/>
        <v>-94691.166388888887</v>
      </c>
      <c r="BC317" s="71">
        <f>ROUND(BB317*'Link In'!$H$2,2)</f>
        <v>-4734.5600000000004</v>
      </c>
      <c r="BD317" s="71">
        <f>ROUND((BB317-BC317)*'Link In'!$H$3,2)</f>
        <v>-18890.89</v>
      </c>
    </row>
    <row r="318" spans="1:56" x14ac:dyDescent="0.3">
      <c r="A318" s="55">
        <f t="shared" si="1058"/>
        <v>124</v>
      </c>
      <c r="B318" s="123">
        <f>B317</f>
        <v>43862</v>
      </c>
      <c r="C318" s="99" t="s">
        <v>16</v>
      </c>
      <c r="D318" s="71">
        <f t="shared" ref="D318:V318" si="1201">IF($B319&lt;D$10,0,IF($B319=D$10,D$13,SUM(D316:D317)))</f>
        <v>0</v>
      </c>
      <c r="E318" s="71">
        <f t="shared" si="1201"/>
        <v>0</v>
      </c>
      <c r="F318" s="71">
        <f t="shared" si="1201"/>
        <v>0</v>
      </c>
      <c r="G318" s="71">
        <f t="shared" si="1201"/>
        <v>0</v>
      </c>
      <c r="H318" s="71">
        <f t="shared" si="1201"/>
        <v>0</v>
      </c>
      <c r="I318" s="71">
        <f t="shared" si="1201"/>
        <v>0</v>
      </c>
      <c r="J318" s="71">
        <f t="shared" si="1201"/>
        <v>0</v>
      </c>
      <c r="K318" s="71">
        <f t="shared" si="1201"/>
        <v>0</v>
      </c>
      <c r="L318" s="71">
        <f t="shared" si="1201"/>
        <v>0</v>
      </c>
      <c r="M318" s="71">
        <f t="shared" si="1201"/>
        <v>0</v>
      </c>
      <c r="N318" s="71">
        <f t="shared" si="1201"/>
        <v>0</v>
      </c>
      <c r="O318" s="71">
        <f t="shared" si="1201"/>
        <v>0</v>
      </c>
      <c r="P318" s="71">
        <f t="shared" si="1201"/>
        <v>0</v>
      </c>
      <c r="Q318" s="71">
        <f>IF($B319&lt;Q$10,0,IF($B319=Q$10,Q$13,SUM(Q316:Q317)))</f>
        <v>-6.9121597334742546E-11</v>
      </c>
      <c r="R318" s="71">
        <f t="shared" si="1201"/>
        <v>1.6825651982799172E-11</v>
      </c>
      <c r="S318" s="71">
        <f t="shared" si="1201"/>
        <v>-7.0485839387401938E-12</v>
      </c>
      <c r="T318" s="71">
        <f t="shared" si="1201"/>
        <v>2.0293100533308461E-11</v>
      </c>
      <c r="U318" s="71">
        <f t="shared" si="1201"/>
        <v>202337.99000000197</v>
      </c>
      <c r="V318" s="71">
        <f t="shared" si="1201"/>
        <v>352444.12000000128</v>
      </c>
      <c r="W318" s="71">
        <f t="shared" ref="W318" si="1202">IF($B319&lt;W$10,0,IF($B319=W$10,W$13,SUM(W316:W317)))</f>
        <v>-1.2050804798491299E-11</v>
      </c>
      <c r="X318" s="71">
        <f>IF($B319&lt;X$10,0,IF($B319=X$10,X$13,SUM(X316:X317)))</f>
        <v>20445.247444444518</v>
      </c>
      <c r="Y318" s="71">
        <f>IF($B319&lt;Y$10,0,IF($B319=Y$10,Y$13,SUM(Y316:Y317)))</f>
        <v>73877.430000000168</v>
      </c>
      <c r="Z318" s="71">
        <f t="shared" ref="Z318" si="1203">IF($B319&lt;Z$10,0,IF($B319=Z$10,Z$13,SUM(Z316:Z317)))</f>
        <v>352343.82000000263</v>
      </c>
      <c r="AA318" s="71">
        <f>IF($B319&lt;AA$10,0,IF($B319=AA$10,AA$13,SUM(AA316:AA317)))</f>
        <v>288205.41777777753</v>
      </c>
      <c r="AB318" s="71">
        <f t="shared" ref="AB318" si="1204">IF($B319&lt;AB$10,0,IF($B319=AB$10,AB$13,SUM(AB316:AB317)))</f>
        <v>234632.87555555656</v>
      </c>
      <c r="AC318" s="71">
        <f>IF($B319&lt;AC$10,0,IF($B319=AC$10,AC$13,SUM(AC316:AC317)))</f>
        <v>510812.10111110687</v>
      </c>
      <c r="AD318" s="71">
        <f t="shared" ref="AD318:AF318" si="1205">IF($B319&lt;AD$10,0,IF($B319=AD$10,AD$13,SUM(AD316:AD317)))</f>
        <v>298632.75177777652</v>
      </c>
      <c r="AE318" s="71">
        <f t="shared" si="1205"/>
        <v>620526.4836666662</v>
      </c>
      <c r="AF318" s="71">
        <f t="shared" si="1205"/>
        <v>273797.51233333378</v>
      </c>
      <c r="AG318" s="71">
        <f t="shared" ref="AG318:AH318" si="1206">IF($B319&lt;AG$10,0,IF($B319=AG$10,AG$13,SUM(AG316:AG317)))</f>
        <v>1067457.0939999979</v>
      </c>
      <c r="AH318" s="71">
        <f t="shared" si="1206"/>
        <v>316269.54233333224</v>
      </c>
      <c r="AI318" s="71">
        <f t="shared" ref="AI318:AJ318" si="1207">IF($B319&lt;AI$10,0,IF($B319=AI$10,AI$13,SUM(AI316:AI317)))</f>
        <v>643085.87266666547</v>
      </c>
      <c r="AJ318" s="71">
        <f t="shared" si="1207"/>
        <v>658004.89166666428</v>
      </c>
      <c r="AK318" s="71">
        <f t="shared" ref="AK318:AL318" si="1208">IF($B319&lt;AK$10,0,IF($B319=AK$10,AK$13,SUM(AK316:AK317)))</f>
        <v>307645.80733333272</v>
      </c>
      <c r="AL318" s="71">
        <f t="shared" si="1208"/>
        <v>850309.47500000079</v>
      </c>
      <c r="AM318" s="71">
        <f t="shared" ref="AM318" si="1209">IF($B319&lt;AM$10,0,IF($B319=AM$10,AM$13,SUM(AM316:AM317)))</f>
        <v>34534.04000000003</v>
      </c>
      <c r="AN318" s="71"/>
      <c r="AO318" s="71"/>
      <c r="AP318" s="71">
        <f t="shared" ref="AP318:AQ318" si="1210">IF($B319&lt;AP$10,0,IF($B319=AP$10,AP$13,SUM(AP316:AP317)))</f>
        <v>1620772.9425555556</v>
      </c>
      <c r="AQ318" s="71">
        <f t="shared" si="1210"/>
        <v>876111.11111111147</v>
      </c>
      <c r="AR318" s="71">
        <f t="shared" ref="AR318:AT318" si="1211">IF($B319&lt;AR$10,0,IF($B319=AR$10,AR$13,SUM(AR316:AR317)))</f>
        <v>1314444.4444444447</v>
      </c>
      <c r="AS318" s="71">
        <f t="shared" si="1211"/>
        <v>719241.19466666679</v>
      </c>
      <c r="AT318" s="71">
        <f t="shared" si="1211"/>
        <v>721788.14211111073</v>
      </c>
      <c r="AU318" s="71"/>
      <c r="AV318" s="71">
        <f t="shared" ref="AV318" si="1212">IF($B319&lt;AV$10,0,IF($B319=AV$10,AV$13,SUM(AV316:AV317)))</f>
        <v>71656.929555555515</v>
      </c>
      <c r="AW318" s="71"/>
      <c r="AX318" s="71"/>
      <c r="AY318" s="71"/>
      <c r="AZ318" s="71"/>
      <c r="BA318" s="71"/>
      <c r="BB318" s="71">
        <f t="shared" si="973"/>
        <v>12429377.237111107</v>
      </c>
      <c r="BC318" s="71">
        <f>ROUND(BB318*'Link In'!$H$2,2)</f>
        <v>621468.86</v>
      </c>
      <c r="BD318" s="71">
        <f>ROUND((BB318-BC318)*'Link In'!$H$3,2)</f>
        <v>2479660.7599999998</v>
      </c>
    </row>
    <row r="319" spans="1:56" x14ac:dyDescent="0.3">
      <c r="A319" s="55">
        <f t="shared" si="1058"/>
        <v>224</v>
      </c>
      <c r="B319" s="125">
        <f>+B318+30</f>
        <v>43892</v>
      </c>
      <c r="C319" s="98" t="s">
        <v>15</v>
      </c>
      <c r="D319" s="69">
        <f t="shared" ref="D319:V319" si="1213">IF(OR($B319&lt;D$10,$B319&gt;D$11),0,IF($B319=D$11,-D318,-D$15))</f>
        <v>0</v>
      </c>
      <c r="E319" s="69">
        <f t="shared" si="1213"/>
        <v>0</v>
      </c>
      <c r="F319" s="69">
        <f t="shared" si="1213"/>
        <v>0</v>
      </c>
      <c r="G319" s="69">
        <f t="shared" si="1213"/>
        <v>0</v>
      </c>
      <c r="H319" s="69">
        <f t="shared" si="1213"/>
        <v>0</v>
      </c>
      <c r="I319" s="69">
        <f t="shared" si="1213"/>
        <v>0</v>
      </c>
      <c r="J319" s="69">
        <f t="shared" si="1213"/>
        <v>0</v>
      </c>
      <c r="K319" s="69">
        <f t="shared" si="1213"/>
        <v>0</v>
      </c>
      <c r="L319" s="69">
        <f t="shared" si="1213"/>
        <v>0</v>
      </c>
      <c r="M319" s="69">
        <f t="shared" si="1213"/>
        <v>0</v>
      </c>
      <c r="N319" s="69">
        <f t="shared" si="1213"/>
        <v>0</v>
      </c>
      <c r="O319" s="69">
        <f t="shared" si="1213"/>
        <v>0</v>
      </c>
      <c r="P319" s="69">
        <f t="shared" si="1213"/>
        <v>0</v>
      </c>
      <c r="Q319" s="69">
        <f>IF(OR($B319&lt;Q$10,$B319&gt;Q$11),0,IF($B319=Q$11,-Q318,-Q$15))</f>
        <v>0</v>
      </c>
      <c r="R319" s="69">
        <f t="shared" si="1213"/>
        <v>0</v>
      </c>
      <c r="S319" s="69">
        <f t="shared" si="1213"/>
        <v>0</v>
      </c>
      <c r="T319" s="69">
        <f t="shared" si="1213"/>
        <v>0</v>
      </c>
      <c r="U319" s="69">
        <f t="shared" si="1213"/>
        <v>-3019.97</v>
      </c>
      <c r="V319" s="69">
        <f t="shared" si="1213"/>
        <v>-5260.36</v>
      </c>
      <c r="W319" s="69">
        <v>0</v>
      </c>
      <c r="X319" s="69">
        <f>IF(OR($B319&lt;X$10,$B319&gt;X$11),0,IF($B319=X$11,-X318,-X$15))</f>
        <v>-619.56255555555549</v>
      </c>
      <c r="Y319" s="69">
        <f>IF(OR($B319&lt;Y$10,$B319&gt;Y$11),0,IF($B319=Y$11,-Y318,-Y$15))</f>
        <v>-2238.71</v>
      </c>
      <c r="Z319" s="69">
        <f t="shared" ref="Z319" si="1214">IF(OR($B319&lt;Z$10,$B319&gt;Z$11),0,IF($B319=Z$11,-Z318,-Z$15))</f>
        <v>-4145.22</v>
      </c>
      <c r="AA319" s="69">
        <f>IF(OR($B319&lt;AA$10,$B319&gt;AA$11),0,IF($B319=AA$11,-AA318,-AA$15))</f>
        <v>-3602.5677222222221</v>
      </c>
      <c r="AB319" s="69">
        <f t="shared" ref="AB319" si="1215">IF(OR($B319&lt;AB$10,$B319&gt;AB$11),0,IF($B319=AB$11,-AB318,-AB$15))</f>
        <v>-2323.0977777777771</v>
      </c>
      <c r="AC319" s="69">
        <f>IF(OR($B319&lt;AC$10,$B319&gt;AC$11),0,IF($B319=AC$11,-AC318,-AC$15))</f>
        <v>-5057.5455555555554</v>
      </c>
      <c r="AD319" s="69">
        <f t="shared" ref="AD319:AF319" si="1216">IF(OR($B319&lt;AD$10,$B319&gt;AD$11),0,IF($B319=AD$11,-AD318,-AD$15))</f>
        <v>-2817.2901111111109</v>
      </c>
      <c r="AE319" s="69">
        <f t="shared" si="1216"/>
        <v>-4496.5687222222223</v>
      </c>
      <c r="AF319" s="69">
        <f t="shared" si="1216"/>
        <v>-1984.0399444444445</v>
      </c>
      <c r="AG319" s="69">
        <f t="shared" ref="AG319:AH319" si="1217">IF(OR($B319&lt;AG$10,$B319&gt;AG$11),0,IF($B319=AG$11,-AG318,-AG$15))</f>
        <v>-7735.1963333333342</v>
      </c>
      <c r="AH319" s="69">
        <f t="shared" si="1217"/>
        <v>-2291.8082777777777</v>
      </c>
      <c r="AI319" s="69">
        <f t="shared" ref="AI319:AJ319" si="1218">IF(OR($B319&lt;AI$10,$B319&gt;AI$11),0,IF($B319=AI$11,-AI318,-AI$15))</f>
        <v>-4660.0425555555557</v>
      </c>
      <c r="AJ319" s="69">
        <f t="shared" si="1218"/>
        <v>-4768.1513888888885</v>
      </c>
      <c r="AK319" s="69">
        <f t="shared" ref="AK319:AL319" si="1219">IF(OR($B319&lt;AK$10,$B319&gt;AK$11),0,IF($B319=AK$11,-AK318,-AK$15))</f>
        <v>-2229.3174444444444</v>
      </c>
      <c r="AL319" s="69">
        <f t="shared" si="1219"/>
        <v>-5824.0375000000004</v>
      </c>
      <c r="AM319" s="69">
        <f t="shared" ref="AM319" si="1220">IF(OR($B319&lt;AM$10,$B319&gt;AM$11),0,IF($B319=AM$11,-AM318,-AM$15))</f>
        <v>-250.24666666666667</v>
      </c>
      <c r="AN319" s="69"/>
      <c r="AO319" s="69"/>
      <c r="AP319" s="69">
        <f t="shared" ref="AP319:AQ319" si="1221">IF(OR($B319&lt;AP$10,$B319&gt;AP$11),0,IF($B319=AP$11,-AP318,-AP$15))</f>
        <v>-9054.5974444444455</v>
      </c>
      <c r="AQ319" s="69">
        <f t="shared" si="1221"/>
        <v>-5277.7777777777774</v>
      </c>
      <c r="AR319" s="69">
        <f t="shared" ref="AR319:AT319" si="1222">IF(OR($B319&lt;AR$10,$B319&gt;AR$11),0,IF($B319=AR$11,-AR318,-AR$15))</f>
        <v>-7777.7777777777774</v>
      </c>
      <c r="AS319" s="69">
        <f t="shared" si="1222"/>
        <v>-4412.5226666666667</v>
      </c>
      <c r="AT319" s="69">
        <f t="shared" si="1222"/>
        <v>-4428.1481111111116</v>
      </c>
      <c r="AU319" s="69"/>
      <c r="AV319" s="69">
        <f t="shared" ref="AV319" si="1223">IF(OR($B319&lt;AV$10,$B319&gt;AV$11),0,IF($B319=AV$11,-AV318,-AV$15))</f>
        <v>-416.61005555555556</v>
      </c>
      <c r="AW319" s="70"/>
      <c r="AX319" s="70"/>
      <c r="AY319" s="70"/>
      <c r="AZ319" s="70"/>
      <c r="BA319" s="70"/>
      <c r="BB319" s="71">
        <f t="shared" si="973"/>
        <v>-94691.166388888887</v>
      </c>
      <c r="BC319" s="71">
        <f>ROUND(BB319*'Link In'!$H$2,2)</f>
        <v>-4734.5600000000004</v>
      </c>
      <c r="BD319" s="71">
        <f>ROUND((BB319-BC319)*'Link In'!$H$3,2)</f>
        <v>-18890.89</v>
      </c>
    </row>
    <row r="320" spans="1:56" x14ac:dyDescent="0.3">
      <c r="A320" s="55">
        <f t="shared" si="1058"/>
        <v>125</v>
      </c>
      <c r="B320" s="123">
        <f>B319</f>
        <v>43892</v>
      </c>
      <c r="C320" s="99" t="s">
        <v>16</v>
      </c>
      <c r="D320" s="71">
        <f t="shared" ref="D320:V320" si="1224">IF($B321&lt;D$10,0,IF($B321=D$10,D$13,SUM(D318:D319)))</f>
        <v>0</v>
      </c>
      <c r="E320" s="71">
        <f t="shared" si="1224"/>
        <v>0</v>
      </c>
      <c r="F320" s="71">
        <f t="shared" si="1224"/>
        <v>0</v>
      </c>
      <c r="G320" s="71">
        <f t="shared" si="1224"/>
        <v>0</v>
      </c>
      <c r="H320" s="71">
        <f t="shared" si="1224"/>
        <v>0</v>
      </c>
      <c r="I320" s="71">
        <f t="shared" si="1224"/>
        <v>0</v>
      </c>
      <c r="J320" s="71">
        <f t="shared" si="1224"/>
        <v>0</v>
      </c>
      <c r="K320" s="71">
        <f t="shared" si="1224"/>
        <v>0</v>
      </c>
      <c r="L320" s="71">
        <f t="shared" si="1224"/>
        <v>0</v>
      </c>
      <c r="M320" s="71">
        <f t="shared" si="1224"/>
        <v>0</v>
      </c>
      <c r="N320" s="71">
        <f t="shared" si="1224"/>
        <v>0</v>
      </c>
      <c r="O320" s="71">
        <f t="shared" si="1224"/>
        <v>0</v>
      </c>
      <c r="P320" s="71">
        <f t="shared" si="1224"/>
        <v>0</v>
      </c>
      <c r="Q320" s="71">
        <f>IF($B321&lt;Q$10,0,IF($B321=Q$10,Q$13,SUM(Q318:Q319)))</f>
        <v>-6.9121597334742546E-11</v>
      </c>
      <c r="R320" s="71">
        <f t="shared" si="1224"/>
        <v>1.6825651982799172E-11</v>
      </c>
      <c r="S320" s="71">
        <f t="shared" si="1224"/>
        <v>-7.0485839387401938E-12</v>
      </c>
      <c r="T320" s="71">
        <f t="shared" si="1224"/>
        <v>2.0293100533308461E-11</v>
      </c>
      <c r="U320" s="71">
        <f t="shared" si="1224"/>
        <v>199318.02000000197</v>
      </c>
      <c r="V320" s="71">
        <f t="shared" si="1224"/>
        <v>347183.76000000129</v>
      </c>
      <c r="W320" s="71">
        <f t="shared" ref="W320" si="1225">IF($B321&lt;W$10,0,IF($B321=W$10,W$13,SUM(W318:W319)))</f>
        <v>-1.2050804798491299E-11</v>
      </c>
      <c r="X320" s="71">
        <f>IF($B321&lt;X$10,0,IF($B321=X$10,X$13,SUM(X318:X319)))</f>
        <v>19825.684888888962</v>
      </c>
      <c r="Y320" s="71">
        <f>IF($B321&lt;Y$10,0,IF($B321=Y$10,Y$13,SUM(Y318:Y319)))</f>
        <v>71638.720000000161</v>
      </c>
      <c r="Z320" s="71">
        <f t="shared" ref="Z320" si="1226">IF($B321&lt;Z$10,0,IF($B321=Z$10,Z$13,SUM(Z318:Z319)))</f>
        <v>348198.60000000265</v>
      </c>
      <c r="AA320" s="71">
        <f>IF($B321&lt;AA$10,0,IF($B321=AA$10,AA$13,SUM(AA318:AA319)))</f>
        <v>284602.85005555529</v>
      </c>
      <c r="AB320" s="71">
        <f t="shared" ref="AB320" si="1227">IF($B321&lt;AB$10,0,IF($B321=AB$10,AB$13,SUM(AB318:AB319)))</f>
        <v>232309.77777777877</v>
      </c>
      <c r="AC320" s="71">
        <f>IF($B321&lt;AC$10,0,IF($B321=AC$10,AC$13,SUM(AC318:AC319)))</f>
        <v>505754.55555555131</v>
      </c>
      <c r="AD320" s="71">
        <f t="shared" ref="AD320:AF320" si="1228">IF($B321&lt;AD$10,0,IF($B321=AD$10,AD$13,SUM(AD318:AD319)))</f>
        <v>295815.46166666539</v>
      </c>
      <c r="AE320" s="71">
        <f t="shared" si="1228"/>
        <v>616029.91494444397</v>
      </c>
      <c r="AF320" s="71">
        <f t="shared" si="1228"/>
        <v>271813.47238888935</v>
      </c>
      <c r="AG320" s="71">
        <f t="shared" ref="AG320:AH320" si="1229">IF($B321&lt;AG$10,0,IF($B321=AG$10,AG$13,SUM(AG318:AG319)))</f>
        <v>1059721.8976666646</v>
      </c>
      <c r="AH320" s="71">
        <f t="shared" si="1229"/>
        <v>313977.73405555444</v>
      </c>
      <c r="AI320" s="71">
        <f t="shared" ref="AI320:AJ320" si="1230">IF($B321&lt;AI$10,0,IF($B321=AI$10,AI$13,SUM(AI318:AI319)))</f>
        <v>638425.83011110988</v>
      </c>
      <c r="AJ320" s="71">
        <f t="shared" si="1230"/>
        <v>653236.74027777533</v>
      </c>
      <c r="AK320" s="71">
        <f t="shared" ref="AK320:AL320" si="1231">IF($B321&lt;AK$10,0,IF($B321=AK$10,AK$13,SUM(AK318:AK319)))</f>
        <v>305416.48988888826</v>
      </c>
      <c r="AL320" s="71">
        <f t="shared" si="1231"/>
        <v>844485.43750000081</v>
      </c>
      <c r="AM320" s="71">
        <f t="shared" ref="AM320" si="1232">IF($B321&lt;AM$10,0,IF($B321=AM$10,AM$13,SUM(AM318:AM319)))</f>
        <v>34283.793333333364</v>
      </c>
      <c r="AN320" s="71"/>
      <c r="AO320" s="71"/>
      <c r="AP320" s="71">
        <f t="shared" ref="AP320:AQ320" si="1233">IF($B321&lt;AP$10,0,IF($B321=AP$10,AP$13,SUM(AP318:AP319)))</f>
        <v>1611718.3451111112</v>
      </c>
      <c r="AQ320" s="71">
        <f t="shared" si="1233"/>
        <v>870833.33333333372</v>
      </c>
      <c r="AR320" s="71">
        <f t="shared" ref="AR320:AT320" si="1234">IF($B321&lt;AR$10,0,IF($B321=AR$10,AR$13,SUM(AR318:AR319)))</f>
        <v>1306666.666666667</v>
      </c>
      <c r="AS320" s="71">
        <f t="shared" si="1234"/>
        <v>714828.67200000014</v>
      </c>
      <c r="AT320" s="71">
        <f t="shared" si="1234"/>
        <v>717359.9939999996</v>
      </c>
      <c r="AU320" s="71">
        <f>AU13</f>
        <v>300000</v>
      </c>
      <c r="AV320" s="71">
        <f t="shared" ref="AV320" si="1235">IF($B321&lt;AV$10,0,IF($B321=AV$10,AV$13,SUM(AV318:AV319)))</f>
        <v>71240.319499999954</v>
      </c>
      <c r="AW320" s="71"/>
      <c r="AX320" s="71"/>
      <c r="AY320" s="71"/>
      <c r="AZ320" s="71"/>
      <c r="BA320" s="71"/>
      <c r="BB320" s="71">
        <f t="shared" si="973"/>
        <v>12634686.070722217</v>
      </c>
      <c r="BC320" s="71">
        <f>ROUND(BB320*'Link In'!$H$2,2)</f>
        <v>631734.30000000005</v>
      </c>
      <c r="BD320" s="71">
        <f>ROUND((BB320-BC320)*'Link In'!$H$3,2)</f>
        <v>2520619.87</v>
      </c>
    </row>
    <row r="321" spans="1:56" x14ac:dyDescent="0.3">
      <c r="A321" s="55">
        <f t="shared" si="1058"/>
        <v>225</v>
      </c>
      <c r="B321" s="125">
        <f>+B320+31</f>
        <v>43923</v>
      </c>
      <c r="C321" s="98" t="s">
        <v>15</v>
      </c>
      <c r="D321" s="69">
        <f t="shared" ref="D321:P321" si="1236">IF(OR($B321&lt;D$10,$B321&gt;D$11),0,IF($B321=D$11,-D320,-D$15))</f>
        <v>0</v>
      </c>
      <c r="E321" s="69">
        <f t="shared" si="1236"/>
        <v>0</v>
      </c>
      <c r="F321" s="69">
        <f t="shared" si="1236"/>
        <v>0</v>
      </c>
      <c r="G321" s="69">
        <f t="shared" si="1236"/>
        <v>0</v>
      </c>
      <c r="H321" s="69">
        <f t="shared" si="1236"/>
        <v>0</v>
      </c>
      <c r="I321" s="69">
        <f t="shared" si="1236"/>
        <v>0</v>
      </c>
      <c r="J321" s="69">
        <f t="shared" si="1236"/>
        <v>0</v>
      </c>
      <c r="K321" s="69">
        <f t="shared" si="1236"/>
        <v>0</v>
      </c>
      <c r="L321" s="69">
        <f t="shared" si="1236"/>
        <v>0</v>
      </c>
      <c r="M321" s="69">
        <f t="shared" si="1236"/>
        <v>0</v>
      </c>
      <c r="N321" s="69">
        <f t="shared" si="1236"/>
        <v>0</v>
      </c>
      <c r="O321" s="69">
        <f t="shared" si="1236"/>
        <v>0</v>
      </c>
      <c r="P321" s="69">
        <f t="shared" si="1236"/>
        <v>0</v>
      </c>
      <c r="Q321" s="69">
        <f>IF(OR($B321&lt;Q$10,$B321&gt;Q$11),0,IF($B321=Q$11,-Q320,-Q$15))</f>
        <v>0</v>
      </c>
      <c r="R321" s="69">
        <f t="shared" ref="R321:V321" si="1237">IF(OR($B321&lt;R$10,$B321&gt;R$11),0,IF($B321=R$11,-R320,-R$15))</f>
        <v>0</v>
      </c>
      <c r="S321" s="69">
        <f t="shared" si="1237"/>
        <v>0</v>
      </c>
      <c r="T321" s="69">
        <f t="shared" si="1237"/>
        <v>0</v>
      </c>
      <c r="U321" s="69">
        <f t="shared" si="1237"/>
        <v>-3019.97</v>
      </c>
      <c r="V321" s="69">
        <f t="shared" si="1237"/>
        <v>-5260.36</v>
      </c>
      <c r="W321" s="69">
        <v>0</v>
      </c>
      <c r="X321" s="69">
        <f>IF(OR($B321&lt;X$10,$B321&gt;X$11),0,IF($B321=X$11,-X320,-X$15))</f>
        <v>-619.56255555555549</v>
      </c>
      <c r="Y321" s="69">
        <f>IF(OR($B321&lt;Y$10,$B321&gt;Y$11),0,IF($B321=Y$11,-Y320,-Y$15))</f>
        <v>-2238.71</v>
      </c>
      <c r="Z321" s="69">
        <f t="shared" ref="Z321" si="1238">IF(OR($B321&lt;Z$10,$B321&gt;Z$11),0,IF($B321=Z$11,-Z320,-Z$15))</f>
        <v>-4145.22</v>
      </c>
      <c r="AA321" s="69">
        <f>IF(OR($B321&lt;AA$10,$B321&gt;AA$11),0,IF($B321=AA$11,-AA320,-AA$15))</f>
        <v>-3602.5677222222221</v>
      </c>
      <c r="AB321" s="69">
        <f t="shared" ref="AB321" si="1239">IF(OR($B321&lt;AB$10,$B321&gt;AB$11),0,IF($B321=AB$11,-AB320,-AB$15))</f>
        <v>-2323.0977777777771</v>
      </c>
      <c r="AC321" s="69">
        <f>IF(OR($B321&lt;AC$10,$B321&gt;AC$11),0,IF($B321=AC$11,-AC320,-AC$15))</f>
        <v>-5057.5455555555554</v>
      </c>
      <c r="AD321" s="69">
        <f t="shared" ref="AD321:AF321" si="1240">IF(OR($B321&lt;AD$10,$B321&gt;AD$11),0,IF($B321=AD$11,-AD320,-AD$15))</f>
        <v>-2817.2901111111109</v>
      </c>
      <c r="AE321" s="69">
        <f t="shared" si="1240"/>
        <v>-4496.5687222222223</v>
      </c>
      <c r="AF321" s="69">
        <f t="shared" si="1240"/>
        <v>-1984.0399444444445</v>
      </c>
      <c r="AG321" s="69">
        <f t="shared" ref="AG321:AH321" si="1241">IF(OR($B321&lt;AG$10,$B321&gt;AG$11),0,IF($B321=AG$11,-AG320,-AG$15))</f>
        <v>-7735.1963333333342</v>
      </c>
      <c r="AH321" s="69">
        <f t="shared" si="1241"/>
        <v>-2291.8082777777777</v>
      </c>
      <c r="AI321" s="69">
        <f t="shared" ref="AI321:AJ321" si="1242">IF(OR($B321&lt;AI$10,$B321&gt;AI$11),0,IF($B321=AI$11,-AI320,-AI$15))</f>
        <v>-4660.0425555555557</v>
      </c>
      <c r="AJ321" s="69">
        <f t="shared" si="1242"/>
        <v>-4768.1513888888885</v>
      </c>
      <c r="AK321" s="69">
        <f t="shared" ref="AK321:AL321" si="1243">IF(OR($B321&lt;AK$10,$B321&gt;AK$11),0,IF($B321=AK$11,-AK320,-AK$15))</f>
        <v>-2229.3174444444444</v>
      </c>
      <c r="AL321" s="69">
        <f t="shared" si="1243"/>
        <v>-5824.0375000000004</v>
      </c>
      <c r="AM321" s="69">
        <f t="shared" ref="AM321" si="1244">IF(OR($B321&lt;AM$10,$B321&gt;AM$11),0,IF($B321=AM$11,-AM320,-AM$15))</f>
        <v>-250.24666666666667</v>
      </c>
      <c r="AN321" s="69"/>
      <c r="AO321" s="69"/>
      <c r="AP321" s="69">
        <f t="shared" ref="AP321:AQ321" si="1245">IF(OR($B321&lt;AP$10,$B321&gt;AP$11),0,IF($B321=AP$11,-AP320,-AP$15))</f>
        <v>-9054.5974444444455</v>
      </c>
      <c r="AQ321" s="69">
        <f t="shared" si="1245"/>
        <v>-5277.7777777777774</v>
      </c>
      <c r="AR321" s="69">
        <f t="shared" ref="AR321:AT321" si="1246">IF(OR($B321&lt;AR$10,$B321&gt;AR$11),0,IF($B321=AR$11,-AR320,-AR$15))</f>
        <v>-7777.7777777777774</v>
      </c>
      <c r="AS321" s="69">
        <f t="shared" si="1246"/>
        <v>-4412.5226666666667</v>
      </c>
      <c r="AT321" s="69">
        <f t="shared" si="1246"/>
        <v>-4428.1481111111116</v>
      </c>
      <c r="AU321" s="69">
        <f t="shared" ref="AU321:AV321" si="1247">IF(OR($B321&lt;AU$10,$B321&gt;AU$11),0,IF($B321=AU$11,-AU320,-AU$15))</f>
        <v>-1666.6666666666667</v>
      </c>
      <c r="AV321" s="69">
        <f t="shared" si="1247"/>
        <v>-416.61005555555556</v>
      </c>
      <c r="AW321" s="70"/>
      <c r="AX321" s="70"/>
      <c r="AY321" s="70"/>
      <c r="AZ321" s="70"/>
      <c r="BA321" s="70"/>
      <c r="BB321" s="71">
        <f t="shared" si="973"/>
        <v>-96357.833055555559</v>
      </c>
      <c r="BC321" s="71">
        <f>ROUND(BB321*'Link In'!$H$2,2)</f>
        <v>-4817.8900000000003</v>
      </c>
      <c r="BD321" s="71">
        <f>ROUND((BB321-BC321)*'Link In'!$H$3,2)</f>
        <v>-19223.39</v>
      </c>
    </row>
    <row r="322" spans="1:56" x14ac:dyDescent="0.3">
      <c r="A322" s="55">
        <f t="shared" si="1058"/>
        <v>126</v>
      </c>
      <c r="B322" s="123">
        <f>B321</f>
        <v>43923</v>
      </c>
      <c r="C322" s="99" t="s">
        <v>16</v>
      </c>
      <c r="D322" s="71">
        <f t="shared" ref="D322:V322" si="1248">IF($B323&lt;D$10,0,IF($B323=D$10,D$13,SUM(D320:D321)))</f>
        <v>0</v>
      </c>
      <c r="E322" s="71">
        <f t="shared" si="1248"/>
        <v>0</v>
      </c>
      <c r="F322" s="71">
        <f t="shared" si="1248"/>
        <v>0</v>
      </c>
      <c r="G322" s="71">
        <f t="shared" si="1248"/>
        <v>0</v>
      </c>
      <c r="H322" s="71">
        <f t="shared" si="1248"/>
        <v>0</v>
      </c>
      <c r="I322" s="71">
        <f t="shared" si="1248"/>
        <v>0</v>
      </c>
      <c r="J322" s="71">
        <f t="shared" si="1248"/>
        <v>0</v>
      </c>
      <c r="K322" s="71">
        <f t="shared" si="1248"/>
        <v>0</v>
      </c>
      <c r="L322" s="71">
        <f t="shared" si="1248"/>
        <v>0</v>
      </c>
      <c r="M322" s="71">
        <f t="shared" si="1248"/>
        <v>0</v>
      </c>
      <c r="N322" s="71">
        <f t="shared" si="1248"/>
        <v>0</v>
      </c>
      <c r="O322" s="71">
        <f t="shared" si="1248"/>
        <v>0</v>
      </c>
      <c r="P322" s="71">
        <f t="shared" si="1248"/>
        <v>0</v>
      </c>
      <c r="Q322" s="71">
        <f>IF($B323&lt;Q$10,0,IF($B323=Q$10,Q$13,SUM(Q320:Q321)))</f>
        <v>-6.9121597334742546E-11</v>
      </c>
      <c r="R322" s="71">
        <f t="shared" si="1248"/>
        <v>1.6825651982799172E-11</v>
      </c>
      <c r="S322" s="71">
        <f t="shared" si="1248"/>
        <v>-7.0485839387401938E-12</v>
      </c>
      <c r="T322" s="71">
        <f t="shared" si="1248"/>
        <v>2.0293100533308461E-11</v>
      </c>
      <c r="U322" s="71">
        <f t="shared" si="1248"/>
        <v>196298.05000000197</v>
      </c>
      <c r="V322" s="71">
        <f t="shared" si="1248"/>
        <v>341923.4000000013</v>
      </c>
      <c r="W322" s="71">
        <f t="shared" ref="W322" si="1249">IF($B323&lt;W$10,0,IF($B323=W$10,W$13,SUM(W320:W321)))</f>
        <v>-1.2050804798491299E-11</v>
      </c>
      <c r="X322" s="71">
        <f>IF($B323&lt;X$10,0,IF($B323=X$10,X$13,SUM(X320:X321)))</f>
        <v>19206.122333333406</v>
      </c>
      <c r="Y322" s="71">
        <f>IF($B323&lt;Y$10,0,IF($B323=Y$10,Y$13,SUM(Y320:Y321)))</f>
        <v>69400.010000000155</v>
      </c>
      <c r="Z322" s="71">
        <f t="shared" ref="Z322" si="1250">IF($B323&lt;Z$10,0,IF($B323=Z$10,Z$13,SUM(Z320:Z321)))</f>
        <v>344053.38000000268</v>
      </c>
      <c r="AA322" s="71">
        <f>IF($B323&lt;AA$10,0,IF($B323=AA$10,AA$13,SUM(AA320:AA321)))</f>
        <v>281000.28233333305</v>
      </c>
      <c r="AB322" s="71">
        <f t="shared" ref="AB322" si="1251">IF($B323&lt;AB$10,0,IF($B323=AB$10,AB$13,SUM(AB320:AB321)))</f>
        <v>229986.68000000098</v>
      </c>
      <c r="AC322" s="71">
        <f>IF($B323&lt;AC$10,0,IF($B323=AC$10,AC$13,SUM(AC320:AC321)))</f>
        <v>500697.00999999576</v>
      </c>
      <c r="AD322" s="71">
        <f t="shared" ref="AD322:AF322" si="1252">IF($B323&lt;AD$10,0,IF($B323=AD$10,AD$13,SUM(AD320:AD321)))</f>
        <v>292998.17155555426</v>
      </c>
      <c r="AE322" s="71">
        <f t="shared" si="1252"/>
        <v>611533.34622222173</v>
      </c>
      <c r="AF322" s="71">
        <f t="shared" si="1252"/>
        <v>269829.43244444492</v>
      </c>
      <c r="AG322" s="71">
        <f t="shared" ref="AG322:AH322" si="1253">IF($B323&lt;AG$10,0,IF($B323=AG$10,AG$13,SUM(AG320:AG321)))</f>
        <v>1051986.7013333312</v>
      </c>
      <c r="AH322" s="71">
        <f t="shared" si="1253"/>
        <v>311685.92577777663</v>
      </c>
      <c r="AI322" s="71">
        <f t="shared" ref="AI322:AJ322" si="1254">IF($B323&lt;AI$10,0,IF($B323=AI$10,AI$13,SUM(AI320:AI321)))</f>
        <v>633765.7875555543</v>
      </c>
      <c r="AJ322" s="71">
        <f t="shared" si="1254"/>
        <v>648468.58888888638</v>
      </c>
      <c r="AK322" s="71">
        <f t="shared" ref="AK322:AL322" si="1255">IF($B323&lt;AK$10,0,IF($B323=AK$10,AK$13,SUM(AK320:AK321)))</f>
        <v>303187.1724444438</v>
      </c>
      <c r="AL322" s="71">
        <f t="shared" si="1255"/>
        <v>838661.40000000084</v>
      </c>
      <c r="AM322" s="71">
        <f t="shared" ref="AM322" si="1256">IF($B323&lt;AM$10,0,IF($B323=AM$10,AM$13,SUM(AM320:AM321)))</f>
        <v>34033.546666666698</v>
      </c>
      <c r="AN322" s="71"/>
      <c r="AO322" s="71"/>
      <c r="AP322" s="71">
        <f t="shared" ref="AP322:AQ322" si="1257">IF($B323&lt;AP$10,0,IF($B323=AP$10,AP$13,SUM(AP320:AP321)))</f>
        <v>1602663.7476666667</v>
      </c>
      <c r="AQ322" s="71">
        <f t="shared" si="1257"/>
        <v>865555.55555555597</v>
      </c>
      <c r="AR322" s="71">
        <f t="shared" ref="AR322:AT322" si="1258">IF($B323&lt;AR$10,0,IF($B323=AR$10,AR$13,SUM(AR320:AR321)))</f>
        <v>1298888.8888888892</v>
      </c>
      <c r="AS322" s="71">
        <f t="shared" si="1258"/>
        <v>710416.14933333348</v>
      </c>
      <c r="AT322" s="71">
        <f t="shared" si="1258"/>
        <v>712931.84588888846</v>
      </c>
      <c r="AU322" s="71">
        <f t="shared" ref="AU322:AV322" si="1259">IF($B323&lt;AU$10,0,IF($B323=AU$10,AU$13,SUM(AU320:AU321)))</f>
        <v>298333.33333333331</v>
      </c>
      <c r="AV322" s="71">
        <f t="shared" si="1259"/>
        <v>70823.709444444394</v>
      </c>
      <c r="AW322" s="71"/>
      <c r="AX322" s="71"/>
      <c r="AY322" s="71"/>
      <c r="AZ322" s="71"/>
      <c r="BA322" s="71"/>
      <c r="BB322" s="71">
        <f t="shared" si="973"/>
        <v>12538328.237666663</v>
      </c>
      <c r="BC322" s="71">
        <f>ROUND(BB322*'Link In'!$H$2,2)</f>
        <v>626916.41</v>
      </c>
      <c r="BD322" s="71">
        <f>ROUND((BB322-BC322)*'Link In'!$H$3,2)</f>
        <v>2501396.48</v>
      </c>
    </row>
    <row r="323" spans="1:56" x14ac:dyDescent="0.3">
      <c r="A323" s="55">
        <f t="shared" si="1058"/>
        <v>226</v>
      </c>
      <c r="B323" s="125">
        <f>+B322+30</f>
        <v>43953</v>
      </c>
      <c r="C323" s="98" t="s">
        <v>15</v>
      </c>
      <c r="D323" s="69">
        <f t="shared" ref="D323:L323" si="1260">IF(OR($B323&lt;D$10,$B323&gt;D$11),0,IF($B323=D$11,-D322,-D$15))</f>
        <v>0</v>
      </c>
      <c r="E323" s="69">
        <f t="shared" si="1260"/>
        <v>0</v>
      </c>
      <c r="F323" s="69">
        <f t="shared" si="1260"/>
        <v>0</v>
      </c>
      <c r="G323" s="69">
        <f t="shared" si="1260"/>
        <v>0</v>
      </c>
      <c r="H323" s="69">
        <f t="shared" si="1260"/>
        <v>0</v>
      </c>
      <c r="I323" s="69">
        <f t="shared" si="1260"/>
        <v>0</v>
      </c>
      <c r="J323" s="69">
        <f t="shared" si="1260"/>
        <v>0</v>
      </c>
      <c r="K323" s="69">
        <f t="shared" si="1260"/>
        <v>0</v>
      </c>
      <c r="L323" s="69">
        <f t="shared" si="1260"/>
        <v>0</v>
      </c>
      <c r="M323" s="69">
        <f t="shared" ref="M323:T323" si="1261">IF(OR($B323&lt;M$10,$B323&gt;M$11),0,IF($B323=M$11,-M322,-M$15))</f>
        <v>0</v>
      </c>
      <c r="N323" s="69">
        <f t="shared" si="1261"/>
        <v>0</v>
      </c>
      <c r="O323" s="69">
        <f t="shared" si="1261"/>
        <v>0</v>
      </c>
      <c r="P323" s="69">
        <f t="shared" si="1261"/>
        <v>0</v>
      </c>
      <c r="Q323" s="69">
        <f>IF(OR($B323&lt;Q$10,$B323&gt;Q$11),0,IF($B323=Q$11,-Q322,-Q$15))</f>
        <v>0</v>
      </c>
      <c r="R323" s="69">
        <f t="shared" si="1261"/>
        <v>0</v>
      </c>
      <c r="S323" s="69">
        <f t="shared" si="1261"/>
        <v>0</v>
      </c>
      <c r="T323" s="69">
        <f t="shared" si="1261"/>
        <v>0</v>
      </c>
      <c r="U323" s="69">
        <f t="shared" ref="U323:Y323" si="1262">IF(OR($B323&lt;U$10,$B323&gt;U$11),0,IF($B323=U$11,-U322,-U$15))</f>
        <v>-3019.97</v>
      </c>
      <c r="V323" s="69">
        <f t="shared" si="1262"/>
        <v>-5260.36</v>
      </c>
      <c r="W323" s="69">
        <v>0</v>
      </c>
      <c r="X323" s="69">
        <f t="shared" si="1262"/>
        <v>-619.56255555555549</v>
      </c>
      <c r="Y323" s="69">
        <f t="shared" si="1262"/>
        <v>-2238.71</v>
      </c>
      <c r="Z323" s="69">
        <f t="shared" ref="Z323:AA323" si="1263">IF(OR($B323&lt;Z$10,$B323&gt;Z$11),0,IF($B323=Z$11,-Z322,-Z$15))</f>
        <v>-4145.22</v>
      </c>
      <c r="AA323" s="69">
        <f t="shared" si="1263"/>
        <v>-3602.5677222222221</v>
      </c>
      <c r="AB323" s="69">
        <f t="shared" ref="AB323" si="1264">IF(OR($B323&lt;AB$10,$B323&gt;AB$11),0,IF($B323=AB$11,-AB322,-AB$15))</f>
        <v>-2323.0977777777771</v>
      </c>
      <c r="AC323" s="69">
        <f>IF(OR($B323&lt;AC$10,$B323&gt;AC$11),0,IF($B323=AC$11,-AC322,-AC$15))</f>
        <v>-5057.5455555555554</v>
      </c>
      <c r="AD323" s="69">
        <f t="shared" ref="AD323:AF323" si="1265">IF(OR($B323&lt;AD$10,$B323&gt;AD$11),0,IF($B323=AD$11,-AD322,-AD$15))</f>
        <v>-2817.2901111111109</v>
      </c>
      <c r="AE323" s="69">
        <f t="shared" si="1265"/>
        <v>-4496.5687222222223</v>
      </c>
      <c r="AF323" s="69">
        <f t="shared" si="1265"/>
        <v>-1984.0399444444445</v>
      </c>
      <c r="AG323" s="69">
        <f t="shared" ref="AG323:AH323" si="1266">IF(OR($B323&lt;AG$10,$B323&gt;AG$11),0,IF($B323=AG$11,-AG322,-AG$15))</f>
        <v>-7735.1963333333342</v>
      </c>
      <c r="AH323" s="69">
        <f t="shared" si="1266"/>
        <v>-2291.8082777777777</v>
      </c>
      <c r="AI323" s="69">
        <f t="shared" ref="AI323:AJ323" si="1267">IF(OR($B323&lt;AI$10,$B323&gt;AI$11),0,IF($B323=AI$11,-AI322,-AI$15))</f>
        <v>-4660.0425555555557</v>
      </c>
      <c r="AJ323" s="69">
        <f t="shared" si="1267"/>
        <v>-4768.1513888888885</v>
      </c>
      <c r="AK323" s="69">
        <f t="shared" ref="AK323:AL323" si="1268">IF(OR($B323&lt;AK$10,$B323&gt;AK$11),0,IF($B323=AK$11,-AK322,-AK$15))</f>
        <v>-2229.3174444444444</v>
      </c>
      <c r="AL323" s="69">
        <f t="shared" si="1268"/>
        <v>-5824.0375000000004</v>
      </c>
      <c r="AM323" s="69">
        <f t="shared" ref="AM323" si="1269">IF(OR($B323&lt;AM$10,$B323&gt;AM$11),0,IF($B323=AM$11,-AM322,-AM$15))</f>
        <v>-250.24666666666667</v>
      </c>
      <c r="AN323" s="69"/>
      <c r="AO323" s="69"/>
      <c r="AP323" s="69">
        <f t="shared" ref="AP323:AQ323" si="1270">IF(OR($B323&lt;AP$10,$B323&gt;AP$11),0,IF($B323=AP$11,-AP322,-AP$15))</f>
        <v>-9054.5974444444455</v>
      </c>
      <c r="AQ323" s="69">
        <f t="shared" si="1270"/>
        <v>-5277.7777777777774</v>
      </c>
      <c r="AR323" s="69">
        <f t="shared" ref="AR323:AT323" si="1271">IF(OR($B323&lt;AR$10,$B323&gt;AR$11),0,IF($B323=AR$11,-AR322,-AR$15))</f>
        <v>-7777.7777777777774</v>
      </c>
      <c r="AS323" s="69">
        <f t="shared" si="1271"/>
        <v>-4412.5226666666667</v>
      </c>
      <c r="AT323" s="69">
        <f t="shared" si="1271"/>
        <v>-4428.1481111111116</v>
      </c>
      <c r="AU323" s="69">
        <f t="shared" ref="AU323:AV323" si="1272">IF(OR($B323&lt;AU$10,$B323&gt;AU$11),0,IF($B323=AU$11,-AU322,-AU$15))</f>
        <v>-1666.6666666666667</v>
      </c>
      <c r="AV323" s="69">
        <f t="shared" si="1272"/>
        <v>-416.61005555555556</v>
      </c>
      <c r="AW323" s="70"/>
      <c r="AX323" s="70"/>
      <c r="AY323" s="70"/>
      <c r="AZ323" s="70"/>
      <c r="BA323" s="70"/>
      <c r="BB323" s="71">
        <f t="shared" si="973"/>
        <v>-96357.833055555559</v>
      </c>
      <c r="BC323" s="71">
        <f>ROUND(BB323*'Link In'!$H$2,2)</f>
        <v>-4817.8900000000003</v>
      </c>
      <c r="BD323" s="71">
        <f>ROUND((BB323-BC323)*'Link In'!$H$3,2)</f>
        <v>-19223.39</v>
      </c>
    </row>
    <row r="324" spans="1:56" x14ac:dyDescent="0.3">
      <c r="A324" s="55">
        <f t="shared" si="1058"/>
        <v>127</v>
      </c>
      <c r="B324" s="123">
        <f>B323</f>
        <v>43953</v>
      </c>
      <c r="C324" s="99" t="s">
        <v>16</v>
      </c>
      <c r="D324" s="71">
        <f t="shared" ref="D324:V324" si="1273">IF($B325&lt;D$10,0,IF($B325=D$10,D$13,SUM(D322:D323)))</f>
        <v>0</v>
      </c>
      <c r="E324" s="71">
        <f t="shared" si="1273"/>
        <v>0</v>
      </c>
      <c r="F324" s="71">
        <f t="shared" si="1273"/>
        <v>0</v>
      </c>
      <c r="G324" s="71">
        <f t="shared" si="1273"/>
        <v>0</v>
      </c>
      <c r="H324" s="71">
        <f t="shared" si="1273"/>
        <v>0</v>
      </c>
      <c r="I324" s="71">
        <f t="shared" si="1273"/>
        <v>0</v>
      </c>
      <c r="J324" s="71">
        <f t="shared" si="1273"/>
        <v>0</v>
      </c>
      <c r="K324" s="71">
        <f t="shared" si="1273"/>
        <v>0</v>
      </c>
      <c r="L324" s="71">
        <f t="shared" si="1273"/>
        <v>0</v>
      </c>
      <c r="M324" s="71">
        <f t="shared" si="1273"/>
        <v>0</v>
      </c>
      <c r="N324" s="71">
        <f t="shared" si="1273"/>
        <v>0</v>
      </c>
      <c r="O324" s="71">
        <f t="shared" si="1273"/>
        <v>0</v>
      </c>
      <c r="P324" s="71">
        <f t="shared" si="1273"/>
        <v>0</v>
      </c>
      <c r="Q324" s="71">
        <f>IF($B325&lt;Q$10,0,IF($B325=Q$10,Q$13,SUM(Q322:Q323)))</f>
        <v>-6.9121597334742546E-11</v>
      </c>
      <c r="R324" s="71">
        <f t="shared" si="1273"/>
        <v>1.6825651982799172E-11</v>
      </c>
      <c r="S324" s="71">
        <f t="shared" si="1273"/>
        <v>-7.0485839387401938E-12</v>
      </c>
      <c r="T324" s="71">
        <f t="shared" si="1273"/>
        <v>2.0293100533308461E-11</v>
      </c>
      <c r="U324" s="71">
        <f t="shared" si="1273"/>
        <v>193278.08000000197</v>
      </c>
      <c r="V324" s="71">
        <f t="shared" si="1273"/>
        <v>336663.04000000132</v>
      </c>
      <c r="W324" s="71">
        <f t="shared" ref="W324" si="1274">IF($B325&lt;W$10,0,IF($B325=W$10,W$13,SUM(W322:W323)))</f>
        <v>-1.2050804798491299E-11</v>
      </c>
      <c r="X324" s="71">
        <f>IF($B325&lt;X$10,0,IF($B325=X$10,X$13,SUM(X322:X323)))</f>
        <v>18586.559777777849</v>
      </c>
      <c r="Y324" s="71">
        <f>IF($B325&lt;Y$10,0,IF($B325=Y$10,Y$13,SUM(Y322:Y323)))</f>
        <v>67161.300000000148</v>
      </c>
      <c r="Z324" s="71">
        <f t="shared" ref="Z324" si="1275">IF($B325&lt;Z$10,0,IF($B325=Z$10,Z$13,SUM(Z322:Z323)))</f>
        <v>339908.16000000271</v>
      </c>
      <c r="AA324" s="71">
        <f>IF($B325&lt;AA$10,0,IF($B325=AA$10,AA$13,SUM(AA322:AA323)))</f>
        <v>277397.7146111108</v>
      </c>
      <c r="AB324" s="71">
        <f t="shared" ref="AB324" si="1276">IF($B325&lt;AB$10,0,IF($B325=AB$10,AB$13,SUM(AB322:AB323)))</f>
        <v>227663.58222222319</v>
      </c>
      <c r="AC324" s="71">
        <f>IF($B325&lt;AC$10,0,IF($B325=AC$10,AC$13,SUM(AC322:AC323)))</f>
        <v>495639.46444444021</v>
      </c>
      <c r="AD324" s="71">
        <f t="shared" ref="AD324:AF324" si="1277">IF($B325&lt;AD$10,0,IF($B325=AD$10,AD$13,SUM(AD322:AD323)))</f>
        <v>290180.88144444313</v>
      </c>
      <c r="AE324" s="71">
        <f t="shared" si="1277"/>
        <v>607036.7774999995</v>
      </c>
      <c r="AF324" s="71">
        <f t="shared" si="1277"/>
        <v>267845.39250000048</v>
      </c>
      <c r="AG324" s="71">
        <f t="shared" ref="AG324:AH324" si="1278">IF($B325&lt;AG$10,0,IF($B325=AG$10,AG$13,SUM(AG322:AG323)))</f>
        <v>1044251.5049999978</v>
      </c>
      <c r="AH324" s="71">
        <f t="shared" si="1278"/>
        <v>309394.11749999883</v>
      </c>
      <c r="AI324" s="71">
        <f t="shared" ref="AI324:AJ324" si="1279">IF($B325&lt;AI$10,0,IF($B325=AI$10,AI$13,SUM(AI322:AI323)))</f>
        <v>629105.74499999871</v>
      </c>
      <c r="AJ324" s="71">
        <f t="shared" si="1279"/>
        <v>643700.43749999744</v>
      </c>
      <c r="AK324" s="71">
        <f t="shared" ref="AK324:AL324" si="1280">IF($B325&lt;AK$10,0,IF($B325=AK$10,AK$13,SUM(AK322:AK323)))</f>
        <v>300957.85499999934</v>
      </c>
      <c r="AL324" s="71">
        <f t="shared" si="1280"/>
        <v>832837.36250000086</v>
      </c>
      <c r="AM324" s="71">
        <f t="shared" ref="AM324" si="1281">IF($B325&lt;AM$10,0,IF($B325=AM$10,AM$13,SUM(AM322:AM323)))</f>
        <v>33783.300000000032</v>
      </c>
      <c r="AN324" s="71"/>
      <c r="AO324" s="71"/>
      <c r="AP324" s="71">
        <f t="shared" ref="AP324:AQ324" si="1282">IF($B325&lt;AP$10,0,IF($B325=AP$10,AP$13,SUM(AP322:AP323)))</f>
        <v>1593609.1502222223</v>
      </c>
      <c r="AQ324" s="71">
        <f t="shared" si="1282"/>
        <v>860277.77777777822</v>
      </c>
      <c r="AR324" s="71">
        <f t="shared" ref="AR324:AT324" si="1283">IF($B325&lt;AR$10,0,IF($B325=AR$10,AR$13,SUM(AR322:AR323)))</f>
        <v>1291111.1111111115</v>
      </c>
      <c r="AS324" s="71">
        <f t="shared" si="1283"/>
        <v>706003.62666666682</v>
      </c>
      <c r="AT324" s="71">
        <f t="shared" si="1283"/>
        <v>708503.69777777733</v>
      </c>
      <c r="AU324" s="71">
        <f t="shared" ref="AU324:AV324" si="1284">IF($B325&lt;AU$10,0,IF($B325=AU$10,AU$13,SUM(AU322:AU323)))</f>
        <v>296666.66666666663</v>
      </c>
      <c r="AV324" s="71">
        <f t="shared" si="1284"/>
        <v>70407.099388888833</v>
      </c>
      <c r="AW324" s="71"/>
      <c r="AX324" s="71"/>
      <c r="AY324" s="71"/>
      <c r="AZ324" s="71"/>
      <c r="BA324" s="71"/>
      <c r="BB324" s="71">
        <f t="shared" si="973"/>
        <v>12441970.404611105</v>
      </c>
      <c r="BC324" s="71">
        <f>ROUND(BB324*'Link In'!$H$2,2)</f>
        <v>622098.52</v>
      </c>
      <c r="BD324" s="71">
        <f>ROUND((BB324-BC324)*'Link In'!$H$3,2)</f>
        <v>2482173.1</v>
      </c>
    </row>
    <row r="325" spans="1:56" x14ac:dyDescent="0.3">
      <c r="A325" s="55">
        <f t="shared" si="1058"/>
        <v>227</v>
      </c>
      <c r="B325" s="125">
        <f>+B324+30</f>
        <v>43983</v>
      </c>
      <c r="C325" s="98" t="s">
        <v>15</v>
      </c>
      <c r="D325" s="69">
        <f t="shared" ref="D325:V325" si="1285">IF(OR($B325&lt;D$10,$B325&gt;D$11),0,IF($B325=D$11,-D324,-D$15))</f>
        <v>0</v>
      </c>
      <c r="E325" s="69">
        <f t="shared" si="1285"/>
        <v>0</v>
      </c>
      <c r="F325" s="69">
        <f t="shared" si="1285"/>
        <v>0</v>
      </c>
      <c r="G325" s="69">
        <f t="shared" si="1285"/>
        <v>0</v>
      </c>
      <c r="H325" s="69">
        <f t="shared" si="1285"/>
        <v>0</v>
      </c>
      <c r="I325" s="69">
        <f t="shared" si="1285"/>
        <v>0</v>
      </c>
      <c r="J325" s="69">
        <f t="shared" si="1285"/>
        <v>0</v>
      </c>
      <c r="K325" s="69">
        <f t="shared" si="1285"/>
        <v>0</v>
      </c>
      <c r="L325" s="69">
        <f t="shared" si="1285"/>
        <v>0</v>
      </c>
      <c r="M325" s="69">
        <f t="shared" si="1285"/>
        <v>0</v>
      </c>
      <c r="N325" s="69">
        <f t="shared" si="1285"/>
        <v>0</v>
      </c>
      <c r="O325" s="69">
        <f t="shared" si="1285"/>
        <v>0</v>
      </c>
      <c r="P325" s="69">
        <f t="shared" si="1285"/>
        <v>0</v>
      </c>
      <c r="Q325" s="69">
        <f>IF(OR($B325&lt;Q$10,$B325&gt;Q$11),0,IF($B325=Q$11,-Q324,-Q$15))</f>
        <v>0</v>
      </c>
      <c r="R325" s="69">
        <f t="shared" si="1285"/>
        <v>0</v>
      </c>
      <c r="S325" s="69">
        <f t="shared" si="1285"/>
        <v>0</v>
      </c>
      <c r="T325" s="69">
        <f t="shared" si="1285"/>
        <v>0</v>
      </c>
      <c r="U325" s="69">
        <f t="shared" si="1285"/>
        <v>-3019.97</v>
      </c>
      <c r="V325" s="69">
        <f t="shared" si="1285"/>
        <v>-5260.36</v>
      </c>
      <c r="W325" s="69">
        <v>0</v>
      </c>
      <c r="X325" s="69">
        <f>IF(OR($B325&lt;X$10,$B325&gt;X$11),0,IF($B325=X$11,-X324,-X$15))</f>
        <v>-619.56255555555549</v>
      </c>
      <c r="Y325" s="69">
        <f>IF(OR($B325&lt;Y$10,$B325&gt;Y$11),0,IF($B325=Y$11,-Y324,-Y$15))</f>
        <v>-2238.71</v>
      </c>
      <c r="Z325" s="69">
        <f t="shared" ref="Z325" si="1286">IF(OR($B325&lt;Z$10,$B325&gt;Z$11),0,IF($B325=Z$11,-Z324,-Z$15))</f>
        <v>-4145.22</v>
      </c>
      <c r="AA325" s="69">
        <f>IF(OR($B325&lt;AA$10,$B325&gt;AA$11),0,IF($B325=AA$11,-AA324,-AA$15))</f>
        <v>-3602.5677222222221</v>
      </c>
      <c r="AB325" s="69">
        <f t="shared" ref="AB325" si="1287">IF(OR($B325&lt;AB$10,$B325&gt;AB$11),0,IF($B325=AB$11,-AB324,-AB$15))</f>
        <v>-2323.0977777777771</v>
      </c>
      <c r="AC325" s="69">
        <f>IF(OR($B325&lt;AC$10,$B325&gt;AC$11),0,IF($B325=AC$11,-AC324,-AC$15))</f>
        <v>-5057.5455555555554</v>
      </c>
      <c r="AD325" s="69">
        <f t="shared" ref="AD325:AF325" si="1288">IF(OR($B325&lt;AD$10,$B325&gt;AD$11),0,IF($B325=AD$11,-AD324,-AD$15))</f>
        <v>-2817.2901111111109</v>
      </c>
      <c r="AE325" s="69">
        <f t="shared" si="1288"/>
        <v>-4496.5687222222223</v>
      </c>
      <c r="AF325" s="69">
        <f t="shared" si="1288"/>
        <v>-1984.0399444444445</v>
      </c>
      <c r="AG325" s="69">
        <f t="shared" ref="AG325:AH325" si="1289">IF(OR($B325&lt;AG$10,$B325&gt;AG$11),0,IF($B325=AG$11,-AG324,-AG$15))</f>
        <v>-7735.1963333333342</v>
      </c>
      <c r="AH325" s="69">
        <f t="shared" si="1289"/>
        <v>-2291.8082777777777</v>
      </c>
      <c r="AI325" s="69">
        <f t="shared" ref="AI325:AJ325" si="1290">IF(OR($B325&lt;AI$10,$B325&gt;AI$11),0,IF($B325=AI$11,-AI324,-AI$15))</f>
        <v>-4660.0425555555557</v>
      </c>
      <c r="AJ325" s="69">
        <f t="shared" si="1290"/>
        <v>-4768.1513888888885</v>
      </c>
      <c r="AK325" s="69">
        <f t="shared" ref="AK325:AL325" si="1291">IF(OR($B325&lt;AK$10,$B325&gt;AK$11),0,IF($B325=AK$11,-AK324,-AK$15))</f>
        <v>-2229.3174444444444</v>
      </c>
      <c r="AL325" s="69">
        <f t="shared" si="1291"/>
        <v>-5824.0375000000004</v>
      </c>
      <c r="AM325" s="69">
        <f t="shared" ref="AM325" si="1292">IF(OR($B325&lt;AM$10,$B325&gt;AM$11),0,IF($B325=AM$11,-AM324,-AM$15))</f>
        <v>-250.24666666666667</v>
      </c>
      <c r="AN325" s="69"/>
      <c r="AO325" s="69"/>
      <c r="AP325" s="69">
        <f t="shared" ref="AP325:AQ325" si="1293">IF(OR($B325&lt;AP$10,$B325&gt;AP$11),0,IF($B325=AP$11,-AP324,-AP$15))</f>
        <v>-9054.5974444444455</v>
      </c>
      <c r="AQ325" s="69">
        <f t="shared" si="1293"/>
        <v>-5277.7777777777774</v>
      </c>
      <c r="AR325" s="69">
        <f t="shared" ref="AR325:AT325" si="1294">IF(OR($B325&lt;AR$10,$B325&gt;AR$11),0,IF($B325=AR$11,-AR324,-AR$15))</f>
        <v>-7777.7777777777774</v>
      </c>
      <c r="AS325" s="69">
        <f t="shared" si="1294"/>
        <v>-4412.5226666666667</v>
      </c>
      <c r="AT325" s="69">
        <f t="shared" si="1294"/>
        <v>-4428.1481111111116</v>
      </c>
      <c r="AU325" s="69">
        <f t="shared" ref="AU325:AV325" si="1295">IF(OR($B325&lt;AU$10,$B325&gt;AU$11),0,IF($B325=AU$11,-AU324,-AU$15))</f>
        <v>-1666.6666666666667</v>
      </c>
      <c r="AV325" s="69">
        <f t="shared" si="1295"/>
        <v>-416.61005555555556</v>
      </c>
      <c r="AW325" s="70"/>
      <c r="AX325" s="70"/>
      <c r="AY325" s="70"/>
      <c r="AZ325" s="70"/>
      <c r="BA325" s="70"/>
      <c r="BB325" s="71">
        <f t="shared" si="973"/>
        <v>-96357.833055555559</v>
      </c>
      <c r="BC325" s="71">
        <f>ROUND(BB325*'Link In'!$H$2,2)</f>
        <v>-4817.8900000000003</v>
      </c>
      <c r="BD325" s="71">
        <f>ROUND((BB325-BC325)*'Link In'!$H$3,2)</f>
        <v>-19223.39</v>
      </c>
    </row>
    <row r="326" spans="1:56" x14ac:dyDescent="0.3">
      <c r="A326" s="55">
        <f t="shared" si="1058"/>
        <v>128</v>
      </c>
      <c r="B326" s="123">
        <f>B325</f>
        <v>43983</v>
      </c>
      <c r="C326" s="99" t="s">
        <v>16</v>
      </c>
      <c r="D326" s="71">
        <f t="shared" ref="D326:V326" si="1296">IF($B327&lt;D$10,0,IF($B327=D$10,D$13,SUM(D324:D325)))</f>
        <v>0</v>
      </c>
      <c r="E326" s="71">
        <f t="shared" si="1296"/>
        <v>0</v>
      </c>
      <c r="F326" s="71">
        <f t="shared" si="1296"/>
        <v>0</v>
      </c>
      <c r="G326" s="71">
        <f t="shared" si="1296"/>
        <v>0</v>
      </c>
      <c r="H326" s="71">
        <f t="shared" si="1296"/>
        <v>0</v>
      </c>
      <c r="I326" s="71">
        <f t="shared" si="1296"/>
        <v>0</v>
      </c>
      <c r="J326" s="71">
        <f t="shared" si="1296"/>
        <v>0</v>
      </c>
      <c r="K326" s="71">
        <f t="shared" si="1296"/>
        <v>0</v>
      </c>
      <c r="L326" s="71">
        <f t="shared" si="1296"/>
        <v>0</v>
      </c>
      <c r="M326" s="71">
        <f t="shared" si="1296"/>
        <v>0</v>
      </c>
      <c r="N326" s="71">
        <f t="shared" si="1296"/>
        <v>0</v>
      </c>
      <c r="O326" s="71">
        <f t="shared" si="1296"/>
        <v>0</v>
      </c>
      <c r="P326" s="71">
        <f t="shared" si="1296"/>
        <v>0</v>
      </c>
      <c r="Q326" s="71">
        <f>IF($B327&lt;Q$10,0,IF($B327=Q$10,Q$13,SUM(Q324:Q325)))</f>
        <v>-6.9121597334742546E-11</v>
      </c>
      <c r="R326" s="71">
        <f t="shared" si="1296"/>
        <v>1.6825651982799172E-11</v>
      </c>
      <c r="S326" s="71">
        <f t="shared" si="1296"/>
        <v>-7.0485839387401938E-12</v>
      </c>
      <c r="T326" s="71">
        <f t="shared" si="1296"/>
        <v>2.0293100533308461E-11</v>
      </c>
      <c r="U326" s="71">
        <f t="shared" si="1296"/>
        <v>190258.11000000197</v>
      </c>
      <c r="V326" s="71">
        <f t="shared" si="1296"/>
        <v>331402.68000000133</v>
      </c>
      <c r="W326" s="71">
        <f t="shared" ref="W326" si="1297">IF($B327&lt;W$10,0,IF($B327=W$10,W$13,SUM(W324:W325)))</f>
        <v>-1.2050804798491299E-11</v>
      </c>
      <c r="X326" s="71">
        <f>IF($B327&lt;X$10,0,IF($B327=X$10,X$13,SUM(X324:X325)))</f>
        <v>17966.997222222293</v>
      </c>
      <c r="Y326" s="71">
        <f>IF($B327&lt;Y$10,0,IF($B327=Y$10,Y$13,SUM(Y324:Y325)))</f>
        <v>64922.590000000149</v>
      </c>
      <c r="Z326" s="71">
        <f t="shared" ref="Z326" si="1298">IF($B327&lt;Z$10,0,IF($B327=Z$10,Z$13,SUM(Z324:Z325)))</f>
        <v>335762.94000000274</v>
      </c>
      <c r="AA326" s="71">
        <f>IF($B327&lt;AA$10,0,IF($B327=AA$10,AA$13,SUM(AA324:AA325)))</f>
        <v>273795.14688888856</v>
      </c>
      <c r="AB326" s="71">
        <f t="shared" ref="AB326" si="1299">IF($B327&lt;AB$10,0,IF($B327=AB$10,AB$13,SUM(AB324:AB325)))</f>
        <v>225340.48444444541</v>
      </c>
      <c r="AC326" s="71">
        <f>IF($B327&lt;AC$10,0,IF($B327=AC$10,AC$13,SUM(AC324:AC325)))</f>
        <v>490581.91888888465</v>
      </c>
      <c r="AD326" s="71">
        <f t="shared" ref="AD326:AF326" si="1300">IF($B327&lt;AD$10,0,IF($B327=AD$10,AD$13,SUM(AD324:AD325)))</f>
        <v>287363.59133333201</v>
      </c>
      <c r="AE326" s="71">
        <f t="shared" si="1300"/>
        <v>602540.20877777727</v>
      </c>
      <c r="AF326" s="71">
        <f t="shared" si="1300"/>
        <v>265861.35255555605</v>
      </c>
      <c r="AG326" s="71">
        <f t="shared" ref="AG326:AH326" si="1301">IF($B327&lt;AG$10,0,IF($B327=AG$10,AG$13,SUM(AG324:AG325)))</f>
        <v>1036516.3086666644</v>
      </c>
      <c r="AH326" s="71">
        <f t="shared" si="1301"/>
        <v>307102.30922222103</v>
      </c>
      <c r="AI326" s="71">
        <f t="shared" ref="AI326:AJ326" si="1302">IF($B327&lt;AI$10,0,IF($B327=AI$10,AI$13,SUM(AI324:AI325)))</f>
        <v>624445.70244444313</v>
      </c>
      <c r="AJ326" s="71">
        <f t="shared" si="1302"/>
        <v>638932.28611110849</v>
      </c>
      <c r="AK326" s="71">
        <f t="shared" ref="AK326:AL326" si="1303">IF($B327&lt;AK$10,0,IF($B327=AK$10,AK$13,SUM(AK324:AK325)))</f>
        <v>298728.53755555488</v>
      </c>
      <c r="AL326" s="71">
        <f t="shared" si="1303"/>
        <v>827013.32500000088</v>
      </c>
      <c r="AM326" s="71">
        <f t="shared" ref="AM326" si="1304">IF($B327&lt;AM$10,0,IF($B327=AM$10,AM$13,SUM(AM324:AM325)))</f>
        <v>33533.053333333366</v>
      </c>
      <c r="AN326" s="71"/>
      <c r="AO326" s="71"/>
      <c r="AP326" s="71">
        <f t="shared" ref="AP326:AQ326" si="1305">IF($B327&lt;AP$10,0,IF($B327=AP$10,AP$13,SUM(AP324:AP325)))</f>
        <v>1584554.5527777779</v>
      </c>
      <c r="AQ326" s="71">
        <f t="shared" si="1305"/>
        <v>855000.00000000047</v>
      </c>
      <c r="AR326" s="71">
        <f t="shared" ref="AR326:AT326" si="1306">IF($B327&lt;AR$10,0,IF($B327=AR$10,AR$13,SUM(AR324:AR325)))</f>
        <v>1283333.3333333337</v>
      </c>
      <c r="AS326" s="71">
        <f t="shared" si="1306"/>
        <v>701591.10400000017</v>
      </c>
      <c r="AT326" s="71">
        <f t="shared" si="1306"/>
        <v>704075.54966666619</v>
      </c>
      <c r="AU326" s="71">
        <f t="shared" ref="AU326:AV326" si="1307">IF($B327&lt;AU$10,0,IF($B327=AU$10,AU$13,SUM(AU324:AU325)))</f>
        <v>294999.99999999994</v>
      </c>
      <c r="AV326" s="71">
        <f t="shared" si="1307"/>
        <v>69990.489333333273</v>
      </c>
      <c r="AW326" s="71"/>
      <c r="AX326" s="71"/>
      <c r="AY326" s="71"/>
      <c r="AZ326" s="71"/>
      <c r="BA326" s="71"/>
      <c r="BB326" s="71">
        <f t="shared" ref="BB326:BB357" si="1308">SUM(D326:AW326)</f>
        <v>12345612.571555551</v>
      </c>
      <c r="BC326" s="71">
        <f>ROUND(BB326*'Link In'!$H$2,2)</f>
        <v>617280.63</v>
      </c>
      <c r="BD326" s="71">
        <f>ROUND((BB326-BC326)*'Link In'!$H$3,2)</f>
        <v>2462949.71</v>
      </c>
    </row>
    <row r="327" spans="1:56" x14ac:dyDescent="0.3">
      <c r="A327" s="55">
        <v>9999</v>
      </c>
      <c r="B327" s="125">
        <f>+B326+31</f>
        <v>44014</v>
      </c>
      <c r="C327" s="98" t="s">
        <v>15</v>
      </c>
      <c r="D327" s="69">
        <f t="shared" ref="D327:V327" si="1309">IF(OR($B327&lt;D$10,$B327&gt;D$11),0,IF($B327=D$11,-D326,-D$15))</f>
        <v>0</v>
      </c>
      <c r="E327" s="69">
        <f t="shared" si="1309"/>
        <v>0</v>
      </c>
      <c r="F327" s="69">
        <f t="shared" si="1309"/>
        <v>0</v>
      </c>
      <c r="G327" s="69">
        <f t="shared" si="1309"/>
        <v>0</v>
      </c>
      <c r="H327" s="69">
        <f t="shared" si="1309"/>
        <v>0</v>
      </c>
      <c r="I327" s="69">
        <f t="shared" si="1309"/>
        <v>0</v>
      </c>
      <c r="J327" s="69">
        <f t="shared" si="1309"/>
        <v>0</v>
      </c>
      <c r="K327" s="69">
        <f t="shared" si="1309"/>
        <v>0</v>
      </c>
      <c r="L327" s="69">
        <f t="shared" si="1309"/>
        <v>0</v>
      </c>
      <c r="M327" s="69">
        <f t="shared" si="1309"/>
        <v>0</v>
      </c>
      <c r="N327" s="69">
        <f t="shared" si="1309"/>
        <v>0</v>
      </c>
      <c r="O327" s="69">
        <f t="shared" si="1309"/>
        <v>0</v>
      </c>
      <c r="P327" s="69">
        <f t="shared" si="1309"/>
        <v>0</v>
      </c>
      <c r="Q327" s="69">
        <f>IF(OR($B327&lt;Q$10,$B327&gt;Q$11),0,IF($B327=Q$11,-Q326,-Q$15))</f>
        <v>0</v>
      </c>
      <c r="R327" s="69">
        <f t="shared" si="1309"/>
        <v>0</v>
      </c>
      <c r="S327" s="69">
        <f t="shared" si="1309"/>
        <v>0</v>
      </c>
      <c r="T327" s="69">
        <f t="shared" si="1309"/>
        <v>0</v>
      </c>
      <c r="U327" s="69">
        <f t="shared" si="1309"/>
        <v>-3019.97</v>
      </c>
      <c r="V327" s="69">
        <f t="shared" si="1309"/>
        <v>-5260.36</v>
      </c>
      <c r="W327" s="69">
        <v>0</v>
      </c>
      <c r="X327" s="69">
        <f>IF(OR($B327&lt;X$10,$B327&gt;X$11),0,IF($B327=X$11,-X326,-X$15))</f>
        <v>-619.56255555555549</v>
      </c>
      <c r="Y327" s="69">
        <f>IF(OR($B327&lt;Y$10,$B327&gt;Y$11),0,IF($B327=Y$11,-Y326,-Y$15))</f>
        <v>-2238.71</v>
      </c>
      <c r="Z327" s="69">
        <f t="shared" ref="Z327" si="1310">IF(OR($B327&lt;Z$10,$B327&gt;Z$11),0,IF($B327=Z$11,-Z326,-Z$15))</f>
        <v>-4145.22</v>
      </c>
      <c r="AA327" s="69">
        <f>IF(OR($B327&lt;AA$10,$B327&gt;AA$11),0,IF($B327=AA$11,-AA326,-AA$15))</f>
        <v>-3602.5677222222221</v>
      </c>
      <c r="AB327" s="69">
        <f t="shared" ref="AB327" si="1311">IF(OR($B327&lt;AB$10,$B327&gt;AB$11),0,IF($B327=AB$11,-AB326,-AB$15))</f>
        <v>-2323.0977777777771</v>
      </c>
      <c r="AC327" s="69">
        <f>IF(OR($B327&lt;AC$10,$B327&gt;AC$11),0,IF($B327=AC$11,-AC326,-AC$15))</f>
        <v>-5057.5455555555554</v>
      </c>
      <c r="AD327" s="69">
        <f t="shared" ref="AD327:AF327" si="1312">IF(OR($B327&lt;AD$10,$B327&gt;AD$11),0,IF($B327=AD$11,-AD326,-AD$15))</f>
        <v>-2817.2901111111109</v>
      </c>
      <c r="AE327" s="69">
        <f t="shared" si="1312"/>
        <v>-4496.5687222222223</v>
      </c>
      <c r="AF327" s="69">
        <f t="shared" si="1312"/>
        <v>-1984.0399444444445</v>
      </c>
      <c r="AG327" s="69">
        <f t="shared" ref="AG327:AH327" si="1313">IF(OR($B327&lt;AG$10,$B327&gt;AG$11),0,IF($B327=AG$11,-AG326,-AG$15))</f>
        <v>-7735.1963333333342</v>
      </c>
      <c r="AH327" s="69">
        <f t="shared" si="1313"/>
        <v>-2291.8082777777777</v>
      </c>
      <c r="AI327" s="69">
        <f t="shared" ref="AI327:AJ327" si="1314">IF(OR($B327&lt;AI$10,$B327&gt;AI$11),0,IF($B327=AI$11,-AI326,-AI$15))</f>
        <v>-4660.0425555555557</v>
      </c>
      <c r="AJ327" s="69">
        <f t="shared" si="1314"/>
        <v>-4768.1513888888885</v>
      </c>
      <c r="AK327" s="69">
        <f t="shared" ref="AK327:AL327" si="1315">IF(OR($B327&lt;AK$10,$B327&gt;AK$11),0,IF($B327=AK$11,-AK326,-AK$15))</f>
        <v>-2229.3174444444444</v>
      </c>
      <c r="AL327" s="69">
        <f t="shared" si="1315"/>
        <v>-5824.0375000000004</v>
      </c>
      <c r="AM327" s="69">
        <f t="shared" ref="AM327" si="1316">IF(OR($B327&lt;AM$10,$B327&gt;AM$11),0,IF($B327=AM$11,-AM326,-AM$15))</f>
        <v>-250.24666666666667</v>
      </c>
      <c r="AN327" s="69"/>
      <c r="AO327" s="69"/>
      <c r="AP327" s="69">
        <f t="shared" ref="AP327:AQ327" si="1317">IF(OR($B327&lt;AP$10,$B327&gt;AP$11),0,IF($B327=AP$11,-AP326,-AP$15))</f>
        <v>-9054.5974444444455</v>
      </c>
      <c r="AQ327" s="69">
        <f t="shared" si="1317"/>
        <v>-5277.7777777777774</v>
      </c>
      <c r="AR327" s="69">
        <f t="shared" ref="AR327:AT327" si="1318">IF(OR($B327&lt;AR$10,$B327&gt;AR$11),0,IF($B327=AR$11,-AR326,-AR$15))</f>
        <v>-7777.7777777777774</v>
      </c>
      <c r="AS327" s="69">
        <f t="shared" si="1318"/>
        <v>-4412.5226666666667</v>
      </c>
      <c r="AT327" s="69">
        <f t="shared" si="1318"/>
        <v>-4428.1481111111116</v>
      </c>
      <c r="AU327" s="69">
        <f t="shared" ref="AU327:AV327" si="1319">IF(OR($B327&lt;AU$10,$B327&gt;AU$11),0,IF($B327=AU$11,-AU326,-AU$15))</f>
        <v>-1666.6666666666667</v>
      </c>
      <c r="AV327" s="69">
        <f t="shared" si="1319"/>
        <v>-416.61005555555556</v>
      </c>
      <c r="AW327" s="70"/>
      <c r="AX327" s="70"/>
      <c r="AY327" s="70"/>
      <c r="AZ327" s="70"/>
      <c r="BA327" s="70"/>
      <c r="BB327" s="71">
        <f t="shared" si="1308"/>
        <v>-96357.833055555559</v>
      </c>
      <c r="BC327" s="71">
        <f>ROUND(BB327*'Link In'!$H$2,2)</f>
        <v>-4817.8900000000003</v>
      </c>
      <c r="BD327" s="71">
        <f>ROUND((BB327-BC327)*'Link In'!$H$3,2)</f>
        <v>-19223.39</v>
      </c>
    </row>
    <row r="328" spans="1:56" x14ac:dyDescent="0.3">
      <c r="A328" s="55">
        <v>9999</v>
      </c>
      <c r="B328" s="123">
        <f>B327</f>
        <v>44014</v>
      </c>
      <c r="C328" s="99" t="s">
        <v>16</v>
      </c>
      <c r="D328" s="71">
        <f t="shared" ref="D328:V328" si="1320">IF($B329&lt;D$10,0,IF($B329=D$10,D$13,SUM(D326:D327)))</f>
        <v>0</v>
      </c>
      <c r="E328" s="71">
        <f t="shared" si="1320"/>
        <v>0</v>
      </c>
      <c r="F328" s="71">
        <f t="shared" si="1320"/>
        <v>0</v>
      </c>
      <c r="G328" s="71">
        <f t="shared" si="1320"/>
        <v>0</v>
      </c>
      <c r="H328" s="71">
        <f t="shared" si="1320"/>
        <v>0</v>
      </c>
      <c r="I328" s="71">
        <f t="shared" si="1320"/>
        <v>0</v>
      </c>
      <c r="J328" s="71">
        <f t="shared" si="1320"/>
        <v>0</v>
      </c>
      <c r="K328" s="71">
        <f t="shared" si="1320"/>
        <v>0</v>
      </c>
      <c r="L328" s="71">
        <f t="shared" si="1320"/>
        <v>0</v>
      </c>
      <c r="M328" s="71">
        <f t="shared" si="1320"/>
        <v>0</v>
      </c>
      <c r="N328" s="71">
        <f t="shared" si="1320"/>
        <v>0</v>
      </c>
      <c r="O328" s="71">
        <f t="shared" si="1320"/>
        <v>0</v>
      </c>
      <c r="P328" s="71">
        <f t="shared" si="1320"/>
        <v>0</v>
      </c>
      <c r="Q328" s="71">
        <f>IF($B329&lt;Q$10,0,IF($B329=Q$10,Q$13,SUM(Q326:Q327)))</f>
        <v>-6.9121597334742546E-11</v>
      </c>
      <c r="R328" s="71">
        <f t="shared" si="1320"/>
        <v>1.6825651982799172E-11</v>
      </c>
      <c r="S328" s="71">
        <f t="shared" si="1320"/>
        <v>-7.0485839387401938E-12</v>
      </c>
      <c r="T328" s="71">
        <f t="shared" si="1320"/>
        <v>2.0293100533308461E-11</v>
      </c>
      <c r="U328" s="71">
        <f t="shared" si="1320"/>
        <v>187238.14000000196</v>
      </c>
      <c r="V328" s="71">
        <f t="shared" si="1320"/>
        <v>326142.32000000135</v>
      </c>
      <c r="W328" s="71">
        <f t="shared" ref="W328" si="1321">IF($B329&lt;W$10,0,IF($B329=W$10,W$13,SUM(W326:W327)))</f>
        <v>-1.2050804798491299E-11</v>
      </c>
      <c r="X328" s="71">
        <f>IF($B329&lt;X$10,0,IF($B329=X$10,X$13,SUM(X326:X327)))</f>
        <v>17347.434666666737</v>
      </c>
      <c r="Y328" s="71">
        <f>IF($B329&lt;Y$10,0,IF($B329=Y$10,Y$13,SUM(Y326:Y327)))</f>
        <v>62683.88000000015</v>
      </c>
      <c r="Z328" s="71">
        <f t="shared" ref="Z328" si="1322">IF($B329&lt;Z$10,0,IF($B329=Z$10,Z$13,SUM(Z326:Z327)))</f>
        <v>331617.72000000277</v>
      </c>
      <c r="AA328" s="71">
        <f>IF($B329&lt;AA$10,0,IF($B329=AA$10,AA$13,SUM(AA326:AA327)))</f>
        <v>270192.57916666631</v>
      </c>
      <c r="AB328" s="71">
        <f t="shared" ref="AB328" si="1323">IF($B329&lt;AB$10,0,IF($B329=AB$10,AB$13,SUM(AB326:AB327)))</f>
        <v>223017.38666666762</v>
      </c>
      <c r="AC328" s="71">
        <f>IF($B329&lt;AC$10,0,IF($B329=AC$10,AC$13,SUM(AC326:AC327)))</f>
        <v>485524.3733333291</v>
      </c>
      <c r="AD328" s="71">
        <f t="shared" ref="AD328:AF328" si="1324">IF($B329&lt;AD$10,0,IF($B329=AD$10,AD$13,SUM(AD326:AD327)))</f>
        <v>284546.30122222088</v>
      </c>
      <c r="AE328" s="71">
        <f t="shared" si="1324"/>
        <v>598043.64005555504</v>
      </c>
      <c r="AF328" s="71">
        <f t="shared" si="1324"/>
        <v>263877.31261111161</v>
      </c>
      <c r="AG328" s="71">
        <f t="shared" ref="AG328:AH328" si="1325">IF($B329&lt;AG$10,0,IF($B329=AG$10,AG$13,SUM(AG326:AG327)))</f>
        <v>1028781.112333331</v>
      </c>
      <c r="AH328" s="71">
        <f t="shared" si="1325"/>
        <v>304810.50094444322</v>
      </c>
      <c r="AI328" s="71">
        <f t="shared" ref="AI328:AJ328" si="1326">IF($B329&lt;AI$10,0,IF($B329=AI$10,AI$13,SUM(AI326:AI327)))</f>
        <v>619785.65988888755</v>
      </c>
      <c r="AJ328" s="71">
        <f t="shared" si="1326"/>
        <v>634164.13472221955</v>
      </c>
      <c r="AK328" s="71">
        <f t="shared" ref="AK328:AL328" si="1327">IF($B329&lt;AK$10,0,IF($B329=AK$10,AK$13,SUM(AK326:AK327)))</f>
        <v>296499.22011111042</v>
      </c>
      <c r="AL328" s="71">
        <f t="shared" si="1327"/>
        <v>821189.28750000091</v>
      </c>
      <c r="AM328" s="71">
        <f t="shared" ref="AM328" si="1328">IF($B329&lt;AM$10,0,IF($B329=AM$10,AM$13,SUM(AM326:AM327)))</f>
        <v>33282.8066666667</v>
      </c>
      <c r="AN328" s="71"/>
      <c r="AO328" s="71"/>
      <c r="AP328" s="71">
        <f t="shared" ref="AP328:AQ328" si="1329">IF($B329&lt;AP$10,0,IF($B329=AP$10,AP$13,SUM(AP326:AP327)))</f>
        <v>1575499.9553333335</v>
      </c>
      <c r="AQ328" s="71">
        <f t="shared" si="1329"/>
        <v>849722.22222222271</v>
      </c>
      <c r="AR328" s="71">
        <f t="shared" ref="AR328:AT328" si="1330">IF($B329&lt;AR$10,0,IF($B329=AR$10,AR$13,SUM(AR326:AR327)))</f>
        <v>1275555.555555556</v>
      </c>
      <c r="AS328" s="71">
        <f t="shared" si="1330"/>
        <v>697178.58133333351</v>
      </c>
      <c r="AT328" s="71">
        <f t="shared" si="1330"/>
        <v>699647.40155555506</v>
      </c>
      <c r="AU328" s="71">
        <f t="shared" ref="AU328:AV328" si="1331">IF($B329&lt;AU$10,0,IF($B329=AU$10,AU$13,SUM(AU326:AU327)))</f>
        <v>293333.33333333326</v>
      </c>
      <c r="AV328" s="71">
        <f t="shared" si="1331"/>
        <v>69573.879277777713</v>
      </c>
      <c r="AW328" s="71"/>
      <c r="AX328" s="71"/>
      <c r="AY328" s="71"/>
      <c r="AZ328" s="71"/>
      <c r="BA328" s="71"/>
      <c r="BB328" s="71">
        <f t="shared" si="1308"/>
        <v>12249254.738499993</v>
      </c>
      <c r="BC328" s="71">
        <f>ROUND(BB328*'Link In'!$H$2,2)</f>
        <v>612462.74</v>
      </c>
      <c r="BD328" s="71">
        <f>ROUND((BB328-BC328)*'Link In'!$H$3,2)</f>
        <v>2443726.3199999998</v>
      </c>
    </row>
    <row r="329" spans="1:56" x14ac:dyDescent="0.3">
      <c r="A329" s="55">
        <v>9999</v>
      </c>
      <c r="B329" s="125">
        <f>+B328+28</f>
        <v>44042</v>
      </c>
      <c r="C329" s="98" t="s">
        <v>15</v>
      </c>
      <c r="D329" s="69">
        <f t="shared" ref="D329:V329" si="1332">IF(OR($B329&lt;D$10,$B329&gt;D$11),0,IF($B329=D$11,-D328,-D$15))</f>
        <v>0</v>
      </c>
      <c r="E329" s="69">
        <f t="shared" si="1332"/>
        <v>0</v>
      </c>
      <c r="F329" s="69">
        <f t="shared" si="1332"/>
        <v>0</v>
      </c>
      <c r="G329" s="69">
        <f t="shared" si="1332"/>
        <v>0</v>
      </c>
      <c r="H329" s="69">
        <f t="shared" si="1332"/>
        <v>0</v>
      </c>
      <c r="I329" s="69">
        <f t="shared" si="1332"/>
        <v>0</v>
      </c>
      <c r="J329" s="69">
        <f t="shared" si="1332"/>
        <v>0</v>
      </c>
      <c r="K329" s="69">
        <f t="shared" si="1332"/>
        <v>0</v>
      </c>
      <c r="L329" s="69">
        <f t="shared" si="1332"/>
        <v>0</v>
      </c>
      <c r="M329" s="69">
        <f t="shared" si="1332"/>
        <v>0</v>
      </c>
      <c r="N329" s="69">
        <f t="shared" si="1332"/>
        <v>0</v>
      </c>
      <c r="O329" s="69">
        <f t="shared" si="1332"/>
        <v>0</v>
      </c>
      <c r="P329" s="69">
        <f t="shared" si="1332"/>
        <v>0</v>
      </c>
      <c r="Q329" s="69">
        <f>IF(OR($B329&lt;Q$10,$B329&gt;Q$11),0,IF($B329=Q$11,-Q328,-Q$15))</f>
        <v>0</v>
      </c>
      <c r="R329" s="69">
        <f t="shared" si="1332"/>
        <v>0</v>
      </c>
      <c r="S329" s="69">
        <f t="shared" si="1332"/>
        <v>0</v>
      </c>
      <c r="T329" s="69">
        <f t="shared" si="1332"/>
        <v>0</v>
      </c>
      <c r="U329" s="69">
        <f t="shared" si="1332"/>
        <v>-3019.97</v>
      </c>
      <c r="V329" s="69">
        <f t="shared" si="1332"/>
        <v>-5260.36</v>
      </c>
      <c r="W329" s="69">
        <v>0</v>
      </c>
      <c r="X329" s="69">
        <f>IF(OR($B329&lt;X$10,$B329&gt;X$11),0,IF($B329=X$11,-X328,-X$15))</f>
        <v>-619.56255555555549</v>
      </c>
      <c r="Y329" s="69">
        <f>IF(OR($B329&lt;Y$10,$B329&gt;Y$11),0,IF($B329=Y$11,-Y328,-Y$15))</f>
        <v>-2238.71</v>
      </c>
      <c r="Z329" s="69">
        <f t="shared" ref="Z329" si="1333">IF(OR($B329&lt;Z$10,$B329&gt;Z$11),0,IF($B329=Z$11,-Z328,-Z$15))</f>
        <v>-4145.22</v>
      </c>
      <c r="AA329" s="69">
        <f>IF(OR($B329&lt;AA$10,$B329&gt;AA$11),0,IF($B329=AA$11,-AA328,-AA$15))</f>
        <v>-3602.5677222222221</v>
      </c>
      <c r="AB329" s="69">
        <f t="shared" ref="AB329" si="1334">IF(OR($B329&lt;AB$10,$B329&gt;AB$11),0,IF($B329=AB$11,-AB328,-AB$15))</f>
        <v>-2323.0977777777771</v>
      </c>
      <c r="AC329" s="69">
        <f>IF(OR($B329&lt;AC$10,$B329&gt;AC$11),0,IF($B329=AC$11,-AC328,-AC$15))</f>
        <v>-5057.5455555555554</v>
      </c>
      <c r="AD329" s="69">
        <f t="shared" ref="AD329:AF329" si="1335">IF(OR($B329&lt;AD$10,$B329&gt;AD$11),0,IF($B329=AD$11,-AD328,-AD$15))</f>
        <v>-2817.2901111111109</v>
      </c>
      <c r="AE329" s="69">
        <f t="shared" si="1335"/>
        <v>-4496.5687222222223</v>
      </c>
      <c r="AF329" s="69">
        <f t="shared" si="1335"/>
        <v>-1984.0399444444445</v>
      </c>
      <c r="AG329" s="69">
        <f t="shared" ref="AG329:AH329" si="1336">IF(OR($B329&lt;AG$10,$B329&gt;AG$11),0,IF($B329=AG$11,-AG328,-AG$15))</f>
        <v>-7735.1963333333342</v>
      </c>
      <c r="AH329" s="69">
        <f t="shared" si="1336"/>
        <v>-2291.8082777777777</v>
      </c>
      <c r="AI329" s="69">
        <f t="shared" ref="AI329:AJ329" si="1337">IF(OR($B329&lt;AI$10,$B329&gt;AI$11),0,IF($B329=AI$11,-AI328,-AI$15))</f>
        <v>-4660.0425555555557</v>
      </c>
      <c r="AJ329" s="69">
        <f t="shared" si="1337"/>
        <v>-4768.1513888888885</v>
      </c>
      <c r="AK329" s="69">
        <f t="shared" ref="AK329:AL329" si="1338">IF(OR($B329&lt;AK$10,$B329&gt;AK$11),0,IF($B329=AK$11,-AK328,-AK$15))</f>
        <v>-2229.3174444444444</v>
      </c>
      <c r="AL329" s="69">
        <f t="shared" si="1338"/>
        <v>-5824.0375000000004</v>
      </c>
      <c r="AM329" s="69">
        <f t="shared" ref="AM329" si="1339">IF(OR($B329&lt;AM$10,$B329&gt;AM$11),0,IF($B329=AM$11,-AM328,-AM$15))</f>
        <v>-250.24666666666667</v>
      </c>
      <c r="AN329" s="69"/>
      <c r="AO329" s="69"/>
      <c r="AP329" s="69">
        <f t="shared" ref="AP329:AQ329" si="1340">IF(OR($B329&lt;AP$10,$B329&gt;AP$11),0,IF($B329=AP$11,-AP328,-AP$15))</f>
        <v>-9054.5974444444455</v>
      </c>
      <c r="AQ329" s="69">
        <f t="shared" si="1340"/>
        <v>-5277.7777777777774</v>
      </c>
      <c r="AR329" s="69">
        <f t="shared" ref="AR329:AT329" si="1341">IF(OR($B329&lt;AR$10,$B329&gt;AR$11),0,IF($B329=AR$11,-AR328,-AR$15))</f>
        <v>-7777.7777777777774</v>
      </c>
      <c r="AS329" s="69">
        <f t="shared" si="1341"/>
        <v>-4412.5226666666667</v>
      </c>
      <c r="AT329" s="69">
        <f t="shared" si="1341"/>
        <v>-4428.1481111111116</v>
      </c>
      <c r="AU329" s="69">
        <f t="shared" ref="AU329:AV329" si="1342">IF(OR($B329&lt;AU$10,$B329&gt;AU$11),0,IF($B329=AU$11,-AU328,-AU$15))</f>
        <v>-1666.6666666666667</v>
      </c>
      <c r="AV329" s="69">
        <f t="shared" si="1342"/>
        <v>-416.61005555555556</v>
      </c>
      <c r="AW329" s="70"/>
      <c r="AX329" s="70"/>
      <c r="AY329" s="70"/>
      <c r="AZ329" s="70"/>
      <c r="BA329" s="70"/>
      <c r="BB329" s="71">
        <f t="shared" si="1308"/>
        <v>-96357.833055555559</v>
      </c>
      <c r="BC329" s="71">
        <f>ROUND(BB329*'Link In'!$H$2,2)</f>
        <v>-4817.8900000000003</v>
      </c>
      <c r="BD329" s="71">
        <f>ROUND((BB329-BC329)*'Link In'!$H$3,2)</f>
        <v>-19223.39</v>
      </c>
    </row>
    <row r="330" spans="1:56" x14ac:dyDescent="0.3">
      <c r="A330" s="55">
        <v>9999</v>
      </c>
      <c r="B330" s="123">
        <f>B329</f>
        <v>44042</v>
      </c>
      <c r="C330" s="99" t="s">
        <v>16</v>
      </c>
      <c r="D330" s="71">
        <f t="shared" ref="D330:V330" si="1343">IF($B331&lt;D$10,0,IF($B331=D$10,D$13,SUM(D328:D329)))</f>
        <v>0</v>
      </c>
      <c r="E330" s="71">
        <f t="shared" si="1343"/>
        <v>0</v>
      </c>
      <c r="F330" s="71">
        <f t="shared" si="1343"/>
        <v>0</v>
      </c>
      <c r="G330" s="71">
        <f t="shared" si="1343"/>
        <v>0</v>
      </c>
      <c r="H330" s="71">
        <f t="shared" si="1343"/>
        <v>0</v>
      </c>
      <c r="I330" s="71">
        <f t="shared" si="1343"/>
        <v>0</v>
      </c>
      <c r="J330" s="71">
        <f t="shared" si="1343"/>
        <v>0</v>
      </c>
      <c r="K330" s="71">
        <f t="shared" si="1343"/>
        <v>0</v>
      </c>
      <c r="L330" s="71">
        <f t="shared" si="1343"/>
        <v>0</v>
      </c>
      <c r="M330" s="71">
        <f t="shared" si="1343"/>
        <v>0</v>
      </c>
      <c r="N330" s="71">
        <f t="shared" si="1343"/>
        <v>0</v>
      </c>
      <c r="O330" s="71">
        <f t="shared" si="1343"/>
        <v>0</v>
      </c>
      <c r="P330" s="71">
        <f t="shared" si="1343"/>
        <v>0</v>
      </c>
      <c r="Q330" s="71">
        <f>IF($B331&lt;Q$10,0,IF($B331=Q$10,Q$13,SUM(Q328:Q329)))</f>
        <v>-6.9121597334742546E-11</v>
      </c>
      <c r="R330" s="71">
        <f t="shared" si="1343"/>
        <v>1.6825651982799172E-11</v>
      </c>
      <c r="S330" s="71">
        <f t="shared" si="1343"/>
        <v>-7.0485839387401938E-12</v>
      </c>
      <c r="T330" s="71">
        <f t="shared" si="1343"/>
        <v>2.0293100533308461E-11</v>
      </c>
      <c r="U330" s="71">
        <f t="shared" si="1343"/>
        <v>184218.17000000196</v>
      </c>
      <c r="V330" s="71">
        <f t="shared" si="1343"/>
        <v>320881.96000000136</v>
      </c>
      <c r="W330" s="71">
        <f t="shared" ref="W330" si="1344">IF($B331&lt;W$10,0,IF($B331=W$10,W$13,SUM(W328:W329)))</f>
        <v>-1.2050804798491299E-11</v>
      </c>
      <c r="X330" s="71">
        <f>IF($B331&lt;X$10,0,IF($B331=X$10,X$13,SUM(X328:X329)))</f>
        <v>16727.872111111181</v>
      </c>
      <c r="Y330" s="71">
        <f>IF($B331&lt;Y$10,0,IF($B331=Y$10,Y$13,SUM(Y328:Y329)))</f>
        <v>60445.170000000151</v>
      </c>
      <c r="Z330" s="71">
        <f t="shared" ref="Z330" si="1345">IF($B331&lt;Z$10,0,IF($B331=Z$10,Z$13,SUM(Z328:Z329)))</f>
        <v>327472.50000000279</v>
      </c>
      <c r="AA330" s="71">
        <f>IF($B331&lt;AA$10,0,IF($B331=AA$10,AA$13,SUM(AA328:AA329)))</f>
        <v>266590.01144444407</v>
      </c>
      <c r="AB330" s="71">
        <f t="shared" ref="AB330" si="1346">IF($B331&lt;AB$10,0,IF($B331=AB$10,AB$13,SUM(AB328:AB329)))</f>
        <v>220694.28888888983</v>
      </c>
      <c r="AC330" s="71">
        <f>IF($B331&lt;AC$10,0,IF($B331=AC$10,AC$13,SUM(AC328:AC329)))</f>
        <v>480466.82777777355</v>
      </c>
      <c r="AD330" s="71">
        <f t="shared" ref="AD330:AF330" si="1347">IF($B331&lt;AD$10,0,IF($B331=AD$10,AD$13,SUM(AD328:AD329)))</f>
        <v>281729.01111110975</v>
      </c>
      <c r="AE330" s="71">
        <f t="shared" si="1347"/>
        <v>593547.0713333328</v>
      </c>
      <c r="AF330" s="71">
        <f t="shared" si="1347"/>
        <v>261893.27266666718</v>
      </c>
      <c r="AG330" s="71">
        <f t="shared" ref="AG330:AH330" si="1348">IF($B331&lt;AG$10,0,IF($B331=AG$10,AG$13,SUM(AG328:AG329)))</f>
        <v>1021045.9159999976</v>
      </c>
      <c r="AH330" s="71">
        <f t="shared" si="1348"/>
        <v>302518.69266666542</v>
      </c>
      <c r="AI330" s="71">
        <f t="shared" ref="AI330:AJ330" si="1349">IF($B331&lt;AI$10,0,IF($B331=AI$10,AI$13,SUM(AI328:AI329)))</f>
        <v>615125.61733333196</v>
      </c>
      <c r="AJ330" s="71">
        <f t="shared" si="1349"/>
        <v>629395.9833333306</v>
      </c>
      <c r="AK330" s="71">
        <f t="shared" ref="AK330:AL330" si="1350">IF($B331&lt;AK$10,0,IF($B331=AK$10,AK$13,SUM(AK328:AK329)))</f>
        <v>294269.90266666596</v>
      </c>
      <c r="AL330" s="71">
        <f t="shared" si="1350"/>
        <v>815365.25000000093</v>
      </c>
      <c r="AM330" s="71">
        <f t="shared" ref="AM330" si="1351">IF($B331&lt;AM$10,0,IF($B331=AM$10,AM$13,SUM(AM328:AM329)))</f>
        <v>33032.560000000034</v>
      </c>
      <c r="AN330" s="71"/>
      <c r="AO330" s="71"/>
      <c r="AP330" s="71">
        <f t="shared" ref="AP330:AQ330" si="1352">IF($B331&lt;AP$10,0,IF($B331=AP$10,AP$13,SUM(AP328:AP329)))</f>
        <v>1566445.357888889</v>
      </c>
      <c r="AQ330" s="71">
        <f t="shared" si="1352"/>
        <v>844444.44444444496</v>
      </c>
      <c r="AR330" s="71">
        <f t="shared" ref="AR330:AT330" si="1353">IF($B331&lt;AR$10,0,IF($B331=AR$10,AR$13,SUM(AR328:AR329)))</f>
        <v>1267777.7777777782</v>
      </c>
      <c r="AS330" s="71">
        <f t="shared" si="1353"/>
        <v>692766.05866666685</v>
      </c>
      <c r="AT330" s="71">
        <f t="shared" si="1353"/>
        <v>695219.25344444392</v>
      </c>
      <c r="AU330" s="71">
        <f t="shared" ref="AU330:AV330" si="1354">IF($B331&lt;AU$10,0,IF($B331=AU$10,AU$13,SUM(AU328:AU329)))</f>
        <v>291666.66666666657</v>
      </c>
      <c r="AV330" s="71">
        <f t="shared" si="1354"/>
        <v>69157.269222222152</v>
      </c>
      <c r="AW330" s="71"/>
      <c r="AX330" s="71"/>
      <c r="AY330" s="71"/>
      <c r="AZ330" s="71"/>
      <c r="BA330" s="71"/>
      <c r="BB330" s="71">
        <f t="shared" si="1308"/>
        <v>12152896.905444438</v>
      </c>
      <c r="BC330" s="71">
        <f>ROUND(BB330*'Link In'!$H$2,2)</f>
        <v>607644.85</v>
      </c>
      <c r="BD330" s="71">
        <f>ROUND((BB330-BC330)*'Link In'!$H$3,2)</f>
        <v>2424502.9300000002</v>
      </c>
    </row>
    <row r="331" spans="1:56" x14ac:dyDescent="0.3">
      <c r="A331" s="55">
        <v>9999</v>
      </c>
      <c r="B331" s="125">
        <f>+B330+31</f>
        <v>44073</v>
      </c>
      <c r="C331" s="98" t="s">
        <v>15</v>
      </c>
      <c r="D331" s="69">
        <f t="shared" ref="D331:V331" si="1355">IF(OR($B331&lt;D$10,$B331&gt;D$11),0,IF($B331=D$11,-D330,-D$15))</f>
        <v>0</v>
      </c>
      <c r="E331" s="69">
        <f t="shared" si="1355"/>
        <v>0</v>
      </c>
      <c r="F331" s="69">
        <f t="shared" si="1355"/>
        <v>0</v>
      </c>
      <c r="G331" s="69">
        <f t="shared" si="1355"/>
        <v>0</v>
      </c>
      <c r="H331" s="69">
        <f t="shared" si="1355"/>
        <v>0</v>
      </c>
      <c r="I331" s="69">
        <f t="shared" si="1355"/>
        <v>0</v>
      </c>
      <c r="J331" s="69">
        <f t="shared" si="1355"/>
        <v>0</v>
      </c>
      <c r="K331" s="69">
        <f t="shared" si="1355"/>
        <v>0</v>
      </c>
      <c r="L331" s="69">
        <f t="shared" si="1355"/>
        <v>0</v>
      </c>
      <c r="M331" s="69">
        <f t="shared" si="1355"/>
        <v>0</v>
      </c>
      <c r="N331" s="69">
        <f t="shared" si="1355"/>
        <v>0</v>
      </c>
      <c r="O331" s="69">
        <f t="shared" si="1355"/>
        <v>0</v>
      </c>
      <c r="P331" s="69">
        <f t="shared" si="1355"/>
        <v>0</v>
      </c>
      <c r="Q331" s="69">
        <f>IF(OR($B331&lt;Q$10,$B331&gt;Q$11),0,IF($B331=Q$11,-Q330,-Q$15))</f>
        <v>0</v>
      </c>
      <c r="R331" s="69">
        <f t="shared" si="1355"/>
        <v>0</v>
      </c>
      <c r="S331" s="69">
        <f t="shared" si="1355"/>
        <v>0</v>
      </c>
      <c r="T331" s="69">
        <f t="shared" si="1355"/>
        <v>0</v>
      </c>
      <c r="U331" s="69">
        <f t="shared" si="1355"/>
        <v>-3019.97</v>
      </c>
      <c r="V331" s="69">
        <f t="shared" si="1355"/>
        <v>-5260.36</v>
      </c>
      <c r="W331" s="69">
        <v>0</v>
      </c>
      <c r="X331" s="69">
        <f>IF(OR($B331&lt;X$10,$B331&gt;X$11),0,IF($B331=X$11,-X330,-X$15))</f>
        <v>-619.56255555555549</v>
      </c>
      <c r="Y331" s="69">
        <f>IF(OR($B331&lt;Y$10,$B331&gt;Y$11),0,IF($B331=Y$11,-Y330,-Y$15))</f>
        <v>-2238.71</v>
      </c>
      <c r="Z331" s="69">
        <f t="shared" ref="Z331" si="1356">IF(OR($B331&lt;Z$10,$B331&gt;Z$11),0,IF($B331=Z$11,-Z330,-Z$15))</f>
        <v>-4145.22</v>
      </c>
      <c r="AA331" s="69">
        <f>IF(OR($B331&lt;AA$10,$B331&gt;AA$11),0,IF($B331=AA$11,-AA330,-AA$15))</f>
        <v>-3602.5677222222221</v>
      </c>
      <c r="AB331" s="69">
        <f t="shared" ref="AB331" si="1357">IF(OR($B331&lt;AB$10,$B331&gt;AB$11),0,IF($B331=AB$11,-AB330,-AB$15))</f>
        <v>-2323.0977777777771</v>
      </c>
      <c r="AC331" s="69">
        <f>IF(OR($B331&lt;AC$10,$B331&gt;AC$11),0,IF($B331=AC$11,-AC330,-AC$15))</f>
        <v>-5057.5455555555554</v>
      </c>
      <c r="AD331" s="69">
        <f t="shared" ref="AD331:AF331" si="1358">IF(OR($B331&lt;AD$10,$B331&gt;AD$11),0,IF($B331=AD$11,-AD330,-AD$15))</f>
        <v>-2817.2901111111109</v>
      </c>
      <c r="AE331" s="69">
        <f t="shared" si="1358"/>
        <v>-4496.5687222222223</v>
      </c>
      <c r="AF331" s="69">
        <f t="shared" si="1358"/>
        <v>-1984.0399444444445</v>
      </c>
      <c r="AG331" s="69">
        <f t="shared" ref="AG331:AH331" si="1359">IF(OR($B331&lt;AG$10,$B331&gt;AG$11),0,IF($B331=AG$11,-AG330,-AG$15))</f>
        <v>-7735.1963333333342</v>
      </c>
      <c r="AH331" s="69">
        <f t="shared" si="1359"/>
        <v>-2291.8082777777777</v>
      </c>
      <c r="AI331" s="69">
        <f t="shared" ref="AI331:AJ331" si="1360">IF(OR($B331&lt;AI$10,$B331&gt;AI$11),0,IF($B331=AI$11,-AI330,-AI$15))</f>
        <v>-4660.0425555555557</v>
      </c>
      <c r="AJ331" s="69">
        <f t="shared" si="1360"/>
        <v>-4768.1513888888885</v>
      </c>
      <c r="AK331" s="69">
        <f t="shared" ref="AK331:AL331" si="1361">IF(OR($B331&lt;AK$10,$B331&gt;AK$11),0,IF($B331=AK$11,-AK330,-AK$15))</f>
        <v>-2229.3174444444444</v>
      </c>
      <c r="AL331" s="69">
        <f t="shared" si="1361"/>
        <v>-5824.0375000000004</v>
      </c>
      <c r="AM331" s="69">
        <f t="shared" ref="AM331" si="1362">IF(OR($B331&lt;AM$10,$B331&gt;AM$11),0,IF($B331=AM$11,-AM330,-AM$15))</f>
        <v>-250.24666666666667</v>
      </c>
      <c r="AN331" s="69"/>
      <c r="AO331" s="69"/>
      <c r="AP331" s="69">
        <f t="shared" ref="AP331:AQ331" si="1363">IF(OR($B331&lt;AP$10,$B331&gt;AP$11),0,IF($B331=AP$11,-AP330,-AP$15))</f>
        <v>-9054.5974444444455</v>
      </c>
      <c r="AQ331" s="69">
        <f t="shared" si="1363"/>
        <v>-5277.7777777777774</v>
      </c>
      <c r="AR331" s="69">
        <f t="shared" ref="AR331:AT331" si="1364">IF(OR($B331&lt;AR$10,$B331&gt;AR$11),0,IF($B331=AR$11,-AR330,-AR$15))</f>
        <v>-7777.7777777777774</v>
      </c>
      <c r="AS331" s="69">
        <f t="shared" si="1364"/>
        <v>-4412.5226666666667</v>
      </c>
      <c r="AT331" s="69">
        <f t="shared" si="1364"/>
        <v>-4428.1481111111116</v>
      </c>
      <c r="AU331" s="69">
        <f t="shared" ref="AU331:AV331" si="1365">IF(OR($B331&lt;AU$10,$B331&gt;AU$11),0,IF($B331=AU$11,-AU330,-AU$15))</f>
        <v>-1666.6666666666667</v>
      </c>
      <c r="AV331" s="69">
        <f t="shared" si="1365"/>
        <v>-416.61005555555556</v>
      </c>
      <c r="AW331" s="70"/>
      <c r="AX331" s="70"/>
      <c r="AY331" s="70"/>
      <c r="AZ331" s="70"/>
      <c r="BA331" s="70"/>
      <c r="BB331" s="71">
        <f t="shared" si="1308"/>
        <v>-96357.833055555559</v>
      </c>
      <c r="BC331" s="71">
        <f>ROUND(BB331*'Link In'!$H$2,2)</f>
        <v>-4817.8900000000003</v>
      </c>
      <c r="BD331" s="71">
        <f>ROUND((BB331-BC331)*'Link In'!$H$3,2)</f>
        <v>-19223.39</v>
      </c>
    </row>
    <row r="332" spans="1:56" x14ac:dyDescent="0.3">
      <c r="A332" s="55">
        <v>9999</v>
      </c>
      <c r="B332" s="123">
        <f>B331</f>
        <v>44073</v>
      </c>
      <c r="C332" s="99" t="s">
        <v>16</v>
      </c>
      <c r="D332" s="71">
        <f t="shared" ref="D332:V332" si="1366">IF($B333&lt;D$10,0,IF($B333=D$10,D$13,SUM(D330:D331)))</f>
        <v>0</v>
      </c>
      <c r="E332" s="71">
        <f t="shared" si="1366"/>
        <v>0</v>
      </c>
      <c r="F332" s="71">
        <f t="shared" si="1366"/>
        <v>0</v>
      </c>
      <c r="G332" s="71">
        <f t="shared" si="1366"/>
        <v>0</v>
      </c>
      <c r="H332" s="71">
        <f t="shared" si="1366"/>
        <v>0</v>
      </c>
      <c r="I332" s="71">
        <f t="shared" si="1366"/>
        <v>0</v>
      </c>
      <c r="J332" s="71">
        <f t="shared" si="1366"/>
        <v>0</v>
      </c>
      <c r="K332" s="71">
        <f t="shared" si="1366"/>
        <v>0</v>
      </c>
      <c r="L332" s="71">
        <f t="shared" si="1366"/>
        <v>0</v>
      </c>
      <c r="M332" s="71">
        <f t="shared" si="1366"/>
        <v>0</v>
      </c>
      <c r="N332" s="71">
        <f t="shared" si="1366"/>
        <v>0</v>
      </c>
      <c r="O332" s="71">
        <f t="shared" si="1366"/>
        <v>0</v>
      </c>
      <c r="P332" s="71">
        <f t="shared" si="1366"/>
        <v>0</v>
      </c>
      <c r="Q332" s="71">
        <f>IF($B333&lt;Q$10,0,IF($B333=Q$10,Q$13,SUM(Q330:Q331)))</f>
        <v>-6.9121597334742546E-11</v>
      </c>
      <c r="R332" s="71">
        <f t="shared" si="1366"/>
        <v>1.6825651982799172E-11</v>
      </c>
      <c r="S332" s="71">
        <f t="shared" si="1366"/>
        <v>-7.0485839387401938E-12</v>
      </c>
      <c r="T332" s="71">
        <f t="shared" si="1366"/>
        <v>2.0293100533308461E-11</v>
      </c>
      <c r="U332" s="71">
        <f t="shared" si="1366"/>
        <v>181198.20000000196</v>
      </c>
      <c r="V332" s="71">
        <f t="shared" si="1366"/>
        <v>315621.60000000137</v>
      </c>
      <c r="W332" s="71">
        <f t="shared" ref="W332" si="1367">IF($B333&lt;W$10,0,IF($B333=W$10,W$13,SUM(W330:W331)))</f>
        <v>-1.2050804798491299E-11</v>
      </c>
      <c r="X332" s="71">
        <f>IF($B333&lt;X$10,0,IF($B333=X$10,X$13,SUM(X330:X331)))</f>
        <v>16108.309555555625</v>
      </c>
      <c r="Y332" s="71">
        <f>IF($B333&lt;Y$10,0,IF($B333=Y$10,Y$13,SUM(Y330:Y331)))</f>
        <v>58206.460000000152</v>
      </c>
      <c r="Z332" s="71">
        <f t="shared" ref="Z332" si="1368">IF($B333&lt;Z$10,0,IF($B333=Z$10,Z$13,SUM(Z330:Z331)))</f>
        <v>323327.28000000282</v>
      </c>
      <c r="AA332" s="71">
        <f>IF($B333&lt;AA$10,0,IF($B333=AA$10,AA$13,SUM(AA330:AA331)))</f>
        <v>262987.44372222183</v>
      </c>
      <c r="AB332" s="71">
        <f t="shared" ref="AB332" si="1369">IF($B333&lt;AB$10,0,IF($B333=AB$10,AB$13,SUM(AB330:AB331)))</f>
        <v>218371.19111111204</v>
      </c>
      <c r="AC332" s="71">
        <f>IF($B333&lt;AC$10,0,IF($B333=AC$10,AC$13,SUM(AC330:AC331)))</f>
        <v>475409.282222218</v>
      </c>
      <c r="AD332" s="71">
        <f t="shared" ref="AD332:AF332" si="1370">IF($B333&lt;AD$10,0,IF($B333=AD$10,AD$13,SUM(AD330:AD331)))</f>
        <v>278911.72099999862</v>
      </c>
      <c r="AE332" s="71">
        <f t="shared" si="1370"/>
        <v>589050.50261111057</v>
      </c>
      <c r="AF332" s="71">
        <f t="shared" si="1370"/>
        <v>259909.23272222275</v>
      </c>
      <c r="AG332" s="71">
        <f t="shared" ref="AG332:AH332" si="1371">IF($B333&lt;AG$10,0,IF($B333=AG$10,AG$13,SUM(AG330:AG331)))</f>
        <v>1013310.7196666643</v>
      </c>
      <c r="AH332" s="71">
        <f t="shared" si="1371"/>
        <v>300226.88438888761</v>
      </c>
      <c r="AI332" s="71">
        <f t="shared" ref="AI332:AJ332" si="1372">IF($B333&lt;AI$10,0,IF($B333=AI$10,AI$13,SUM(AI330:AI331)))</f>
        <v>610465.57477777638</v>
      </c>
      <c r="AJ332" s="71">
        <f t="shared" si="1372"/>
        <v>624627.83194444166</v>
      </c>
      <c r="AK332" s="71">
        <f t="shared" ref="AK332:AL332" si="1373">IF($B333&lt;AK$10,0,IF($B333=AK$10,AK$13,SUM(AK330:AK331)))</f>
        <v>292040.5852222215</v>
      </c>
      <c r="AL332" s="71">
        <f t="shared" si="1373"/>
        <v>809541.21250000095</v>
      </c>
      <c r="AM332" s="71">
        <f t="shared" ref="AM332" si="1374">IF($B333&lt;AM$10,0,IF($B333=AM$10,AM$13,SUM(AM330:AM331)))</f>
        <v>32782.313333333368</v>
      </c>
      <c r="AN332" s="71"/>
      <c r="AO332" s="71"/>
      <c r="AP332" s="71">
        <f t="shared" ref="AP332:AQ332" si="1375">IF($B333&lt;AP$10,0,IF($B333=AP$10,AP$13,SUM(AP330:AP331)))</f>
        <v>1557390.7604444446</v>
      </c>
      <c r="AQ332" s="71">
        <f t="shared" si="1375"/>
        <v>839166.66666666721</v>
      </c>
      <c r="AR332" s="71">
        <f t="shared" ref="AR332:AT332" si="1376">IF($B333&lt;AR$10,0,IF($B333=AR$10,AR$13,SUM(AR330:AR331)))</f>
        <v>1260000.0000000005</v>
      </c>
      <c r="AS332" s="71">
        <f t="shared" si="1376"/>
        <v>688353.5360000002</v>
      </c>
      <c r="AT332" s="71">
        <f t="shared" si="1376"/>
        <v>690791.10533333279</v>
      </c>
      <c r="AU332" s="71">
        <f t="shared" ref="AU332:AV332" si="1377">IF($B333&lt;AU$10,0,IF($B333=AU$10,AU$13,SUM(AU330:AU331)))</f>
        <v>289999.99999999988</v>
      </c>
      <c r="AV332" s="71">
        <f t="shared" si="1377"/>
        <v>68740.659166666592</v>
      </c>
      <c r="AW332" s="71"/>
      <c r="AX332" s="71"/>
      <c r="AY332" s="71"/>
      <c r="AZ332" s="71"/>
      <c r="BA332" s="71"/>
      <c r="BB332" s="71">
        <f t="shared" si="1308"/>
        <v>12056539.072388882</v>
      </c>
      <c r="BC332" s="71">
        <f>ROUND(BB332*'Link In'!$H$2,2)</f>
        <v>602826.94999999995</v>
      </c>
      <c r="BD332" s="71">
        <f>ROUND((BB332-BC332)*'Link In'!$H$3,2)</f>
        <v>2405279.5499999998</v>
      </c>
    </row>
    <row r="333" spans="1:56" x14ac:dyDescent="0.3">
      <c r="A333" s="55">
        <v>9999</v>
      </c>
      <c r="B333" s="125">
        <f>+B332+30</f>
        <v>44103</v>
      </c>
      <c r="C333" s="98" t="s">
        <v>15</v>
      </c>
      <c r="D333" s="69">
        <f t="shared" ref="D333:V333" si="1378">IF(OR($B333&lt;D$10,$B333&gt;D$11),0,IF($B333=D$11,-D332,-D$15))</f>
        <v>0</v>
      </c>
      <c r="E333" s="69">
        <f t="shared" si="1378"/>
        <v>0</v>
      </c>
      <c r="F333" s="69">
        <f t="shared" si="1378"/>
        <v>0</v>
      </c>
      <c r="G333" s="69">
        <f t="shared" si="1378"/>
        <v>0</v>
      </c>
      <c r="H333" s="69">
        <f t="shared" si="1378"/>
        <v>0</v>
      </c>
      <c r="I333" s="69">
        <f t="shared" si="1378"/>
        <v>0</v>
      </c>
      <c r="J333" s="69">
        <f t="shared" si="1378"/>
        <v>0</v>
      </c>
      <c r="K333" s="69">
        <f t="shared" si="1378"/>
        <v>0</v>
      </c>
      <c r="L333" s="69">
        <f t="shared" si="1378"/>
        <v>0</v>
      </c>
      <c r="M333" s="69">
        <f t="shared" si="1378"/>
        <v>0</v>
      </c>
      <c r="N333" s="69">
        <f t="shared" si="1378"/>
        <v>0</v>
      </c>
      <c r="O333" s="69">
        <f t="shared" si="1378"/>
        <v>0</v>
      </c>
      <c r="P333" s="69">
        <f t="shared" si="1378"/>
        <v>0</v>
      </c>
      <c r="Q333" s="69">
        <f>IF(OR($B333&lt;Q$10,$B333&gt;Q$11),0,IF($B333=Q$11,-Q332,-Q$15))</f>
        <v>0</v>
      </c>
      <c r="R333" s="69">
        <f t="shared" si="1378"/>
        <v>0</v>
      </c>
      <c r="S333" s="69">
        <f t="shared" si="1378"/>
        <v>0</v>
      </c>
      <c r="T333" s="69">
        <f t="shared" si="1378"/>
        <v>0</v>
      </c>
      <c r="U333" s="69">
        <f t="shared" si="1378"/>
        <v>-3019.97</v>
      </c>
      <c r="V333" s="69">
        <f t="shared" si="1378"/>
        <v>-5260.36</v>
      </c>
      <c r="W333" s="69">
        <v>0</v>
      </c>
      <c r="X333" s="69">
        <f>IF(OR($B333&lt;X$10,$B333&gt;X$11),0,IF($B333=X$11,-X332,-X$15))</f>
        <v>-619.56255555555549</v>
      </c>
      <c r="Y333" s="69">
        <f>IF(OR($B333&lt;Y$10,$B333&gt;Y$11),0,IF($B333=Y$11,-Y332,-Y$15))</f>
        <v>-2238.71</v>
      </c>
      <c r="Z333" s="69">
        <f t="shared" ref="Z333" si="1379">IF(OR($B333&lt;Z$10,$B333&gt;Z$11),0,IF($B333=Z$11,-Z332,-Z$15))</f>
        <v>-4145.22</v>
      </c>
      <c r="AA333" s="69">
        <f>IF(OR($B333&lt;AA$10,$B333&gt;AA$11),0,IF($B333=AA$11,-AA332,-AA$15))</f>
        <v>-3602.5677222222221</v>
      </c>
      <c r="AB333" s="69">
        <f t="shared" ref="AB333" si="1380">IF(OR($B333&lt;AB$10,$B333&gt;AB$11),0,IF($B333=AB$11,-AB332,-AB$15))</f>
        <v>-2323.0977777777771</v>
      </c>
      <c r="AC333" s="69">
        <f>IF(OR($B333&lt;AC$10,$B333&gt;AC$11),0,IF($B333=AC$11,-AC332,-AC$15))</f>
        <v>-5057.5455555555554</v>
      </c>
      <c r="AD333" s="69">
        <f t="shared" ref="AD333:AF333" si="1381">IF(OR($B333&lt;AD$10,$B333&gt;AD$11),0,IF($B333=AD$11,-AD332,-AD$15))</f>
        <v>-2817.2901111111109</v>
      </c>
      <c r="AE333" s="69">
        <f t="shared" si="1381"/>
        <v>-4496.5687222222223</v>
      </c>
      <c r="AF333" s="69">
        <f t="shared" si="1381"/>
        <v>-1984.0399444444445</v>
      </c>
      <c r="AG333" s="69">
        <f t="shared" ref="AG333:AH333" si="1382">IF(OR($B333&lt;AG$10,$B333&gt;AG$11),0,IF($B333=AG$11,-AG332,-AG$15))</f>
        <v>-7735.1963333333342</v>
      </c>
      <c r="AH333" s="69">
        <f t="shared" si="1382"/>
        <v>-2291.8082777777777</v>
      </c>
      <c r="AI333" s="69">
        <f t="shared" ref="AI333:AJ333" si="1383">IF(OR($B333&lt;AI$10,$B333&gt;AI$11),0,IF($B333=AI$11,-AI332,-AI$15))</f>
        <v>-4660.0425555555557</v>
      </c>
      <c r="AJ333" s="69">
        <f t="shared" si="1383"/>
        <v>-4768.1513888888885</v>
      </c>
      <c r="AK333" s="69">
        <f t="shared" ref="AK333:AL333" si="1384">IF(OR($B333&lt;AK$10,$B333&gt;AK$11),0,IF($B333=AK$11,-AK332,-AK$15))</f>
        <v>-2229.3174444444444</v>
      </c>
      <c r="AL333" s="69">
        <f t="shared" si="1384"/>
        <v>-5824.0375000000004</v>
      </c>
      <c r="AM333" s="69">
        <f t="shared" ref="AM333" si="1385">IF(OR($B333&lt;AM$10,$B333&gt;AM$11),0,IF($B333=AM$11,-AM332,-AM$15))</f>
        <v>-250.24666666666667</v>
      </c>
      <c r="AN333" s="69"/>
      <c r="AO333" s="69"/>
      <c r="AP333" s="69">
        <f t="shared" ref="AP333:AQ333" si="1386">IF(OR($B333&lt;AP$10,$B333&gt;AP$11),0,IF($B333=AP$11,-AP332,-AP$15))</f>
        <v>-9054.5974444444455</v>
      </c>
      <c r="AQ333" s="69">
        <f t="shared" si="1386"/>
        <v>-5277.7777777777774</v>
      </c>
      <c r="AR333" s="69">
        <f t="shared" ref="AR333:AT333" si="1387">IF(OR($B333&lt;AR$10,$B333&gt;AR$11),0,IF($B333=AR$11,-AR332,-AR$15))</f>
        <v>-7777.7777777777774</v>
      </c>
      <c r="AS333" s="69">
        <f t="shared" si="1387"/>
        <v>-4412.5226666666667</v>
      </c>
      <c r="AT333" s="69">
        <f t="shared" si="1387"/>
        <v>-4428.1481111111116</v>
      </c>
      <c r="AU333" s="69">
        <f t="shared" ref="AU333:AV333" si="1388">IF(OR($B333&lt;AU$10,$B333&gt;AU$11),0,IF($B333=AU$11,-AU332,-AU$15))</f>
        <v>-1666.6666666666667</v>
      </c>
      <c r="AV333" s="69">
        <f t="shared" si="1388"/>
        <v>-416.61005555555556</v>
      </c>
      <c r="AW333" s="70"/>
      <c r="AX333" s="70"/>
      <c r="AY333" s="70"/>
      <c r="AZ333" s="70"/>
      <c r="BA333" s="70"/>
      <c r="BB333" s="71">
        <f t="shared" si="1308"/>
        <v>-96357.833055555559</v>
      </c>
      <c r="BC333" s="71">
        <f>ROUND(BB333*'Link In'!$H$2,2)</f>
        <v>-4817.8900000000003</v>
      </c>
      <c r="BD333" s="71">
        <f>ROUND((BB333-BC333)*'Link In'!$H$3,2)</f>
        <v>-19223.39</v>
      </c>
    </row>
    <row r="334" spans="1:56" x14ac:dyDescent="0.3">
      <c r="A334" s="55">
        <v>9999</v>
      </c>
      <c r="B334" s="123">
        <f>B333</f>
        <v>44103</v>
      </c>
      <c r="C334" s="99" t="s">
        <v>16</v>
      </c>
      <c r="D334" s="71">
        <f t="shared" ref="D334:V334" si="1389">IF($B335&lt;D$10,0,IF($B335=D$10,D$13,SUM(D332:D333)))</f>
        <v>0</v>
      </c>
      <c r="E334" s="71">
        <f t="shared" si="1389"/>
        <v>0</v>
      </c>
      <c r="F334" s="71">
        <f t="shared" si="1389"/>
        <v>0</v>
      </c>
      <c r="G334" s="71">
        <f t="shared" si="1389"/>
        <v>0</v>
      </c>
      <c r="H334" s="71">
        <f t="shared" si="1389"/>
        <v>0</v>
      </c>
      <c r="I334" s="71">
        <f t="shared" si="1389"/>
        <v>0</v>
      </c>
      <c r="J334" s="71">
        <f t="shared" si="1389"/>
        <v>0</v>
      </c>
      <c r="K334" s="71">
        <f t="shared" si="1389"/>
        <v>0</v>
      </c>
      <c r="L334" s="71">
        <f t="shared" si="1389"/>
        <v>0</v>
      </c>
      <c r="M334" s="71">
        <f t="shared" si="1389"/>
        <v>0</v>
      </c>
      <c r="N334" s="71">
        <f t="shared" si="1389"/>
        <v>0</v>
      </c>
      <c r="O334" s="71">
        <f t="shared" si="1389"/>
        <v>0</v>
      </c>
      <c r="P334" s="71">
        <f t="shared" si="1389"/>
        <v>0</v>
      </c>
      <c r="Q334" s="71">
        <f>IF($B335&lt;Q$10,0,IF($B335=Q$10,Q$13,SUM(Q332:Q333)))</f>
        <v>-6.9121597334742546E-11</v>
      </c>
      <c r="R334" s="71">
        <f t="shared" si="1389"/>
        <v>1.6825651982799172E-11</v>
      </c>
      <c r="S334" s="71">
        <f t="shared" si="1389"/>
        <v>-7.0485839387401938E-12</v>
      </c>
      <c r="T334" s="71">
        <f t="shared" si="1389"/>
        <v>2.0293100533308461E-11</v>
      </c>
      <c r="U334" s="71">
        <f t="shared" si="1389"/>
        <v>178178.23000000196</v>
      </c>
      <c r="V334" s="71">
        <f t="shared" si="1389"/>
        <v>310361.24000000139</v>
      </c>
      <c r="W334" s="71">
        <f t="shared" ref="W334" si="1390">IF($B335&lt;W$10,0,IF($B335=W$10,W$13,SUM(W332:W333)))</f>
        <v>-1.2050804798491299E-11</v>
      </c>
      <c r="X334" s="71">
        <f>IF($B335&lt;X$10,0,IF($B335=X$10,X$13,SUM(X332:X333)))</f>
        <v>15488.747000000069</v>
      </c>
      <c r="Y334" s="71">
        <f>IF($B335&lt;Y$10,0,IF($B335=Y$10,Y$13,SUM(Y332:Y333)))</f>
        <v>55967.750000000153</v>
      </c>
      <c r="Z334" s="71">
        <f t="shared" ref="Z334" si="1391">IF($B335&lt;Z$10,0,IF($B335=Z$10,Z$13,SUM(Z332:Z333)))</f>
        <v>319182.06000000285</v>
      </c>
      <c r="AA334" s="71">
        <f>IF($B335&lt;AA$10,0,IF($B335=AA$10,AA$13,SUM(AA332:AA333)))</f>
        <v>259384.87599999961</v>
      </c>
      <c r="AB334" s="71">
        <f t="shared" ref="AB334" si="1392">IF($B335&lt;AB$10,0,IF($B335=AB$10,AB$13,SUM(AB332:AB333)))</f>
        <v>216048.09333333425</v>
      </c>
      <c r="AC334" s="71">
        <f>IF($B335&lt;AC$10,0,IF($B335=AC$10,AC$13,SUM(AC332:AC333)))</f>
        <v>470351.73666666244</v>
      </c>
      <c r="AD334" s="71">
        <f t="shared" ref="AD334:AF334" si="1393">IF($B335&lt;AD$10,0,IF($B335=AD$10,AD$13,SUM(AD332:AD333)))</f>
        <v>276094.43088888749</v>
      </c>
      <c r="AE334" s="71">
        <f t="shared" si="1393"/>
        <v>584553.93388888834</v>
      </c>
      <c r="AF334" s="71">
        <f t="shared" si="1393"/>
        <v>257925.19277777831</v>
      </c>
      <c r="AG334" s="71">
        <f t="shared" ref="AG334:AH334" si="1394">IF($B335&lt;AG$10,0,IF($B335=AG$10,AG$13,SUM(AG332:AG333)))</f>
        <v>1005575.5233333309</v>
      </c>
      <c r="AH334" s="71">
        <f t="shared" si="1394"/>
        <v>297935.07611110981</v>
      </c>
      <c r="AI334" s="71">
        <f t="shared" ref="AI334:AJ334" si="1395">IF($B335&lt;AI$10,0,IF($B335=AI$10,AI$13,SUM(AI332:AI333)))</f>
        <v>605805.53222222079</v>
      </c>
      <c r="AJ334" s="71">
        <f t="shared" si="1395"/>
        <v>619859.68055555271</v>
      </c>
      <c r="AK334" s="71">
        <f t="shared" ref="AK334:AL334" si="1396">IF($B335&lt;AK$10,0,IF($B335=AK$10,AK$13,SUM(AK332:AK333)))</f>
        <v>289811.26777777704</v>
      </c>
      <c r="AL334" s="71">
        <f t="shared" si="1396"/>
        <v>803717.17500000098</v>
      </c>
      <c r="AM334" s="71">
        <f t="shared" ref="AM334" si="1397">IF($B335&lt;AM$10,0,IF($B335=AM$10,AM$13,SUM(AM332:AM333)))</f>
        <v>32532.066666666702</v>
      </c>
      <c r="AN334" s="71"/>
      <c r="AO334" s="71"/>
      <c r="AP334" s="71">
        <f t="shared" ref="AP334:AQ334" si="1398">IF($B335&lt;AP$10,0,IF($B335=AP$10,AP$13,SUM(AP332:AP333)))</f>
        <v>1548336.1630000002</v>
      </c>
      <c r="AQ334" s="71">
        <f t="shared" si="1398"/>
        <v>833888.88888888946</v>
      </c>
      <c r="AR334" s="71">
        <f t="shared" ref="AR334:AT334" si="1399">IF($B335&lt;AR$10,0,IF($B335=AR$10,AR$13,SUM(AR332:AR333)))</f>
        <v>1252222.2222222227</v>
      </c>
      <c r="AS334" s="71">
        <f t="shared" si="1399"/>
        <v>683941.01333333354</v>
      </c>
      <c r="AT334" s="71">
        <f t="shared" si="1399"/>
        <v>686362.95722222165</v>
      </c>
      <c r="AU334" s="71">
        <f t="shared" ref="AU334:AV334" si="1400">IF($B335&lt;AU$10,0,IF($B335=AU$10,AU$13,SUM(AU332:AU333)))</f>
        <v>288333.3333333332</v>
      </c>
      <c r="AV334" s="71">
        <f t="shared" si="1400"/>
        <v>68324.049111111031</v>
      </c>
      <c r="AW334" s="71"/>
      <c r="AX334" s="71"/>
      <c r="AY334" s="71"/>
      <c r="AZ334" s="71"/>
      <c r="BA334" s="71"/>
      <c r="BB334" s="71">
        <f t="shared" si="1308"/>
        <v>11960181.239333328</v>
      </c>
      <c r="BC334" s="71">
        <f>ROUND(BB334*'Link In'!$H$2,2)</f>
        <v>598009.06000000006</v>
      </c>
      <c r="BD334" s="71">
        <f>ROUND((BB334-BC334)*'Link In'!$H$3,2)</f>
        <v>2386056.16</v>
      </c>
    </row>
    <row r="335" spans="1:56" x14ac:dyDescent="0.3">
      <c r="A335" s="55">
        <v>9999</v>
      </c>
      <c r="B335" s="125">
        <f>+B334+31</f>
        <v>44134</v>
      </c>
      <c r="C335" s="98" t="s">
        <v>15</v>
      </c>
      <c r="D335" s="69">
        <f t="shared" ref="D335:V335" si="1401">IF(OR($B335&lt;D$10,$B335&gt;D$11),0,IF($B335=D$11,-D334,-D$15))</f>
        <v>0</v>
      </c>
      <c r="E335" s="69">
        <f t="shared" si="1401"/>
        <v>0</v>
      </c>
      <c r="F335" s="69">
        <f t="shared" si="1401"/>
        <v>0</v>
      </c>
      <c r="G335" s="69">
        <f t="shared" si="1401"/>
        <v>0</v>
      </c>
      <c r="H335" s="69">
        <f t="shared" si="1401"/>
        <v>0</v>
      </c>
      <c r="I335" s="69">
        <f t="shared" si="1401"/>
        <v>0</v>
      </c>
      <c r="J335" s="69">
        <f t="shared" si="1401"/>
        <v>0</v>
      </c>
      <c r="K335" s="69">
        <f t="shared" si="1401"/>
        <v>0</v>
      </c>
      <c r="L335" s="69">
        <f t="shared" si="1401"/>
        <v>0</v>
      </c>
      <c r="M335" s="69">
        <f t="shared" si="1401"/>
        <v>0</v>
      </c>
      <c r="N335" s="69">
        <f t="shared" si="1401"/>
        <v>0</v>
      </c>
      <c r="O335" s="69">
        <f t="shared" si="1401"/>
        <v>0</v>
      </c>
      <c r="P335" s="69">
        <f t="shared" si="1401"/>
        <v>0</v>
      </c>
      <c r="Q335" s="69">
        <f>IF(OR($B335&lt;Q$10,$B335&gt;Q$11),0,IF($B335=Q$11,-Q334,-Q$15))</f>
        <v>0</v>
      </c>
      <c r="R335" s="69">
        <f t="shared" si="1401"/>
        <v>0</v>
      </c>
      <c r="S335" s="69">
        <f t="shared" si="1401"/>
        <v>0</v>
      </c>
      <c r="T335" s="69">
        <f t="shared" si="1401"/>
        <v>0</v>
      </c>
      <c r="U335" s="69">
        <f t="shared" si="1401"/>
        <v>-3019.97</v>
      </c>
      <c r="V335" s="69">
        <f t="shared" si="1401"/>
        <v>-5260.36</v>
      </c>
      <c r="W335" s="69">
        <v>0</v>
      </c>
      <c r="X335" s="69">
        <f>IF(OR($B335&lt;X$10,$B335&gt;X$11),0,IF($B335=X$11,-X334,-X$15))</f>
        <v>-619.56255555555549</v>
      </c>
      <c r="Y335" s="69">
        <f>IF(OR($B335&lt;Y$10,$B335&gt;Y$11),0,IF($B335=Y$11,-Y334,-Y$15))</f>
        <v>-2238.71</v>
      </c>
      <c r="Z335" s="69">
        <f t="shared" ref="Z335" si="1402">IF(OR($B335&lt;Z$10,$B335&gt;Z$11),0,IF($B335=Z$11,-Z334,-Z$15))</f>
        <v>-4145.22</v>
      </c>
      <c r="AA335" s="69">
        <f>IF(OR($B335&lt;AA$10,$B335&gt;AA$11),0,IF($B335=AA$11,-AA334,-AA$15))</f>
        <v>-3602.5677222222221</v>
      </c>
      <c r="AB335" s="69">
        <f t="shared" ref="AB335" si="1403">IF(OR($B335&lt;AB$10,$B335&gt;AB$11),0,IF($B335=AB$11,-AB334,-AB$15))</f>
        <v>-2323.0977777777771</v>
      </c>
      <c r="AC335" s="69">
        <f>IF(OR($B335&lt;AC$10,$B335&gt;AC$11),0,IF($B335=AC$11,-AC334,-AC$15))</f>
        <v>-5057.5455555555554</v>
      </c>
      <c r="AD335" s="69">
        <f t="shared" ref="AD335:AF335" si="1404">IF(OR($B335&lt;AD$10,$B335&gt;AD$11),0,IF($B335=AD$11,-AD334,-AD$15))</f>
        <v>-2817.2901111111109</v>
      </c>
      <c r="AE335" s="69">
        <f t="shared" si="1404"/>
        <v>-4496.5687222222223</v>
      </c>
      <c r="AF335" s="69">
        <f t="shared" si="1404"/>
        <v>-1984.0399444444445</v>
      </c>
      <c r="AG335" s="69">
        <f t="shared" ref="AG335:AH335" si="1405">IF(OR($B335&lt;AG$10,$B335&gt;AG$11),0,IF($B335=AG$11,-AG334,-AG$15))</f>
        <v>-7735.1963333333342</v>
      </c>
      <c r="AH335" s="69">
        <f t="shared" si="1405"/>
        <v>-2291.8082777777777</v>
      </c>
      <c r="AI335" s="69">
        <f t="shared" ref="AI335:AJ335" si="1406">IF(OR($B335&lt;AI$10,$B335&gt;AI$11),0,IF($B335=AI$11,-AI334,-AI$15))</f>
        <v>-4660.0425555555557</v>
      </c>
      <c r="AJ335" s="69">
        <f t="shared" si="1406"/>
        <v>-4768.1513888888885</v>
      </c>
      <c r="AK335" s="69">
        <f t="shared" ref="AK335:AL335" si="1407">IF(OR($B335&lt;AK$10,$B335&gt;AK$11),0,IF($B335=AK$11,-AK334,-AK$15))</f>
        <v>-2229.3174444444444</v>
      </c>
      <c r="AL335" s="69">
        <f t="shared" si="1407"/>
        <v>-5824.0375000000004</v>
      </c>
      <c r="AM335" s="69">
        <f t="shared" ref="AM335" si="1408">IF(OR($B335&lt;AM$10,$B335&gt;AM$11),0,IF($B335=AM$11,-AM334,-AM$15))</f>
        <v>-250.24666666666667</v>
      </c>
      <c r="AN335" s="69"/>
      <c r="AO335" s="69"/>
      <c r="AP335" s="69">
        <f t="shared" ref="AP335:AQ335" si="1409">IF(OR($B335&lt;AP$10,$B335&gt;AP$11),0,IF($B335=AP$11,-AP334,-AP$15))</f>
        <v>-9054.5974444444455</v>
      </c>
      <c r="AQ335" s="69">
        <f t="shared" si="1409"/>
        <v>-5277.7777777777774</v>
      </c>
      <c r="AR335" s="69">
        <f t="shared" ref="AR335:AT335" si="1410">IF(OR($B335&lt;AR$10,$B335&gt;AR$11),0,IF($B335=AR$11,-AR334,-AR$15))</f>
        <v>-7777.7777777777774</v>
      </c>
      <c r="AS335" s="69">
        <f t="shared" si="1410"/>
        <v>-4412.5226666666667</v>
      </c>
      <c r="AT335" s="69">
        <f t="shared" si="1410"/>
        <v>-4428.1481111111116</v>
      </c>
      <c r="AU335" s="69">
        <f t="shared" ref="AU335:AV335" si="1411">IF(OR($B335&lt;AU$10,$B335&gt;AU$11),0,IF($B335=AU$11,-AU334,-AU$15))</f>
        <v>-1666.6666666666667</v>
      </c>
      <c r="AV335" s="69">
        <f t="shared" si="1411"/>
        <v>-416.61005555555556</v>
      </c>
      <c r="AW335" s="70"/>
      <c r="AX335" s="70"/>
      <c r="AY335" s="70"/>
      <c r="AZ335" s="70"/>
      <c r="BA335" s="70"/>
      <c r="BB335" s="71">
        <f t="shared" si="1308"/>
        <v>-96357.833055555559</v>
      </c>
      <c r="BC335" s="71">
        <f>ROUND(BB335*'Link In'!$H$2,2)</f>
        <v>-4817.8900000000003</v>
      </c>
      <c r="BD335" s="71">
        <f>ROUND((BB335-BC335)*'Link In'!$H$3,2)</f>
        <v>-19223.39</v>
      </c>
    </row>
    <row r="336" spans="1:56" x14ac:dyDescent="0.3">
      <c r="A336" s="55">
        <v>9999</v>
      </c>
      <c r="B336" s="123">
        <f>B335</f>
        <v>44134</v>
      </c>
      <c r="C336" s="99" t="s">
        <v>16</v>
      </c>
      <c r="D336" s="71">
        <f t="shared" ref="D336:V336" si="1412">IF($B337&lt;D$10,0,IF($B337=D$10,D$13,SUM(D334:D335)))</f>
        <v>0</v>
      </c>
      <c r="E336" s="71">
        <f t="shared" si="1412"/>
        <v>0</v>
      </c>
      <c r="F336" s="71">
        <f t="shared" si="1412"/>
        <v>0</v>
      </c>
      <c r="G336" s="71">
        <f t="shared" si="1412"/>
        <v>0</v>
      </c>
      <c r="H336" s="71">
        <f t="shared" si="1412"/>
        <v>0</v>
      </c>
      <c r="I336" s="71">
        <f t="shared" si="1412"/>
        <v>0</v>
      </c>
      <c r="J336" s="71">
        <f t="shared" si="1412"/>
        <v>0</v>
      </c>
      <c r="K336" s="71">
        <f t="shared" si="1412"/>
        <v>0</v>
      </c>
      <c r="L336" s="71">
        <f t="shared" si="1412"/>
        <v>0</v>
      </c>
      <c r="M336" s="71">
        <f t="shared" si="1412"/>
        <v>0</v>
      </c>
      <c r="N336" s="71">
        <f t="shared" si="1412"/>
        <v>0</v>
      </c>
      <c r="O336" s="71">
        <f t="shared" si="1412"/>
        <v>0</v>
      </c>
      <c r="P336" s="71">
        <f t="shared" si="1412"/>
        <v>0</v>
      </c>
      <c r="Q336" s="71">
        <f>IF($B337&lt;Q$10,0,IF($B337=Q$10,Q$13,SUM(Q334:Q335)))</f>
        <v>-6.9121597334742546E-11</v>
      </c>
      <c r="R336" s="71">
        <f t="shared" si="1412"/>
        <v>1.6825651982799172E-11</v>
      </c>
      <c r="S336" s="71">
        <f t="shared" si="1412"/>
        <v>-7.0485839387401938E-12</v>
      </c>
      <c r="T336" s="71">
        <f t="shared" si="1412"/>
        <v>2.0293100533308461E-11</v>
      </c>
      <c r="U336" s="71">
        <f t="shared" si="1412"/>
        <v>175158.26000000196</v>
      </c>
      <c r="V336" s="71">
        <f t="shared" si="1412"/>
        <v>305100.8800000014</v>
      </c>
      <c r="W336" s="71">
        <f t="shared" ref="W336" si="1413">IF($B337&lt;W$10,0,IF($B337=W$10,W$13,SUM(W334:W335)))</f>
        <v>-1.2050804798491299E-11</v>
      </c>
      <c r="X336" s="71">
        <f>IF($B337&lt;X$10,0,IF($B337=X$10,X$13,SUM(X334:X335)))</f>
        <v>14869.184444444512</v>
      </c>
      <c r="Y336" s="71">
        <f>IF($B337&lt;Y$10,0,IF($B337=Y$10,Y$13,SUM(Y334:Y335)))</f>
        <v>53729.040000000154</v>
      </c>
      <c r="Z336" s="71">
        <f t="shared" ref="Z336" si="1414">IF($B337&lt;Z$10,0,IF($B337=Z$10,Z$13,SUM(Z334:Z335)))</f>
        <v>315036.84000000288</v>
      </c>
      <c r="AA336" s="71">
        <f>IF($B337&lt;AA$10,0,IF($B337=AA$10,AA$13,SUM(AA334:AA335)))</f>
        <v>255782.3082777774</v>
      </c>
      <c r="AB336" s="71">
        <f t="shared" ref="AB336" si="1415">IF($B337&lt;AB$10,0,IF($B337=AB$10,AB$13,SUM(AB334:AB335)))</f>
        <v>213724.99555555647</v>
      </c>
      <c r="AC336" s="71">
        <f>IF($B337&lt;AC$10,0,IF($B337=AC$10,AC$13,SUM(AC334:AC335)))</f>
        <v>465294.19111110689</v>
      </c>
      <c r="AD336" s="71">
        <f t="shared" ref="AD336:AF336" si="1416">IF($B337&lt;AD$10,0,IF($B337=AD$10,AD$13,SUM(AD334:AD335)))</f>
        <v>273277.14077777637</v>
      </c>
      <c r="AE336" s="71">
        <f t="shared" si="1416"/>
        <v>580057.3651666661</v>
      </c>
      <c r="AF336" s="71">
        <f t="shared" si="1416"/>
        <v>255941.15283333388</v>
      </c>
      <c r="AG336" s="71">
        <f t="shared" ref="AG336:AH336" si="1417">IF($B337&lt;AG$10,0,IF($B337=AG$10,AG$13,SUM(AG334:AG335)))</f>
        <v>997840.32699999749</v>
      </c>
      <c r="AH336" s="71">
        <f t="shared" si="1417"/>
        <v>295643.26783333201</v>
      </c>
      <c r="AI336" s="71">
        <f t="shared" ref="AI336:AJ336" si="1418">IF($B337&lt;AI$10,0,IF($B337=AI$10,AI$13,SUM(AI334:AI335)))</f>
        <v>601145.48966666521</v>
      </c>
      <c r="AJ336" s="71">
        <f t="shared" si="1418"/>
        <v>615091.52916666376</v>
      </c>
      <c r="AK336" s="71">
        <f t="shared" ref="AK336:AL336" si="1419">IF($B337&lt;AK$10,0,IF($B337=AK$10,AK$13,SUM(AK334:AK335)))</f>
        <v>287581.95033333258</v>
      </c>
      <c r="AL336" s="71">
        <f t="shared" si="1419"/>
        <v>797893.137500001</v>
      </c>
      <c r="AM336" s="71">
        <f t="shared" ref="AM336" si="1420">IF($B337&lt;AM$10,0,IF($B337=AM$10,AM$13,SUM(AM334:AM335)))</f>
        <v>32281.820000000036</v>
      </c>
      <c r="AN336" s="71"/>
      <c r="AO336" s="71"/>
      <c r="AP336" s="71">
        <f t="shared" ref="AP336:AQ336" si="1421">IF($B337&lt;AP$10,0,IF($B337=AP$10,AP$13,SUM(AP334:AP335)))</f>
        <v>1539281.5655555557</v>
      </c>
      <c r="AQ336" s="71">
        <f t="shared" si="1421"/>
        <v>828611.11111111171</v>
      </c>
      <c r="AR336" s="71">
        <f t="shared" ref="AR336:AT336" si="1422">IF($B337&lt;AR$10,0,IF($B337=AR$10,AR$13,SUM(AR334:AR335)))</f>
        <v>1244444.444444445</v>
      </c>
      <c r="AS336" s="71">
        <f t="shared" si="1422"/>
        <v>679528.49066666688</v>
      </c>
      <c r="AT336" s="71">
        <f t="shared" si="1422"/>
        <v>681934.80911111052</v>
      </c>
      <c r="AU336" s="71">
        <f t="shared" ref="AU336:AV336" si="1423">IF($B337&lt;AU$10,0,IF($B337=AU$10,AU$13,SUM(AU334:AU335)))</f>
        <v>286666.66666666651</v>
      </c>
      <c r="AV336" s="71">
        <f t="shared" si="1423"/>
        <v>67907.439055555471</v>
      </c>
      <c r="AW336" s="71"/>
      <c r="AX336" s="71"/>
      <c r="AY336" s="71"/>
      <c r="AZ336" s="71"/>
      <c r="BA336" s="71"/>
      <c r="BB336" s="71">
        <f t="shared" si="1308"/>
        <v>11863823.406277772</v>
      </c>
      <c r="BC336" s="71">
        <f>ROUND(BB336*'Link In'!$H$2,2)</f>
        <v>593191.17000000004</v>
      </c>
      <c r="BD336" s="71">
        <f>ROUND((BB336-BC336)*'Link In'!$H$3,2)</f>
        <v>2366832.77</v>
      </c>
    </row>
    <row r="337" spans="1:56" x14ac:dyDescent="0.3">
      <c r="A337" s="55">
        <v>9999</v>
      </c>
      <c r="B337" s="125">
        <f>+B336+30</f>
        <v>44164</v>
      </c>
      <c r="C337" s="98" t="s">
        <v>15</v>
      </c>
      <c r="D337" s="69">
        <f t="shared" ref="D337:V337" si="1424">IF(OR($B337&lt;D$10,$B337&gt;D$11),0,IF($B337=D$11,-D336,-D$15))</f>
        <v>0</v>
      </c>
      <c r="E337" s="69">
        <f t="shared" si="1424"/>
        <v>0</v>
      </c>
      <c r="F337" s="69">
        <f t="shared" si="1424"/>
        <v>0</v>
      </c>
      <c r="G337" s="69">
        <f t="shared" si="1424"/>
        <v>0</v>
      </c>
      <c r="H337" s="69">
        <f t="shared" si="1424"/>
        <v>0</v>
      </c>
      <c r="I337" s="69">
        <f t="shared" si="1424"/>
        <v>0</v>
      </c>
      <c r="J337" s="69">
        <f t="shared" si="1424"/>
        <v>0</v>
      </c>
      <c r="K337" s="69">
        <f t="shared" si="1424"/>
        <v>0</v>
      </c>
      <c r="L337" s="69">
        <f t="shared" si="1424"/>
        <v>0</v>
      </c>
      <c r="M337" s="69">
        <f t="shared" si="1424"/>
        <v>0</v>
      </c>
      <c r="N337" s="69">
        <f t="shared" si="1424"/>
        <v>0</v>
      </c>
      <c r="O337" s="69">
        <f t="shared" si="1424"/>
        <v>0</v>
      </c>
      <c r="P337" s="69">
        <f t="shared" si="1424"/>
        <v>0</v>
      </c>
      <c r="Q337" s="69">
        <f>IF(OR($B337&lt;Q$10,$B337&gt;Q$11),0,IF($B337=Q$11,-Q336,-Q$15))</f>
        <v>0</v>
      </c>
      <c r="R337" s="69">
        <f t="shared" si="1424"/>
        <v>0</v>
      </c>
      <c r="S337" s="69">
        <f t="shared" si="1424"/>
        <v>0</v>
      </c>
      <c r="T337" s="69">
        <f t="shared" si="1424"/>
        <v>0</v>
      </c>
      <c r="U337" s="69">
        <f t="shared" si="1424"/>
        <v>-3019.97</v>
      </c>
      <c r="V337" s="69">
        <f t="shared" si="1424"/>
        <v>-5260.36</v>
      </c>
      <c r="W337" s="69">
        <v>0</v>
      </c>
      <c r="X337" s="69">
        <f>IF(OR($B337&lt;X$10,$B337&gt;X$11),0,IF($B337=X$11,-X336,-X$15))</f>
        <v>-619.56255555555549</v>
      </c>
      <c r="Y337" s="69">
        <f>IF(OR($B337&lt;Y$10,$B337&gt;Y$11),0,IF($B337=Y$11,-Y336,-Y$15))</f>
        <v>-2238.71</v>
      </c>
      <c r="Z337" s="69">
        <f t="shared" ref="Z337" si="1425">IF(OR($B337&lt;Z$10,$B337&gt;Z$11),0,IF($B337=Z$11,-Z336,-Z$15))</f>
        <v>-4145.22</v>
      </c>
      <c r="AA337" s="69">
        <f>IF(OR($B337&lt;AA$10,$B337&gt;AA$11),0,IF($B337=AA$11,-AA336,-AA$15))</f>
        <v>-3602.5677222222221</v>
      </c>
      <c r="AB337" s="69">
        <f t="shared" ref="AB337" si="1426">IF(OR($B337&lt;AB$10,$B337&gt;AB$11),0,IF($B337=AB$11,-AB336,-AB$15))</f>
        <v>-2323.0977777777771</v>
      </c>
      <c r="AC337" s="69">
        <f>IF(OR($B337&lt;AC$10,$B337&gt;AC$11),0,IF($B337=AC$11,-AC336,-AC$15))</f>
        <v>-5057.5455555555554</v>
      </c>
      <c r="AD337" s="69">
        <f t="shared" ref="AD337:AF337" si="1427">IF(OR($B337&lt;AD$10,$B337&gt;AD$11),0,IF($B337=AD$11,-AD336,-AD$15))</f>
        <v>-2817.2901111111109</v>
      </c>
      <c r="AE337" s="69">
        <f t="shared" si="1427"/>
        <v>-4496.5687222222223</v>
      </c>
      <c r="AF337" s="69">
        <f t="shared" si="1427"/>
        <v>-1984.0399444444445</v>
      </c>
      <c r="AG337" s="69">
        <f t="shared" ref="AG337:AH337" si="1428">IF(OR($B337&lt;AG$10,$B337&gt;AG$11),0,IF($B337=AG$11,-AG336,-AG$15))</f>
        <v>-7735.1963333333342</v>
      </c>
      <c r="AH337" s="69">
        <f t="shared" si="1428"/>
        <v>-2291.8082777777777</v>
      </c>
      <c r="AI337" s="69">
        <f t="shared" ref="AI337:AJ337" si="1429">IF(OR($B337&lt;AI$10,$B337&gt;AI$11),0,IF($B337=AI$11,-AI336,-AI$15))</f>
        <v>-4660.0425555555557</v>
      </c>
      <c r="AJ337" s="69">
        <f t="shared" si="1429"/>
        <v>-4768.1513888888885</v>
      </c>
      <c r="AK337" s="69">
        <f t="shared" ref="AK337:AL337" si="1430">IF(OR($B337&lt;AK$10,$B337&gt;AK$11),0,IF($B337=AK$11,-AK336,-AK$15))</f>
        <v>-2229.3174444444444</v>
      </c>
      <c r="AL337" s="69">
        <f t="shared" si="1430"/>
        <v>-5824.0375000000004</v>
      </c>
      <c r="AM337" s="69">
        <f t="shared" ref="AM337" si="1431">IF(OR($B337&lt;AM$10,$B337&gt;AM$11),0,IF($B337=AM$11,-AM336,-AM$15))</f>
        <v>-250.24666666666667</v>
      </c>
      <c r="AN337" s="69"/>
      <c r="AO337" s="69"/>
      <c r="AP337" s="69">
        <f t="shared" ref="AP337:AQ337" si="1432">IF(OR($B337&lt;AP$10,$B337&gt;AP$11),0,IF($B337=AP$11,-AP336,-AP$15))</f>
        <v>-9054.5974444444455</v>
      </c>
      <c r="AQ337" s="69">
        <f t="shared" si="1432"/>
        <v>-5277.7777777777774</v>
      </c>
      <c r="AR337" s="69">
        <f t="shared" ref="AR337:AT337" si="1433">IF(OR($B337&lt;AR$10,$B337&gt;AR$11),0,IF($B337=AR$11,-AR336,-AR$15))</f>
        <v>-7777.7777777777774</v>
      </c>
      <c r="AS337" s="69">
        <f t="shared" si="1433"/>
        <v>-4412.5226666666667</v>
      </c>
      <c r="AT337" s="69">
        <f t="shared" si="1433"/>
        <v>-4428.1481111111116</v>
      </c>
      <c r="AU337" s="69">
        <f t="shared" ref="AU337:AV337" si="1434">IF(OR($B337&lt;AU$10,$B337&gt;AU$11),0,IF($B337=AU$11,-AU336,-AU$15))</f>
        <v>-1666.6666666666667</v>
      </c>
      <c r="AV337" s="69">
        <f t="shared" si="1434"/>
        <v>-416.61005555555556</v>
      </c>
      <c r="AW337" s="70"/>
      <c r="AX337" s="70"/>
      <c r="AY337" s="70"/>
      <c r="AZ337" s="70"/>
      <c r="BA337" s="70"/>
      <c r="BB337" s="71">
        <f t="shared" si="1308"/>
        <v>-96357.833055555559</v>
      </c>
      <c r="BC337" s="71">
        <f>ROUND(BB337*'Link In'!$H$2,2)</f>
        <v>-4817.8900000000003</v>
      </c>
      <c r="BD337" s="71">
        <f>ROUND((BB337-BC337)*'Link In'!$H$3,2)</f>
        <v>-19223.39</v>
      </c>
    </row>
    <row r="338" spans="1:56" x14ac:dyDescent="0.3">
      <c r="A338" s="55">
        <v>9999</v>
      </c>
      <c r="B338" s="123">
        <f>B337</f>
        <v>44164</v>
      </c>
      <c r="C338" s="99" t="s">
        <v>16</v>
      </c>
      <c r="D338" s="71">
        <f t="shared" ref="D338:V338" si="1435">IF($B339&lt;D$10,0,IF($B339=D$10,D$13,SUM(D336:D337)))</f>
        <v>0</v>
      </c>
      <c r="E338" s="71">
        <f t="shared" si="1435"/>
        <v>0</v>
      </c>
      <c r="F338" s="71">
        <f t="shared" si="1435"/>
        <v>0</v>
      </c>
      <c r="G338" s="71">
        <f t="shared" si="1435"/>
        <v>0</v>
      </c>
      <c r="H338" s="71">
        <f t="shared" si="1435"/>
        <v>0</v>
      </c>
      <c r="I338" s="71">
        <f t="shared" si="1435"/>
        <v>0</v>
      </c>
      <c r="J338" s="71">
        <f t="shared" si="1435"/>
        <v>0</v>
      </c>
      <c r="K338" s="71">
        <f t="shared" si="1435"/>
        <v>0</v>
      </c>
      <c r="L338" s="71">
        <f t="shared" si="1435"/>
        <v>0</v>
      </c>
      <c r="M338" s="71">
        <f t="shared" si="1435"/>
        <v>0</v>
      </c>
      <c r="N338" s="71">
        <f t="shared" si="1435"/>
        <v>0</v>
      </c>
      <c r="O338" s="71">
        <f t="shared" si="1435"/>
        <v>0</v>
      </c>
      <c r="P338" s="71">
        <f t="shared" si="1435"/>
        <v>0</v>
      </c>
      <c r="Q338" s="71">
        <f>IF($B339&lt;Q$10,0,IF($B339=Q$10,Q$13,SUM(Q336:Q337)))</f>
        <v>-6.9121597334742546E-11</v>
      </c>
      <c r="R338" s="71">
        <f t="shared" si="1435"/>
        <v>1.6825651982799172E-11</v>
      </c>
      <c r="S338" s="71">
        <f t="shared" si="1435"/>
        <v>-7.0485839387401938E-12</v>
      </c>
      <c r="T338" s="71">
        <f t="shared" si="1435"/>
        <v>2.0293100533308461E-11</v>
      </c>
      <c r="U338" s="71">
        <f t="shared" si="1435"/>
        <v>172138.29000000196</v>
      </c>
      <c r="V338" s="71">
        <f t="shared" si="1435"/>
        <v>299840.52000000142</v>
      </c>
      <c r="W338" s="71">
        <f t="shared" ref="W338" si="1436">IF($B339&lt;W$10,0,IF($B339=W$10,W$13,SUM(W336:W337)))</f>
        <v>-1.2050804798491299E-11</v>
      </c>
      <c r="X338" s="71">
        <f>IF($B339&lt;X$10,0,IF($B339=X$10,X$13,SUM(X336:X337)))</f>
        <v>14249.621888888956</v>
      </c>
      <c r="Y338" s="71">
        <f>IF($B339&lt;Y$10,0,IF($B339=Y$10,Y$13,SUM(Y336:Y337)))</f>
        <v>51490.330000000155</v>
      </c>
      <c r="Z338" s="71">
        <f t="shared" ref="Z338" si="1437">IF($B339&lt;Z$10,0,IF($B339=Z$10,Z$13,SUM(Z336:Z337)))</f>
        <v>310891.62000000291</v>
      </c>
      <c r="AA338" s="71">
        <f>IF($B339&lt;AA$10,0,IF($B339=AA$10,AA$13,SUM(AA336:AA337)))</f>
        <v>252179.74055555518</v>
      </c>
      <c r="AB338" s="71">
        <f t="shared" ref="AB338" si="1438">IF($B339&lt;AB$10,0,IF($B339=AB$10,AB$13,SUM(AB336:AB337)))</f>
        <v>211401.89777777868</v>
      </c>
      <c r="AC338" s="71">
        <f>IF($B339&lt;AC$10,0,IF($B339=AC$10,AC$13,SUM(AC336:AC337)))</f>
        <v>460236.64555555134</v>
      </c>
      <c r="AD338" s="71">
        <f t="shared" ref="AD338:AF338" si="1439">IF($B339&lt;AD$10,0,IF($B339=AD$10,AD$13,SUM(AD336:AD337)))</f>
        <v>270459.85066666524</v>
      </c>
      <c r="AE338" s="71">
        <f t="shared" si="1439"/>
        <v>575560.79644444387</v>
      </c>
      <c r="AF338" s="71">
        <f t="shared" si="1439"/>
        <v>253957.11288888945</v>
      </c>
      <c r="AG338" s="71">
        <f t="shared" ref="AG338:AH338" si="1440">IF($B339&lt;AG$10,0,IF($B339=AG$10,AG$13,SUM(AG336:AG337)))</f>
        <v>990105.1306666641</v>
      </c>
      <c r="AH338" s="71">
        <f t="shared" si="1440"/>
        <v>293351.4595555542</v>
      </c>
      <c r="AI338" s="71">
        <f t="shared" ref="AI338:AJ338" si="1441">IF($B339&lt;AI$10,0,IF($B339=AI$10,AI$13,SUM(AI336:AI337)))</f>
        <v>596485.44711110962</v>
      </c>
      <c r="AJ338" s="71">
        <f t="shared" si="1441"/>
        <v>610323.37777777482</v>
      </c>
      <c r="AK338" s="71">
        <f t="shared" ref="AK338:AL338" si="1442">IF($B339&lt;AK$10,0,IF($B339=AK$10,AK$13,SUM(AK336:AK337)))</f>
        <v>285352.63288888813</v>
      </c>
      <c r="AL338" s="71">
        <f t="shared" si="1442"/>
        <v>792069.10000000102</v>
      </c>
      <c r="AM338" s="71">
        <f t="shared" ref="AM338" si="1443">IF($B339&lt;AM$10,0,IF($B339=AM$10,AM$13,SUM(AM336:AM337)))</f>
        <v>32031.57333333337</v>
      </c>
      <c r="AN338" s="71"/>
      <c r="AO338" s="71"/>
      <c r="AP338" s="71">
        <f t="shared" ref="AP338:AQ338" si="1444">IF($B339&lt;AP$10,0,IF($B339=AP$10,AP$13,SUM(AP336:AP337)))</f>
        <v>1530226.9681111113</v>
      </c>
      <c r="AQ338" s="71">
        <f t="shared" si="1444"/>
        <v>823333.33333333395</v>
      </c>
      <c r="AR338" s="71">
        <f t="shared" ref="AR338:AT338" si="1445">IF($B339&lt;AR$10,0,IF($B339=AR$10,AR$13,SUM(AR336:AR337)))</f>
        <v>1236666.6666666672</v>
      </c>
      <c r="AS338" s="71">
        <f t="shared" si="1445"/>
        <v>675115.96800000023</v>
      </c>
      <c r="AT338" s="71">
        <f t="shared" si="1445"/>
        <v>677506.66099999938</v>
      </c>
      <c r="AU338" s="71">
        <f t="shared" ref="AU338:AV338" si="1446">IF($B339&lt;AU$10,0,IF($B339=AU$10,AU$13,SUM(AU336:AU337)))</f>
        <v>284999.99999999983</v>
      </c>
      <c r="AV338" s="71">
        <f t="shared" si="1446"/>
        <v>67490.828999999911</v>
      </c>
      <c r="AW338" s="71"/>
      <c r="AX338" s="71"/>
      <c r="AY338" s="71"/>
      <c r="AZ338" s="71"/>
      <c r="BA338" s="71"/>
      <c r="BB338" s="71">
        <f t="shared" si="1308"/>
        <v>11767465.573222216</v>
      </c>
      <c r="BC338" s="71">
        <f>ROUND(BB338*'Link In'!$H$2,2)</f>
        <v>588373.28</v>
      </c>
      <c r="BD338" s="71">
        <f>ROUND((BB338-BC338)*'Link In'!$H$3,2)</f>
        <v>2347609.38</v>
      </c>
    </row>
    <row r="339" spans="1:56" x14ac:dyDescent="0.3">
      <c r="A339" s="55">
        <v>9999</v>
      </c>
      <c r="B339" s="125">
        <f>+B338+31</f>
        <v>44195</v>
      </c>
      <c r="C339" s="98" t="s">
        <v>15</v>
      </c>
      <c r="D339" s="69">
        <f t="shared" ref="D339:V339" si="1447">IF(OR($B339&lt;D$10,$B339&gt;D$11),0,IF($B339=D$11,-D338,-D$15))</f>
        <v>0</v>
      </c>
      <c r="E339" s="69">
        <f t="shared" si="1447"/>
        <v>0</v>
      </c>
      <c r="F339" s="69">
        <f t="shared" si="1447"/>
        <v>0</v>
      </c>
      <c r="G339" s="69">
        <f t="shared" si="1447"/>
        <v>0</v>
      </c>
      <c r="H339" s="69">
        <f t="shared" si="1447"/>
        <v>0</v>
      </c>
      <c r="I339" s="69">
        <f t="shared" si="1447"/>
        <v>0</v>
      </c>
      <c r="J339" s="69">
        <f t="shared" si="1447"/>
        <v>0</v>
      </c>
      <c r="K339" s="69">
        <f t="shared" si="1447"/>
        <v>0</v>
      </c>
      <c r="L339" s="69">
        <f t="shared" si="1447"/>
        <v>0</v>
      </c>
      <c r="M339" s="69">
        <f t="shared" si="1447"/>
        <v>0</v>
      </c>
      <c r="N339" s="69">
        <f t="shared" si="1447"/>
        <v>0</v>
      </c>
      <c r="O339" s="69">
        <f t="shared" si="1447"/>
        <v>0</v>
      </c>
      <c r="P339" s="69">
        <f t="shared" si="1447"/>
        <v>0</v>
      </c>
      <c r="Q339" s="69">
        <f>IF(OR($B339&lt;Q$10,$B339&gt;Q$11),0,IF($B339=Q$11,-Q338,-Q$15))</f>
        <v>0</v>
      </c>
      <c r="R339" s="69">
        <f t="shared" si="1447"/>
        <v>0</v>
      </c>
      <c r="S339" s="69">
        <f t="shared" si="1447"/>
        <v>0</v>
      </c>
      <c r="T339" s="69">
        <f t="shared" si="1447"/>
        <v>0</v>
      </c>
      <c r="U339" s="69">
        <f t="shared" si="1447"/>
        <v>-3019.97</v>
      </c>
      <c r="V339" s="69">
        <f t="shared" si="1447"/>
        <v>-5260.36</v>
      </c>
      <c r="W339" s="69">
        <v>0</v>
      </c>
      <c r="X339" s="69">
        <f>IF(OR($B339&lt;X$10,$B339&gt;X$11),0,IF($B339=X$11,-X338,-X$15))</f>
        <v>-619.56255555555549</v>
      </c>
      <c r="Y339" s="69">
        <f>IF(OR($B339&lt;Y$10,$B339&gt;Y$11),0,IF($B339=Y$11,-Y338,-Y$15))</f>
        <v>-2238.71</v>
      </c>
      <c r="Z339" s="69">
        <f t="shared" ref="Z339" si="1448">IF(OR($B339&lt;Z$10,$B339&gt;Z$11),0,IF($B339=Z$11,-Z338,-Z$15))</f>
        <v>-4145.22</v>
      </c>
      <c r="AA339" s="69">
        <f>IF(OR($B339&lt;AA$10,$B339&gt;AA$11),0,IF($B339=AA$11,-AA338,-AA$15))</f>
        <v>-3602.5677222222221</v>
      </c>
      <c r="AB339" s="69">
        <f t="shared" ref="AB339" si="1449">IF(OR($B339&lt;AB$10,$B339&gt;AB$11),0,IF($B339=AB$11,-AB338,-AB$15))</f>
        <v>-2323.0977777777771</v>
      </c>
      <c r="AC339" s="69">
        <f>IF(OR($B339&lt;AC$10,$B339&gt;AC$11),0,IF($B339=AC$11,-AC338,-AC$15))</f>
        <v>-5057.5455555555554</v>
      </c>
      <c r="AD339" s="69">
        <f t="shared" ref="AD339:AF339" si="1450">IF(OR($B339&lt;AD$10,$B339&gt;AD$11),0,IF($B339=AD$11,-AD338,-AD$15))</f>
        <v>-2817.2901111111109</v>
      </c>
      <c r="AE339" s="69">
        <f t="shared" si="1450"/>
        <v>-4496.5687222222223</v>
      </c>
      <c r="AF339" s="69">
        <f t="shared" si="1450"/>
        <v>-1984.0399444444445</v>
      </c>
      <c r="AG339" s="69">
        <f t="shared" ref="AG339:AH339" si="1451">IF(OR($B339&lt;AG$10,$B339&gt;AG$11),0,IF($B339=AG$11,-AG338,-AG$15))</f>
        <v>-7735.1963333333342</v>
      </c>
      <c r="AH339" s="69">
        <f t="shared" si="1451"/>
        <v>-2291.8082777777777</v>
      </c>
      <c r="AI339" s="69">
        <f t="shared" ref="AI339:AJ339" si="1452">IF(OR($B339&lt;AI$10,$B339&gt;AI$11),0,IF($B339=AI$11,-AI338,-AI$15))</f>
        <v>-4660.0425555555557</v>
      </c>
      <c r="AJ339" s="69">
        <f t="shared" si="1452"/>
        <v>-4768.1513888888885</v>
      </c>
      <c r="AK339" s="69">
        <f t="shared" ref="AK339:AL339" si="1453">IF(OR($B339&lt;AK$10,$B339&gt;AK$11),0,IF($B339=AK$11,-AK338,-AK$15))</f>
        <v>-2229.3174444444444</v>
      </c>
      <c r="AL339" s="69">
        <f t="shared" si="1453"/>
        <v>-5824.0375000000004</v>
      </c>
      <c r="AM339" s="69">
        <f t="shared" ref="AM339" si="1454">IF(OR($B339&lt;AM$10,$B339&gt;AM$11),0,IF($B339=AM$11,-AM338,-AM$15))</f>
        <v>-250.24666666666667</v>
      </c>
      <c r="AN339" s="69"/>
      <c r="AO339" s="69"/>
      <c r="AP339" s="69">
        <f t="shared" ref="AP339:AQ339" si="1455">IF(OR($B339&lt;AP$10,$B339&gt;AP$11),0,IF($B339=AP$11,-AP338,-AP$15))</f>
        <v>-9054.5974444444455</v>
      </c>
      <c r="AQ339" s="69">
        <f t="shared" si="1455"/>
        <v>-5277.7777777777774</v>
      </c>
      <c r="AR339" s="69">
        <f t="shared" ref="AR339:AT339" si="1456">IF(OR($B339&lt;AR$10,$B339&gt;AR$11),0,IF($B339=AR$11,-AR338,-AR$15))</f>
        <v>-7777.7777777777774</v>
      </c>
      <c r="AS339" s="69">
        <f t="shared" si="1456"/>
        <v>-4412.5226666666667</v>
      </c>
      <c r="AT339" s="69">
        <f t="shared" si="1456"/>
        <v>-4428.1481111111116</v>
      </c>
      <c r="AU339" s="69">
        <f t="shared" ref="AU339:AV339" si="1457">IF(OR($B339&lt;AU$10,$B339&gt;AU$11),0,IF($B339=AU$11,-AU338,-AU$15))</f>
        <v>-1666.6666666666667</v>
      </c>
      <c r="AV339" s="69">
        <f t="shared" si="1457"/>
        <v>-416.61005555555556</v>
      </c>
      <c r="AW339" s="70"/>
      <c r="AX339" s="70"/>
      <c r="AY339" s="70"/>
      <c r="AZ339" s="70"/>
      <c r="BA339" s="70"/>
      <c r="BB339" s="71">
        <f t="shared" si="1308"/>
        <v>-96357.833055555559</v>
      </c>
      <c r="BC339" s="71">
        <f>ROUND(BB339*'Link In'!$H$2,2)</f>
        <v>-4817.8900000000003</v>
      </c>
      <c r="BD339" s="71">
        <f>ROUND((BB339-BC339)*'Link In'!$H$3,2)</f>
        <v>-19223.39</v>
      </c>
    </row>
    <row r="340" spans="1:56" x14ac:dyDescent="0.3">
      <c r="A340" s="55">
        <v>9999</v>
      </c>
      <c r="B340" s="123">
        <f>B339</f>
        <v>44195</v>
      </c>
      <c r="C340" s="99" t="s">
        <v>16</v>
      </c>
      <c r="D340" s="71">
        <f t="shared" ref="D340:V340" si="1458">IF($B341&lt;D$10,0,IF($B341=D$10,D$13,SUM(D338:D339)))</f>
        <v>0</v>
      </c>
      <c r="E340" s="71">
        <f t="shared" si="1458"/>
        <v>0</v>
      </c>
      <c r="F340" s="71">
        <f t="shared" si="1458"/>
        <v>0</v>
      </c>
      <c r="G340" s="71">
        <f t="shared" si="1458"/>
        <v>0</v>
      </c>
      <c r="H340" s="71">
        <f t="shared" si="1458"/>
        <v>0</v>
      </c>
      <c r="I340" s="71">
        <f t="shared" si="1458"/>
        <v>0</v>
      </c>
      <c r="J340" s="71">
        <f t="shared" si="1458"/>
        <v>0</v>
      </c>
      <c r="K340" s="71">
        <f t="shared" si="1458"/>
        <v>0</v>
      </c>
      <c r="L340" s="71">
        <f t="shared" si="1458"/>
        <v>0</v>
      </c>
      <c r="M340" s="71">
        <f t="shared" si="1458"/>
        <v>0</v>
      </c>
      <c r="N340" s="71">
        <f t="shared" si="1458"/>
        <v>0</v>
      </c>
      <c r="O340" s="71">
        <f t="shared" si="1458"/>
        <v>0</v>
      </c>
      <c r="P340" s="71">
        <f t="shared" si="1458"/>
        <v>0</v>
      </c>
      <c r="Q340" s="71">
        <f>IF($B341&lt;Q$10,0,IF($B341=Q$10,Q$13,SUM(Q338:Q339)))</f>
        <v>-6.9121597334742546E-11</v>
      </c>
      <c r="R340" s="71">
        <f t="shared" si="1458"/>
        <v>1.6825651982799172E-11</v>
      </c>
      <c r="S340" s="71">
        <f t="shared" si="1458"/>
        <v>-7.0485839387401938E-12</v>
      </c>
      <c r="T340" s="71">
        <f t="shared" si="1458"/>
        <v>2.0293100533308461E-11</v>
      </c>
      <c r="U340" s="71">
        <f t="shared" si="1458"/>
        <v>169118.32000000196</v>
      </c>
      <c r="V340" s="71">
        <f t="shared" si="1458"/>
        <v>294580.16000000143</v>
      </c>
      <c r="W340" s="71">
        <f t="shared" ref="W340" si="1459">IF($B341&lt;W$10,0,IF($B341=W$10,W$13,SUM(W338:W339)))</f>
        <v>-1.2050804798491299E-11</v>
      </c>
      <c r="X340" s="71">
        <f>IF($B341&lt;X$10,0,IF($B341=X$10,X$13,SUM(X338:X339)))</f>
        <v>13630.0593333334</v>
      </c>
      <c r="Y340" s="71">
        <f>IF($B341&lt;Y$10,0,IF($B341=Y$10,Y$13,SUM(Y338:Y339)))</f>
        <v>49251.620000000155</v>
      </c>
      <c r="Z340" s="71">
        <f t="shared" ref="Z340" si="1460">IF($B341&lt;Z$10,0,IF($B341=Z$10,Z$13,SUM(Z338:Z339)))</f>
        <v>306746.40000000293</v>
      </c>
      <c r="AA340" s="71">
        <f>IF($B341&lt;AA$10,0,IF($B341=AA$10,AA$13,SUM(AA338:AA339)))</f>
        <v>248577.17283333297</v>
      </c>
      <c r="AB340" s="71">
        <f t="shared" ref="AB340" si="1461">IF($B341&lt;AB$10,0,IF($B341=AB$10,AB$13,SUM(AB338:AB339)))</f>
        <v>209078.80000000089</v>
      </c>
      <c r="AC340" s="71">
        <f>IF($B341&lt;AC$10,0,IF($B341=AC$10,AC$13,SUM(AC338:AC339)))</f>
        <v>455179.09999999579</v>
      </c>
      <c r="AD340" s="71">
        <f t="shared" ref="AD340:AF340" si="1462">IF($B341&lt;AD$10,0,IF($B341=AD$10,AD$13,SUM(AD338:AD339)))</f>
        <v>267642.56055555411</v>
      </c>
      <c r="AE340" s="71">
        <f t="shared" si="1462"/>
        <v>571064.22772222164</v>
      </c>
      <c r="AF340" s="71">
        <f t="shared" si="1462"/>
        <v>251973.07294444501</v>
      </c>
      <c r="AG340" s="71">
        <f t="shared" ref="AG340:AH340" si="1463">IF($B341&lt;AG$10,0,IF($B341=AG$10,AG$13,SUM(AG338:AG339)))</f>
        <v>982369.93433333072</v>
      </c>
      <c r="AH340" s="71">
        <f t="shared" si="1463"/>
        <v>291059.6512777764</v>
      </c>
      <c r="AI340" s="71">
        <f t="shared" ref="AI340:AJ340" si="1464">IF($B341&lt;AI$10,0,IF($B341=AI$10,AI$13,SUM(AI338:AI339)))</f>
        <v>591825.40455555404</v>
      </c>
      <c r="AJ340" s="71">
        <f t="shared" si="1464"/>
        <v>605555.22638888587</v>
      </c>
      <c r="AK340" s="71">
        <f t="shared" ref="AK340:AL340" si="1465">IF($B341&lt;AK$10,0,IF($B341=AK$10,AK$13,SUM(AK338:AK339)))</f>
        <v>283123.31544444367</v>
      </c>
      <c r="AL340" s="71">
        <f t="shared" si="1465"/>
        <v>786245.06250000105</v>
      </c>
      <c r="AM340" s="71">
        <f t="shared" ref="AM340" si="1466">IF($B341&lt;AM$10,0,IF($B341=AM$10,AM$13,SUM(AM338:AM339)))</f>
        <v>31781.326666666704</v>
      </c>
      <c r="AN340" s="71"/>
      <c r="AO340" s="71"/>
      <c r="AP340" s="71">
        <f t="shared" ref="AP340:AQ340" si="1467">IF($B341&lt;AP$10,0,IF($B341=AP$10,AP$13,SUM(AP338:AP339)))</f>
        <v>1521172.3706666669</v>
      </c>
      <c r="AQ340" s="71">
        <f t="shared" si="1467"/>
        <v>818055.5555555562</v>
      </c>
      <c r="AR340" s="71">
        <f t="shared" ref="AR340:AT340" si="1468">IF($B341&lt;AR$10,0,IF($B341=AR$10,AR$13,SUM(AR338:AR339)))</f>
        <v>1228888.8888888895</v>
      </c>
      <c r="AS340" s="71">
        <f t="shared" si="1468"/>
        <v>670703.44533333357</v>
      </c>
      <c r="AT340" s="71">
        <f t="shared" si="1468"/>
        <v>673078.51288888825</v>
      </c>
      <c r="AU340" s="71">
        <f t="shared" ref="AU340:AV340" si="1469">IF($B341&lt;AU$10,0,IF($B341=AU$10,AU$13,SUM(AU338:AU339)))</f>
        <v>283333.33333333314</v>
      </c>
      <c r="AV340" s="71">
        <f t="shared" si="1469"/>
        <v>67074.21894444435</v>
      </c>
      <c r="AW340" s="71"/>
      <c r="AX340" s="71"/>
      <c r="AY340" s="71"/>
      <c r="AZ340" s="71"/>
      <c r="BA340" s="71"/>
      <c r="BB340" s="71">
        <f t="shared" si="1308"/>
        <v>11671107.740166662</v>
      </c>
      <c r="BC340" s="71">
        <f>ROUND(BB340*'Link In'!$H$2,2)</f>
        <v>583555.39</v>
      </c>
      <c r="BD340" s="71">
        <f>ROUND((BB340-BC340)*'Link In'!$H$3,2)</f>
        <v>2328385.9900000002</v>
      </c>
    </row>
    <row r="341" spans="1:56" x14ac:dyDescent="0.3">
      <c r="A341" s="55">
        <v>9999</v>
      </c>
      <c r="B341" s="125">
        <f>+B340+31</f>
        <v>44226</v>
      </c>
      <c r="C341" s="98" t="s">
        <v>15</v>
      </c>
      <c r="D341" s="69">
        <f t="shared" ref="D341:V341" si="1470">IF(OR($B341&lt;D$10,$B341&gt;D$11),0,IF($B341=D$11,-D340,-D$15))</f>
        <v>0</v>
      </c>
      <c r="E341" s="69">
        <f t="shared" si="1470"/>
        <v>0</v>
      </c>
      <c r="F341" s="69">
        <f t="shared" si="1470"/>
        <v>0</v>
      </c>
      <c r="G341" s="69">
        <f t="shared" si="1470"/>
        <v>0</v>
      </c>
      <c r="H341" s="69">
        <f t="shared" si="1470"/>
        <v>0</v>
      </c>
      <c r="I341" s="69">
        <f t="shared" si="1470"/>
        <v>0</v>
      </c>
      <c r="J341" s="69">
        <f t="shared" si="1470"/>
        <v>0</v>
      </c>
      <c r="K341" s="69">
        <f t="shared" si="1470"/>
        <v>0</v>
      </c>
      <c r="L341" s="69">
        <f t="shared" si="1470"/>
        <v>0</v>
      </c>
      <c r="M341" s="69">
        <f t="shared" si="1470"/>
        <v>0</v>
      </c>
      <c r="N341" s="69">
        <f t="shared" si="1470"/>
        <v>0</v>
      </c>
      <c r="O341" s="69">
        <f t="shared" si="1470"/>
        <v>0</v>
      </c>
      <c r="P341" s="69">
        <f t="shared" si="1470"/>
        <v>0</v>
      </c>
      <c r="Q341" s="69">
        <f>IF(OR($B341&lt;Q$10,$B341&gt;Q$11),0,IF($B341=Q$11,-Q340,-Q$15))</f>
        <v>0</v>
      </c>
      <c r="R341" s="69">
        <f t="shared" si="1470"/>
        <v>0</v>
      </c>
      <c r="S341" s="69">
        <f t="shared" si="1470"/>
        <v>0</v>
      </c>
      <c r="T341" s="69">
        <f t="shared" si="1470"/>
        <v>0</v>
      </c>
      <c r="U341" s="69">
        <f t="shared" si="1470"/>
        <v>-3019.97</v>
      </c>
      <c r="V341" s="69">
        <f t="shared" si="1470"/>
        <v>-5260.36</v>
      </c>
      <c r="W341" s="69">
        <v>0</v>
      </c>
      <c r="X341" s="69">
        <f>IF(OR($B341&lt;X$10,$B341&gt;X$11),0,IF($B341=X$11,-X340,-X$15))</f>
        <v>-619.56255555555549</v>
      </c>
      <c r="Y341" s="69">
        <f>IF(OR($B341&lt;Y$10,$B341&gt;Y$11),0,IF($B341=Y$11,-Y340,-Y$15))</f>
        <v>-2238.71</v>
      </c>
      <c r="Z341" s="69">
        <f t="shared" ref="Z341" si="1471">IF(OR($B341&lt;Z$10,$B341&gt;Z$11),0,IF($B341=Z$11,-Z340,-Z$15))</f>
        <v>-4145.22</v>
      </c>
      <c r="AA341" s="69">
        <f>IF(OR($B341&lt;AA$10,$B341&gt;AA$11),0,IF($B341=AA$11,-AA340,-AA$15))</f>
        <v>-3602.5677222222221</v>
      </c>
      <c r="AB341" s="69">
        <f t="shared" ref="AB341" si="1472">IF(OR($B341&lt;AB$10,$B341&gt;AB$11),0,IF($B341=AB$11,-AB340,-AB$15))</f>
        <v>-2323.0977777777771</v>
      </c>
      <c r="AC341" s="69">
        <f>IF(OR($B341&lt;AC$10,$B341&gt;AC$11),0,IF($B341=AC$11,-AC340,-AC$15))</f>
        <v>-5057.5455555555554</v>
      </c>
      <c r="AD341" s="69">
        <f t="shared" ref="AD341:AF341" si="1473">IF(OR($B341&lt;AD$10,$B341&gt;AD$11),0,IF($B341=AD$11,-AD340,-AD$15))</f>
        <v>-2817.2901111111109</v>
      </c>
      <c r="AE341" s="69">
        <f t="shared" si="1473"/>
        <v>-4496.5687222222223</v>
      </c>
      <c r="AF341" s="69">
        <f t="shared" si="1473"/>
        <v>-1984.0399444444445</v>
      </c>
      <c r="AG341" s="69">
        <f t="shared" ref="AG341:AH341" si="1474">IF(OR($B341&lt;AG$10,$B341&gt;AG$11),0,IF($B341=AG$11,-AG340,-AG$15))</f>
        <v>-7735.1963333333342</v>
      </c>
      <c r="AH341" s="69">
        <f t="shared" si="1474"/>
        <v>-2291.8082777777777</v>
      </c>
      <c r="AI341" s="69">
        <f t="shared" ref="AI341:AJ341" si="1475">IF(OR($B341&lt;AI$10,$B341&gt;AI$11),0,IF($B341=AI$11,-AI340,-AI$15))</f>
        <v>-4660.0425555555557</v>
      </c>
      <c r="AJ341" s="69">
        <f t="shared" si="1475"/>
        <v>-4768.1513888888885</v>
      </c>
      <c r="AK341" s="69">
        <f t="shared" ref="AK341:AL341" si="1476">IF(OR($B341&lt;AK$10,$B341&gt;AK$11),0,IF($B341=AK$11,-AK340,-AK$15))</f>
        <v>-2229.3174444444444</v>
      </c>
      <c r="AL341" s="69">
        <f t="shared" si="1476"/>
        <v>-5824.0375000000004</v>
      </c>
      <c r="AM341" s="69">
        <f t="shared" ref="AM341" si="1477">IF(OR($B341&lt;AM$10,$B341&gt;AM$11),0,IF($B341=AM$11,-AM340,-AM$15))</f>
        <v>-250.24666666666667</v>
      </c>
      <c r="AN341" s="69"/>
      <c r="AO341" s="69"/>
      <c r="AP341" s="69">
        <f t="shared" ref="AP341:AQ341" si="1478">IF(OR($B341&lt;AP$10,$B341&gt;AP$11),0,IF($B341=AP$11,-AP340,-AP$15))</f>
        <v>-9054.5974444444455</v>
      </c>
      <c r="AQ341" s="69">
        <f t="shared" si="1478"/>
        <v>-5277.7777777777774</v>
      </c>
      <c r="AR341" s="69">
        <f t="shared" ref="AR341:AT341" si="1479">IF(OR($B341&lt;AR$10,$B341&gt;AR$11),0,IF($B341=AR$11,-AR340,-AR$15))</f>
        <v>-7777.7777777777774</v>
      </c>
      <c r="AS341" s="69">
        <f t="shared" si="1479"/>
        <v>-4412.5226666666667</v>
      </c>
      <c r="AT341" s="69">
        <f t="shared" si="1479"/>
        <v>-4428.1481111111116</v>
      </c>
      <c r="AU341" s="69">
        <f t="shared" ref="AU341:AV341" si="1480">IF(OR($B341&lt;AU$10,$B341&gt;AU$11),0,IF($B341=AU$11,-AU340,-AU$15))</f>
        <v>-1666.6666666666667</v>
      </c>
      <c r="AV341" s="69">
        <f t="shared" si="1480"/>
        <v>-416.61005555555556</v>
      </c>
      <c r="AW341" s="70"/>
      <c r="AX341" s="70"/>
      <c r="AY341" s="70"/>
      <c r="AZ341" s="70"/>
      <c r="BA341" s="70"/>
      <c r="BB341" s="71">
        <f t="shared" si="1308"/>
        <v>-96357.833055555559</v>
      </c>
      <c r="BC341" s="71">
        <f>ROUND(BB341*'Link In'!$H$2,2)</f>
        <v>-4817.8900000000003</v>
      </c>
      <c r="BD341" s="71">
        <f>ROUND((BB341-BC341)*'Link In'!$H$3,2)</f>
        <v>-19223.39</v>
      </c>
    </row>
    <row r="342" spans="1:56" x14ac:dyDescent="0.3">
      <c r="A342" s="55">
        <v>9999</v>
      </c>
      <c r="B342" s="123">
        <f>B341</f>
        <v>44226</v>
      </c>
      <c r="C342" s="99" t="s">
        <v>16</v>
      </c>
      <c r="D342" s="71">
        <f t="shared" ref="D342:V342" si="1481">IF($B343&lt;D$10,0,IF($B343=D$10,D$13,SUM(D340:D341)))</f>
        <v>0</v>
      </c>
      <c r="E342" s="71">
        <f t="shared" si="1481"/>
        <v>0</v>
      </c>
      <c r="F342" s="71">
        <f t="shared" si="1481"/>
        <v>0</v>
      </c>
      <c r="G342" s="71">
        <f t="shared" si="1481"/>
        <v>0</v>
      </c>
      <c r="H342" s="71">
        <f t="shared" si="1481"/>
        <v>0</v>
      </c>
      <c r="I342" s="71">
        <f t="shared" si="1481"/>
        <v>0</v>
      </c>
      <c r="J342" s="71">
        <f t="shared" si="1481"/>
        <v>0</v>
      </c>
      <c r="K342" s="71">
        <f t="shared" si="1481"/>
        <v>0</v>
      </c>
      <c r="L342" s="71">
        <f t="shared" si="1481"/>
        <v>0</v>
      </c>
      <c r="M342" s="71">
        <f t="shared" si="1481"/>
        <v>0</v>
      </c>
      <c r="N342" s="71">
        <f t="shared" si="1481"/>
        <v>0</v>
      </c>
      <c r="O342" s="71">
        <f t="shared" si="1481"/>
        <v>0</v>
      </c>
      <c r="P342" s="71">
        <f t="shared" si="1481"/>
        <v>0</v>
      </c>
      <c r="Q342" s="71">
        <f>IF($B343&lt;Q$10,0,IF($B343=Q$10,Q$13,SUM(Q340:Q341)))</f>
        <v>-6.9121597334742546E-11</v>
      </c>
      <c r="R342" s="71">
        <f t="shared" si="1481"/>
        <v>1.6825651982799172E-11</v>
      </c>
      <c r="S342" s="71">
        <f t="shared" si="1481"/>
        <v>-7.0485839387401938E-12</v>
      </c>
      <c r="T342" s="71">
        <f t="shared" si="1481"/>
        <v>2.0293100533308461E-11</v>
      </c>
      <c r="U342" s="71">
        <f t="shared" si="1481"/>
        <v>166098.35000000196</v>
      </c>
      <c r="V342" s="71">
        <f t="shared" si="1481"/>
        <v>289319.80000000144</v>
      </c>
      <c r="W342" s="71">
        <f t="shared" ref="W342" si="1482">IF($B343&lt;W$10,0,IF($B343=W$10,W$13,SUM(W340:W341)))</f>
        <v>-1.2050804798491299E-11</v>
      </c>
      <c r="X342" s="71">
        <f>IF($B343&lt;X$10,0,IF($B343=X$10,X$13,SUM(X340:X341)))</f>
        <v>13010.496777777844</v>
      </c>
      <c r="Y342" s="71">
        <f>IF($B343&lt;Y$10,0,IF($B343=Y$10,Y$13,SUM(Y340:Y341)))</f>
        <v>47012.910000000156</v>
      </c>
      <c r="Z342" s="71">
        <f t="shared" ref="Z342" si="1483">IF($B343&lt;Z$10,0,IF($B343=Z$10,Z$13,SUM(Z340:Z341)))</f>
        <v>302601.18000000296</v>
      </c>
      <c r="AA342" s="71">
        <f>IF($B343&lt;AA$10,0,IF($B343=AA$10,AA$13,SUM(AA340:AA341)))</f>
        <v>244974.60511111075</v>
      </c>
      <c r="AB342" s="71">
        <f t="shared" ref="AB342" si="1484">IF($B343&lt;AB$10,0,IF($B343=AB$10,AB$13,SUM(AB340:AB341)))</f>
        <v>206755.7022222231</v>
      </c>
      <c r="AC342" s="71">
        <f>IF($B343&lt;AC$10,0,IF($B343=AC$10,AC$13,SUM(AC340:AC341)))</f>
        <v>450121.55444444023</v>
      </c>
      <c r="AD342" s="71">
        <f t="shared" ref="AD342:AF342" si="1485">IF($B343&lt;AD$10,0,IF($B343=AD$10,AD$13,SUM(AD340:AD341)))</f>
        <v>264825.27044444298</v>
      </c>
      <c r="AE342" s="71">
        <f t="shared" si="1485"/>
        <v>566567.6589999994</v>
      </c>
      <c r="AF342" s="71">
        <f t="shared" si="1485"/>
        <v>249989.03300000058</v>
      </c>
      <c r="AG342" s="71">
        <f t="shared" ref="AG342:AH342" si="1486">IF($B343&lt;AG$10,0,IF($B343=AG$10,AG$13,SUM(AG340:AG341)))</f>
        <v>974634.73799999733</v>
      </c>
      <c r="AH342" s="71">
        <f t="shared" si="1486"/>
        <v>288767.8429999986</v>
      </c>
      <c r="AI342" s="71">
        <f t="shared" ref="AI342:AJ342" si="1487">IF($B343&lt;AI$10,0,IF($B343=AI$10,AI$13,SUM(AI340:AI341)))</f>
        <v>587165.36199999845</v>
      </c>
      <c r="AJ342" s="71">
        <f t="shared" si="1487"/>
        <v>600787.07499999693</v>
      </c>
      <c r="AK342" s="71">
        <f t="shared" ref="AK342:AL342" si="1488">IF($B343&lt;AK$10,0,IF($B343=AK$10,AK$13,SUM(AK340:AK341)))</f>
        <v>280893.99799999921</v>
      </c>
      <c r="AL342" s="71">
        <f t="shared" si="1488"/>
        <v>780421.02500000107</v>
      </c>
      <c r="AM342" s="71">
        <f t="shared" ref="AM342" si="1489">IF($B343&lt;AM$10,0,IF($B343=AM$10,AM$13,SUM(AM340:AM341)))</f>
        <v>31531.080000000038</v>
      </c>
      <c r="AN342" s="71"/>
      <c r="AO342" s="71"/>
      <c r="AP342" s="71">
        <f t="shared" ref="AP342:AQ342" si="1490">IF($B343&lt;AP$10,0,IF($B343=AP$10,AP$13,SUM(AP340:AP341)))</f>
        <v>1512117.7732222225</v>
      </c>
      <c r="AQ342" s="71">
        <f t="shared" si="1490"/>
        <v>812777.77777777845</v>
      </c>
      <c r="AR342" s="71">
        <f t="shared" ref="AR342:AT342" si="1491">IF($B343&lt;AR$10,0,IF($B343=AR$10,AR$13,SUM(AR340:AR341)))</f>
        <v>1221111.1111111117</v>
      </c>
      <c r="AS342" s="71">
        <f t="shared" si="1491"/>
        <v>666290.92266666691</v>
      </c>
      <c r="AT342" s="71">
        <f t="shared" si="1491"/>
        <v>668650.36477777711</v>
      </c>
      <c r="AU342" s="71">
        <f t="shared" ref="AU342:AV342" si="1492">IF($B343&lt;AU$10,0,IF($B343=AU$10,AU$13,SUM(AU340:AU341)))</f>
        <v>281666.66666666645</v>
      </c>
      <c r="AV342" s="71">
        <f t="shared" si="1492"/>
        <v>66657.60888888879</v>
      </c>
      <c r="AW342" s="71"/>
      <c r="AX342" s="71"/>
      <c r="AY342" s="71"/>
      <c r="AZ342" s="71"/>
      <c r="BA342" s="71"/>
      <c r="BB342" s="71">
        <f t="shared" si="1308"/>
        <v>11574749.907111105</v>
      </c>
      <c r="BC342" s="71">
        <f>ROUND(BB342*'Link In'!$H$2,2)</f>
        <v>578737.5</v>
      </c>
      <c r="BD342" s="71">
        <f>ROUND((BB342-BC342)*'Link In'!$H$3,2)</f>
        <v>2309162.61</v>
      </c>
    </row>
    <row r="343" spans="1:56" x14ac:dyDescent="0.3">
      <c r="A343" s="55">
        <v>9999</v>
      </c>
      <c r="B343" s="125">
        <f>+B342+30</f>
        <v>44256</v>
      </c>
      <c r="C343" s="98" t="s">
        <v>15</v>
      </c>
      <c r="D343" s="69">
        <f t="shared" ref="D343:V343" si="1493">IF(OR($B343&lt;D$10,$B343&gt;D$11),0,IF($B343=D$11,-D342,-D$15))</f>
        <v>0</v>
      </c>
      <c r="E343" s="69">
        <f t="shared" si="1493"/>
        <v>0</v>
      </c>
      <c r="F343" s="69">
        <f t="shared" si="1493"/>
        <v>0</v>
      </c>
      <c r="G343" s="69">
        <f t="shared" si="1493"/>
        <v>0</v>
      </c>
      <c r="H343" s="69">
        <f t="shared" si="1493"/>
        <v>0</v>
      </c>
      <c r="I343" s="69">
        <f t="shared" si="1493"/>
        <v>0</v>
      </c>
      <c r="J343" s="69">
        <f t="shared" si="1493"/>
        <v>0</v>
      </c>
      <c r="K343" s="69">
        <f t="shared" si="1493"/>
        <v>0</v>
      </c>
      <c r="L343" s="69">
        <f t="shared" si="1493"/>
        <v>0</v>
      </c>
      <c r="M343" s="69">
        <f t="shared" si="1493"/>
        <v>0</v>
      </c>
      <c r="N343" s="69">
        <f t="shared" si="1493"/>
        <v>0</v>
      </c>
      <c r="O343" s="69">
        <f t="shared" si="1493"/>
        <v>0</v>
      </c>
      <c r="P343" s="69">
        <f t="shared" si="1493"/>
        <v>0</v>
      </c>
      <c r="Q343" s="69">
        <f>IF(OR($B343&lt;Q$10,$B343&gt;Q$11),0,IF($B343=Q$11,-Q342,-Q$15))</f>
        <v>0</v>
      </c>
      <c r="R343" s="69">
        <f t="shared" si="1493"/>
        <v>0</v>
      </c>
      <c r="S343" s="69">
        <f t="shared" si="1493"/>
        <v>0</v>
      </c>
      <c r="T343" s="69">
        <f t="shared" si="1493"/>
        <v>0</v>
      </c>
      <c r="U343" s="69">
        <f t="shared" si="1493"/>
        <v>-3019.97</v>
      </c>
      <c r="V343" s="69">
        <f t="shared" si="1493"/>
        <v>-5260.36</v>
      </c>
      <c r="W343" s="69">
        <v>0</v>
      </c>
      <c r="X343" s="69">
        <f>IF(OR($B343&lt;X$10,$B343&gt;X$11),0,IF($B343=X$11,-X342,-X$15))</f>
        <v>-619.56255555555549</v>
      </c>
      <c r="Y343" s="69">
        <f>IF(OR($B343&lt;Y$10,$B343&gt;Y$11),0,IF($B343=Y$11,-Y342,-Y$15))</f>
        <v>-2238.71</v>
      </c>
      <c r="Z343" s="69">
        <f t="shared" ref="Z343" si="1494">IF(OR($B343&lt;Z$10,$B343&gt;Z$11),0,IF($B343=Z$11,-Z342,-Z$15))</f>
        <v>-4145.22</v>
      </c>
      <c r="AA343" s="69">
        <f>IF(OR($B343&lt;AA$10,$B343&gt;AA$11),0,IF($B343=AA$11,-AA342,-AA$15))</f>
        <v>-3602.5677222222221</v>
      </c>
      <c r="AB343" s="69">
        <f t="shared" ref="AB343" si="1495">IF(OR($B343&lt;AB$10,$B343&gt;AB$11),0,IF($B343=AB$11,-AB342,-AB$15))</f>
        <v>-2323.0977777777771</v>
      </c>
      <c r="AC343" s="69">
        <f>IF(OR($B343&lt;AC$10,$B343&gt;AC$11),0,IF($B343=AC$11,-AC342,-AC$15))</f>
        <v>-5057.5455555555554</v>
      </c>
      <c r="AD343" s="69">
        <f t="shared" ref="AD343:AF343" si="1496">IF(OR($B343&lt;AD$10,$B343&gt;AD$11),0,IF($B343=AD$11,-AD342,-AD$15))</f>
        <v>-2817.2901111111109</v>
      </c>
      <c r="AE343" s="69">
        <f t="shared" si="1496"/>
        <v>-4496.5687222222223</v>
      </c>
      <c r="AF343" s="69">
        <f t="shared" si="1496"/>
        <v>-1984.0399444444445</v>
      </c>
      <c r="AG343" s="69">
        <f t="shared" ref="AG343:AH343" si="1497">IF(OR($B343&lt;AG$10,$B343&gt;AG$11),0,IF($B343=AG$11,-AG342,-AG$15))</f>
        <v>-7735.1963333333342</v>
      </c>
      <c r="AH343" s="69">
        <f t="shared" si="1497"/>
        <v>-2291.8082777777777</v>
      </c>
      <c r="AI343" s="69">
        <f t="shared" ref="AI343:AJ343" si="1498">IF(OR($B343&lt;AI$10,$B343&gt;AI$11),0,IF($B343=AI$11,-AI342,-AI$15))</f>
        <v>-4660.0425555555557</v>
      </c>
      <c r="AJ343" s="69">
        <f t="shared" si="1498"/>
        <v>-4768.1513888888885</v>
      </c>
      <c r="AK343" s="69">
        <f t="shared" ref="AK343:AL343" si="1499">IF(OR($B343&lt;AK$10,$B343&gt;AK$11),0,IF($B343=AK$11,-AK342,-AK$15))</f>
        <v>-2229.3174444444444</v>
      </c>
      <c r="AL343" s="69">
        <f t="shared" si="1499"/>
        <v>-5824.0375000000004</v>
      </c>
      <c r="AM343" s="69">
        <f t="shared" ref="AM343" si="1500">IF(OR($B343&lt;AM$10,$B343&gt;AM$11),0,IF($B343=AM$11,-AM342,-AM$15))</f>
        <v>-250.24666666666667</v>
      </c>
      <c r="AN343" s="69"/>
      <c r="AO343" s="69"/>
      <c r="AP343" s="69">
        <f t="shared" ref="AP343:AQ343" si="1501">IF(OR($B343&lt;AP$10,$B343&gt;AP$11),0,IF($B343=AP$11,-AP342,-AP$15))</f>
        <v>-9054.5974444444455</v>
      </c>
      <c r="AQ343" s="69">
        <f t="shared" si="1501"/>
        <v>-5277.7777777777774</v>
      </c>
      <c r="AR343" s="69">
        <f t="shared" ref="AR343:AT343" si="1502">IF(OR($B343&lt;AR$10,$B343&gt;AR$11),0,IF($B343=AR$11,-AR342,-AR$15))</f>
        <v>-7777.7777777777774</v>
      </c>
      <c r="AS343" s="69">
        <f t="shared" si="1502"/>
        <v>-4412.5226666666667</v>
      </c>
      <c r="AT343" s="69">
        <f t="shared" si="1502"/>
        <v>-4428.1481111111116</v>
      </c>
      <c r="AU343" s="69">
        <f t="shared" ref="AU343:AV343" si="1503">IF(OR($B343&lt;AU$10,$B343&gt;AU$11),0,IF($B343=AU$11,-AU342,-AU$15))</f>
        <v>-1666.6666666666667</v>
      </c>
      <c r="AV343" s="69">
        <f t="shared" si="1503"/>
        <v>-416.61005555555556</v>
      </c>
      <c r="AW343" s="70"/>
      <c r="AX343" s="70"/>
      <c r="AY343" s="70"/>
      <c r="AZ343" s="70"/>
      <c r="BA343" s="70"/>
      <c r="BB343" s="71">
        <f t="shared" si="1308"/>
        <v>-96357.833055555559</v>
      </c>
      <c r="BC343" s="71">
        <f>ROUND(BB343*'Link In'!$H$2,2)</f>
        <v>-4817.8900000000003</v>
      </c>
      <c r="BD343" s="71">
        <f>ROUND((BB343-BC343)*'Link In'!$H$3,2)</f>
        <v>-19223.39</v>
      </c>
    </row>
    <row r="344" spans="1:56" x14ac:dyDescent="0.3">
      <c r="A344" s="55">
        <v>9999</v>
      </c>
      <c r="B344" s="123">
        <f>B343</f>
        <v>44256</v>
      </c>
      <c r="C344" s="99" t="s">
        <v>16</v>
      </c>
      <c r="D344" s="71">
        <f t="shared" ref="D344:V344" si="1504">IF($B345&lt;D$10,0,IF($B345=D$10,D$13,SUM(D342:D343)))</f>
        <v>0</v>
      </c>
      <c r="E344" s="71">
        <f t="shared" si="1504"/>
        <v>0</v>
      </c>
      <c r="F344" s="71">
        <f t="shared" si="1504"/>
        <v>0</v>
      </c>
      <c r="G344" s="71">
        <f t="shared" si="1504"/>
        <v>0</v>
      </c>
      <c r="H344" s="71">
        <f t="shared" si="1504"/>
        <v>0</v>
      </c>
      <c r="I344" s="71">
        <f t="shared" si="1504"/>
        <v>0</v>
      </c>
      <c r="J344" s="71">
        <f t="shared" si="1504"/>
        <v>0</v>
      </c>
      <c r="K344" s="71">
        <f t="shared" si="1504"/>
        <v>0</v>
      </c>
      <c r="L344" s="71">
        <f t="shared" si="1504"/>
        <v>0</v>
      </c>
      <c r="M344" s="71">
        <f t="shared" si="1504"/>
        <v>0</v>
      </c>
      <c r="N344" s="71">
        <f t="shared" si="1504"/>
        <v>0</v>
      </c>
      <c r="O344" s="71">
        <f t="shared" si="1504"/>
        <v>0</v>
      </c>
      <c r="P344" s="71">
        <f t="shared" si="1504"/>
        <v>0</v>
      </c>
      <c r="Q344" s="71">
        <f>IF($B345&lt;Q$10,0,IF($B345=Q$10,Q$13,SUM(Q342:Q343)))</f>
        <v>-6.9121597334742546E-11</v>
      </c>
      <c r="R344" s="71">
        <f t="shared" si="1504"/>
        <v>1.6825651982799172E-11</v>
      </c>
      <c r="S344" s="71">
        <f t="shared" si="1504"/>
        <v>-7.0485839387401938E-12</v>
      </c>
      <c r="T344" s="71">
        <f t="shared" si="1504"/>
        <v>2.0293100533308461E-11</v>
      </c>
      <c r="U344" s="71">
        <f t="shared" si="1504"/>
        <v>163078.38000000195</v>
      </c>
      <c r="V344" s="71">
        <f t="shared" si="1504"/>
        <v>284059.44000000146</v>
      </c>
      <c r="W344" s="71">
        <f t="shared" ref="W344" si="1505">IF($B345&lt;W$10,0,IF($B345=W$10,W$13,SUM(W342:W343)))</f>
        <v>-1.2050804798491299E-11</v>
      </c>
      <c r="X344" s="71">
        <f>IF($B345&lt;X$10,0,IF($B345=X$10,X$13,SUM(X342:X343)))</f>
        <v>12390.934222222288</v>
      </c>
      <c r="Y344" s="71">
        <f>IF($B345&lt;Y$10,0,IF($B345=Y$10,Y$13,SUM(Y342:Y343)))</f>
        <v>44774.200000000157</v>
      </c>
      <c r="Z344" s="71">
        <f t="shared" ref="Z344" si="1506">IF($B345&lt;Z$10,0,IF($B345=Z$10,Z$13,SUM(Z342:Z343)))</f>
        <v>298455.96000000299</v>
      </c>
      <c r="AA344" s="71">
        <f>IF($B345&lt;AA$10,0,IF($B345=AA$10,AA$13,SUM(AA342:AA343)))</f>
        <v>241372.03738888854</v>
      </c>
      <c r="AB344" s="71">
        <f t="shared" ref="AB344" si="1507">IF($B345&lt;AB$10,0,IF($B345=AB$10,AB$13,SUM(AB342:AB343)))</f>
        <v>204432.60444444531</v>
      </c>
      <c r="AC344" s="71">
        <f>IF($B345&lt;AC$10,0,IF($B345=AC$10,AC$13,SUM(AC342:AC343)))</f>
        <v>445064.00888888468</v>
      </c>
      <c r="AD344" s="71">
        <f t="shared" ref="AD344:AF344" si="1508">IF($B345&lt;AD$10,0,IF($B345=AD$10,AD$13,SUM(AD342:AD343)))</f>
        <v>262007.98033333189</v>
      </c>
      <c r="AE344" s="71">
        <f t="shared" si="1508"/>
        <v>562071.09027777717</v>
      </c>
      <c r="AF344" s="71">
        <f t="shared" si="1508"/>
        <v>248004.99305555614</v>
      </c>
      <c r="AG344" s="71">
        <f t="shared" ref="AG344:AH344" si="1509">IF($B345&lt;AG$10,0,IF($B345=AG$10,AG$13,SUM(AG342:AG343)))</f>
        <v>966899.54166666395</v>
      </c>
      <c r="AH344" s="71">
        <f t="shared" si="1509"/>
        <v>286476.03472222079</v>
      </c>
      <c r="AI344" s="71">
        <f t="shared" ref="AI344:AJ344" si="1510">IF($B345&lt;AI$10,0,IF($B345=AI$10,AI$13,SUM(AI342:AI343)))</f>
        <v>582505.31944444287</v>
      </c>
      <c r="AJ344" s="71">
        <f t="shared" si="1510"/>
        <v>596018.92361110798</v>
      </c>
      <c r="AK344" s="71">
        <f t="shared" ref="AK344:AL344" si="1511">IF($B345&lt;AK$10,0,IF($B345=AK$10,AK$13,SUM(AK342:AK343)))</f>
        <v>278664.68055555475</v>
      </c>
      <c r="AL344" s="71">
        <f t="shared" si="1511"/>
        <v>774596.98750000109</v>
      </c>
      <c r="AM344" s="71">
        <f t="shared" ref="AM344" si="1512">IF($B345&lt;AM$10,0,IF($B345=AM$10,AM$13,SUM(AM342:AM343)))</f>
        <v>31280.833333333372</v>
      </c>
      <c r="AN344" s="71"/>
      <c r="AO344" s="71"/>
      <c r="AP344" s="71">
        <f t="shared" ref="AP344:AQ344" si="1513">IF($B345&lt;AP$10,0,IF($B345=AP$10,AP$13,SUM(AP342:AP343)))</f>
        <v>1503063.175777778</v>
      </c>
      <c r="AQ344" s="71">
        <f t="shared" si="1513"/>
        <v>807500.0000000007</v>
      </c>
      <c r="AR344" s="71">
        <f t="shared" ref="AR344:AT344" si="1514">IF($B345&lt;AR$10,0,IF($B345=AR$10,AR$13,SUM(AR342:AR343)))</f>
        <v>1213333.333333334</v>
      </c>
      <c r="AS344" s="71">
        <f t="shared" si="1514"/>
        <v>661878.40000000026</v>
      </c>
      <c r="AT344" s="71">
        <f t="shared" si="1514"/>
        <v>664222.21666666598</v>
      </c>
      <c r="AU344" s="71">
        <f t="shared" ref="AU344:AV344" si="1515">IF($B345&lt;AU$10,0,IF($B345=AU$10,AU$13,SUM(AU342:AU343)))</f>
        <v>279999.99999999977</v>
      </c>
      <c r="AV344" s="71">
        <f t="shared" si="1515"/>
        <v>66240.998833333229</v>
      </c>
      <c r="AW344" s="71"/>
      <c r="AX344" s="71"/>
      <c r="AY344" s="71"/>
      <c r="AZ344" s="71"/>
      <c r="BA344" s="71"/>
      <c r="BB344" s="71">
        <f t="shared" si="1308"/>
        <v>11478392.074055551</v>
      </c>
      <c r="BC344" s="71">
        <f>ROUND(BB344*'Link In'!$H$2,2)</f>
        <v>573919.6</v>
      </c>
      <c r="BD344" s="71">
        <f>ROUND((BB344-BC344)*'Link In'!$H$3,2)</f>
        <v>2289939.2200000002</v>
      </c>
    </row>
    <row r="345" spans="1:56" x14ac:dyDescent="0.3">
      <c r="A345" s="55">
        <v>9999</v>
      </c>
      <c r="B345" s="125">
        <f>+B344+31</f>
        <v>44287</v>
      </c>
      <c r="C345" s="98" t="s">
        <v>15</v>
      </c>
      <c r="D345" s="69">
        <f t="shared" ref="D345:V345" si="1516">IF(OR($B345&lt;D$10,$B345&gt;D$11),0,IF($B345=D$11,-D344,-D$15))</f>
        <v>0</v>
      </c>
      <c r="E345" s="69">
        <f t="shared" si="1516"/>
        <v>0</v>
      </c>
      <c r="F345" s="69">
        <f t="shared" si="1516"/>
        <v>0</v>
      </c>
      <c r="G345" s="69">
        <f t="shared" si="1516"/>
        <v>0</v>
      </c>
      <c r="H345" s="69">
        <f t="shared" si="1516"/>
        <v>0</v>
      </c>
      <c r="I345" s="69">
        <f t="shared" si="1516"/>
        <v>0</v>
      </c>
      <c r="J345" s="69">
        <f t="shared" si="1516"/>
        <v>0</v>
      </c>
      <c r="K345" s="69">
        <f t="shared" si="1516"/>
        <v>0</v>
      </c>
      <c r="L345" s="69">
        <f t="shared" si="1516"/>
        <v>0</v>
      </c>
      <c r="M345" s="69">
        <f t="shared" si="1516"/>
        <v>0</v>
      </c>
      <c r="N345" s="69">
        <f t="shared" si="1516"/>
        <v>0</v>
      </c>
      <c r="O345" s="69">
        <f t="shared" si="1516"/>
        <v>0</v>
      </c>
      <c r="P345" s="69">
        <f t="shared" si="1516"/>
        <v>0</v>
      </c>
      <c r="Q345" s="69">
        <f>IF(OR($B345&lt;Q$10,$B345&gt;Q$11),0,IF($B345=Q$11,-Q344,-Q$15))</f>
        <v>0</v>
      </c>
      <c r="R345" s="69">
        <f t="shared" si="1516"/>
        <v>0</v>
      </c>
      <c r="S345" s="69">
        <f t="shared" si="1516"/>
        <v>0</v>
      </c>
      <c r="T345" s="69">
        <f t="shared" si="1516"/>
        <v>0</v>
      </c>
      <c r="U345" s="69">
        <f t="shared" si="1516"/>
        <v>-3019.97</v>
      </c>
      <c r="V345" s="69">
        <f t="shared" si="1516"/>
        <v>-5260.36</v>
      </c>
      <c r="W345" s="69">
        <v>0</v>
      </c>
      <c r="X345" s="69">
        <f>IF(OR($B345&lt;X$10,$B345&gt;X$11),0,IF($B345=X$11,-X344,-X$15))</f>
        <v>-619.56255555555549</v>
      </c>
      <c r="Y345" s="69">
        <f>IF(OR($B345&lt;Y$10,$B345&gt;Y$11),0,IF($B345=Y$11,-Y344,-Y$15))</f>
        <v>-2238.71</v>
      </c>
      <c r="Z345" s="69">
        <f t="shared" ref="Z345" si="1517">IF(OR($B345&lt;Z$10,$B345&gt;Z$11),0,IF($B345=Z$11,-Z344,-Z$15))</f>
        <v>-4145.22</v>
      </c>
      <c r="AA345" s="69">
        <f>IF(OR($B345&lt;AA$10,$B345&gt;AA$11),0,IF($B345=AA$11,-AA344,-AA$15))</f>
        <v>-3602.5677222222221</v>
      </c>
      <c r="AB345" s="69">
        <f t="shared" ref="AB345" si="1518">IF(OR($B345&lt;AB$10,$B345&gt;AB$11),0,IF($B345=AB$11,-AB344,-AB$15))</f>
        <v>-2323.0977777777771</v>
      </c>
      <c r="AC345" s="69">
        <f>IF(OR($B345&lt;AC$10,$B345&gt;AC$11),0,IF($B345=AC$11,-AC344,-AC$15))</f>
        <v>-5057.5455555555554</v>
      </c>
      <c r="AD345" s="69">
        <f t="shared" ref="AD345:AF345" si="1519">IF(OR($B345&lt;AD$10,$B345&gt;AD$11),0,IF($B345=AD$11,-AD344,-AD$15))</f>
        <v>-2817.2901111111109</v>
      </c>
      <c r="AE345" s="69">
        <f t="shared" si="1519"/>
        <v>-4496.5687222222223</v>
      </c>
      <c r="AF345" s="69">
        <f t="shared" si="1519"/>
        <v>-1984.0399444444445</v>
      </c>
      <c r="AG345" s="69">
        <f t="shared" ref="AG345:AH345" si="1520">IF(OR($B345&lt;AG$10,$B345&gt;AG$11),0,IF($B345=AG$11,-AG344,-AG$15))</f>
        <v>-7735.1963333333342</v>
      </c>
      <c r="AH345" s="69">
        <f t="shared" si="1520"/>
        <v>-2291.8082777777777</v>
      </c>
      <c r="AI345" s="69">
        <f t="shared" ref="AI345:AJ345" si="1521">IF(OR($B345&lt;AI$10,$B345&gt;AI$11),0,IF($B345=AI$11,-AI344,-AI$15))</f>
        <v>-4660.0425555555557</v>
      </c>
      <c r="AJ345" s="69">
        <f t="shared" si="1521"/>
        <v>-4768.1513888888885</v>
      </c>
      <c r="AK345" s="69">
        <f t="shared" ref="AK345:AL345" si="1522">IF(OR($B345&lt;AK$10,$B345&gt;AK$11),0,IF($B345=AK$11,-AK344,-AK$15))</f>
        <v>-2229.3174444444444</v>
      </c>
      <c r="AL345" s="69">
        <f t="shared" si="1522"/>
        <v>-5824.0375000000004</v>
      </c>
      <c r="AM345" s="69">
        <f t="shared" ref="AM345" si="1523">IF(OR($B345&lt;AM$10,$B345&gt;AM$11),0,IF($B345=AM$11,-AM344,-AM$15))</f>
        <v>-250.24666666666667</v>
      </c>
      <c r="AN345" s="69"/>
      <c r="AO345" s="69"/>
      <c r="AP345" s="69">
        <f t="shared" ref="AP345:AQ345" si="1524">IF(OR($B345&lt;AP$10,$B345&gt;AP$11),0,IF($B345=AP$11,-AP344,-AP$15))</f>
        <v>-9054.5974444444455</v>
      </c>
      <c r="AQ345" s="69">
        <f t="shared" si="1524"/>
        <v>-5277.7777777777774</v>
      </c>
      <c r="AR345" s="69">
        <f t="shared" ref="AR345:AT345" si="1525">IF(OR($B345&lt;AR$10,$B345&gt;AR$11),0,IF($B345=AR$11,-AR344,-AR$15))</f>
        <v>-7777.7777777777774</v>
      </c>
      <c r="AS345" s="69">
        <f t="shared" si="1525"/>
        <v>-4412.5226666666667</v>
      </c>
      <c r="AT345" s="69">
        <f t="shared" si="1525"/>
        <v>-4428.1481111111116</v>
      </c>
      <c r="AU345" s="69">
        <f t="shared" ref="AU345:AV345" si="1526">IF(OR($B345&lt;AU$10,$B345&gt;AU$11),0,IF($B345=AU$11,-AU344,-AU$15))</f>
        <v>-1666.6666666666667</v>
      </c>
      <c r="AV345" s="69">
        <f t="shared" si="1526"/>
        <v>-416.61005555555556</v>
      </c>
      <c r="AW345" s="70"/>
      <c r="AX345" s="70"/>
      <c r="AY345" s="70"/>
      <c r="AZ345" s="70"/>
      <c r="BA345" s="70"/>
      <c r="BB345" s="71">
        <f t="shared" si="1308"/>
        <v>-96357.833055555559</v>
      </c>
      <c r="BC345" s="71">
        <f>ROUND(BB345*'Link In'!$H$2,2)</f>
        <v>-4817.8900000000003</v>
      </c>
      <c r="BD345" s="71">
        <f>ROUND((BB345-BC345)*'Link In'!$H$3,2)</f>
        <v>-19223.39</v>
      </c>
    </row>
    <row r="346" spans="1:56" x14ac:dyDescent="0.3">
      <c r="A346" s="55">
        <v>9999</v>
      </c>
      <c r="B346" s="123">
        <f>B345</f>
        <v>44287</v>
      </c>
      <c r="C346" s="99" t="s">
        <v>16</v>
      </c>
      <c r="D346" s="71">
        <f t="shared" ref="D346:V346" si="1527">IF($B347&lt;D$10,0,IF($B347=D$10,D$13,SUM(D344:D345)))</f>
        <v>0</v>
      </c>
      <c r="E346" s="71">
        <f t="shared" si="1527"/>
        <v>0</v>
      </c>
      <c r="F346" s="71">
        <f t="shared" si="1527"/>
        <v>0</v>
      </c>
      <c r="G346" s="71">
        <f t="shared" si="1527"/>
        <v>0</v>
      </c>
      <c r="H346" s="71">
        <f t="shared" si="1527"/>
        <v>0</v>
      </c>
      <c r="I346" s="71">
        <f t="shared" si="1527"/>
        <v>0</v>
      </c>
      <c r="J346" s="71">
        <f t="shared" si="1527"/>
        <v>0</v>
      </c>
      <c r="K346" s="71">
        <f t="shared" si="1527"/>
        <v>0</v>
      </c>
      <c r="L346" s="71">
        <f t="shared" si="1527"/>
        <v>0</v>
      </c>
      <c r="M346" s="71">
        <f t="shared" si="1527"/>
        <v>0</v>
      </c>
      <c r="N346" s="71">
        <f t="shared" si="1527"/>
        <v>0</v>
      </c>
      <c r="O346" s="71">
        <f t="shared" si="1527"/>
        <v>0</v>
      </c>
      <c r="P346" s="71">
        <f t="shared" si="1527"/>
        <v>0</v>
      </c>
      <c r="Q346" s="71">
        <f>IF($B347&lt;Q$10,0,IF($B347=Q$10,Q$13,SUM(Q344:Q345)))</f>
        <v>-6.9121597334742546E-11</v>
      </c>
      <c r="R346" s="71">
        <f t="shared" si="1527"/>
        <v>1.6825651982799172E-11</v>
      </c>
      <c r="S346" s="71">
        <f t="shared" si="1527"/>
        <v>-7.0485839387401938E-12</v>
      </c>
      <c r="T346" s="71">
        <f t="shared" si="1527"/>
        <v>2.0293100533308461E-11</v>
      </c>
      <c r="U346" s="71">
        <f t="shared" si="1527"/>
        <v>160058.41000000195</v>
      </c>
      <c r="V346" s="71">
        <f t="shared" si="1527"/>
        <v>278799.08000000147</v>
      </c>
      <c r="W346" s="71">
        <f t="shared" ref="W346" si="1528">IF($B347&lt;W$10,0,IF($B347=W$10,W$13,SUM(W344:W345)))</f>
        <v>-1.2050804798491299E-11</v>
      </c>
      <c r="X346" s="71">
        <f>IF($B347&lt;X$10,0,IF($B347=X$10,X$13,SUM(X344:X345)))</f>
        <v>11771.371666666731</v>
      </c>
      <c r="Y346" s="71">
        <f>IF($B347&lt;Y$10,0,IF($B347=Y$10,Y$13,SUM(Y344:Y345)))</f>
        <v>42535.490000000158</v>
      </c>
      <c r="Z346" s="71">
        <f t="shared" ref="Z346" si="1529">IF($B347&lt;Z$10,0,IF($B347=Z$10,Z$13,SUM(Z344:Z345)))</f>
        <v>294310.74000000302</v>
      </c>
      <c r="AA346" s="71">
        <f>IF($B347&lt;AA$10,0,IF($B347=AA$10,AA$13,SUM(AA344:AA345)))</f>
        <v>237769.46966666632</v>
      </c>
      <c r="AB346" s="71">
        <f t="shared" ref="AB346" si="1530">IF($B347&lt;AB$10,0,IF($B347=AB$10,AB$13,SUM(AB344:AB345)))</f>
        <v>202109.50666666753</v>
      </c>
      <c r="AC346" s="71">
        <f>IF($B347&lt;AC$10,0,IF($B347=AC$10,AC$13,SUM(AC344:AC345)))</f>
        <v>440006.46333332913</v>
      </c>
      <c r="AD346" s="71">
        <f t="shared" ref="AD346:AF346" si="1531">IF($B347&lt;AD$10,0,IF($B347=AD$10,AD$13,SUM(AD344:AD345)))</f>
        <v>259190.69022222079</v>
      </c>
      <c r="AE346" s="71">
        <f t="shared" si="1531"/>
        <v>557574.52155555494</v>
      </c>
      <c r="AF346" s="71">
        <f t="shared" si="1531"/>
        <v>246020.95311111171</v>
      </c>
      <c r="AG346" s="71">
        <f t="shared" ref="AG346:AH346" si="1532">IF($B347&lt;AG$10,0,IF($B347=AG$10,AG$13,SUM(AG344:AG345)))</f>
        <v>959164.34533333057</v>
      </c>
      <c r="AH346" s="71">
        <f t="shared" si="1532"/>
        <v>284184.22644444299</v>
      </c>
      <c r="AI346" s="71">
        <f t="shared" ref="AI346:AJ346" si="1533">IF($B347&lt;AI$10,0,IF($B347=AI$10,AI$13,SUM(AI344:AI345)))</f>
        <v>577845.27688888728</v>
      </c>
      <c r="AJ346" s="71">
        <f t="shared" si="1533"/>
        <v>591250.77222221904</v>
      </c>
      <c r="AK346" s="71">
        <f t="shared" ref="AK346:AL346" si="1534">IF($B347&lt;AK$10,0,IF($B347=AK$10,AK$13,SUM(AK344:AK345)))</f>
        <v>276435.36311111029</v>
      </c>
      <c r="AL346" s="71">
        <f t="shared" si="1534"/>
        <v>768772.95000000112</v>
      </c>
      <c r="AM346" s="71">
        <f t="shared" ref="AM346" si="1535">IF($B347&lt;AM$10,0,IF($B347=AM$10,AM$13,SUM(AM344:AM345)))</f>
        <v>31030.586666666706</v>
      </c>
      <c r="AN346" s="71"/>
      <c r="AO346" s="71"/>
      <c r="AP346" s="71">
        <f t="shared" ref="AP346:AQ346" si="1536">IF($B347&lt;AP$10,0,IF($B347=AP$10,AP$13,SUM(AP344:AP345)))</f>
        <v>1494008.5783333336</v>
      </c>
      <c r="AQ346" s="71">
        <f t="shared" si="1536"/>
        <v>802222.22222222295</v>
      </c>
      <c r="AR346" s="71">
        <f t="shared" ref="AR346:AT346" si="1537">IF($B347&lt;AR$10,0,IF($B347=AR$10,AR$13,SUM(AR344:AR345)))</f>
        <v>1205555.5555555562</v>
      </c>
      <c r="AS346" s="71">
        <f t="shared" si="1537"/>
        <v>657465.8773333336</v>
      </c>
      <c r="AT346" s="71">
        <f t="shared" si="1537"/>
        <v>659794.06855555484</v>
      </c>
      <c r="AU346" s="71">
        <f t="shared" ref="AU346:AV346" si="1538">IF($B347&lt;AU$10,0,IF($B347=AU$10,AU$13,SUM(AU344:AU345)))</f>
        <v>278333.33333333308</v>
      </c>
      <c r="AV346" s="71">
        <f t="shared" si="1538"/>
        <v>65824.388777777669</v>
      </c>
      <c r="AW346" s="71"/>
      <c r="AX346" s="71"/>
      <c r="AY346" s="71"/>
      <c r="AZ346" s="71"/>
      <c r="BA346" s="71"/>
      <c r="BB346" s="71">
        <f t="shared" si="1308"/>
        <v>11382034.240999995</v>
      </c>
      <c r="BC346" s="71">
        <f>ROUND(BB346*'Link In'!$H$2,2)</f>
        <v>569101.71</v>
      </c>
      <c r="BD346" s="71">
        <f>ROUND((BB346-BC346)*'Link In'!$H$3,2)</f>
        <v>2270715.83</v>
      </c>
    </row>
    <row r="347" spans="1:56" x14ac:dyDescent="0.3">
      <c r="A347" s="55">
        <v>9999</v>
      </c>
      <c r="B347" s="125">
        <f>+B346+30</f>
        <v>44317</v>
      </c>
      <c r="C347" s="98" t="s">
        <v>15</v>
      </c>
      <c r="D347" s="69">
        <f t="shared" ref="D347:V347" si="1539">IF(OR($B347&lt;D$10,$B347&gt;D$11),0,IF($B347=D$11,-D346,-D$15))</f>
        <v>0</v>
      </c>
      <c r="E347" s="69">
        <f t="shared" si="1539"/>
        <v>0</v>
      </c>
      <c r="F347" s="69">
        <f t="shared" si="1539"/>
        <v>0</v>
      </c>
      <c r="G347" s="69">
        <f t="shared" si="1539"/>
        <v>0</v>
      </c>
      <c r="H347" s="69">
        <f t="shared" si="1539"/>
        <v>0</v>
      </c>
      <c r="I347" s="69">
        <f t="shared" si="1539"/>
        <v>0</v>
      </c>
      <c r="J347" s="69">
        <f t="shared" si="1539"/>
        <v>0</v>
      </c>
      <c r="K347" s="69">
        <f t="shared" si="1539"/>
        <v>0</v>
      </c>
      <c r="L347" s="69">
        <f t="shared" si="1539"/>
        <v>0</v>
      </c>
      <c r="M347" s="69">
        <f t="shared" si="1539"/>
        <v>0</v>
      </c>
      <c r="N347" s="69">
        <f t="shared" si="1539"/>
        <v>0</v>
      </c>
      <c r="O347" s="69">
        <f t="shared" si="1539"/>
        <v>0</v>
      </c>
      <c r="P347" s="69">
        <f t="shared" si="1539"/>
        <v>0</v>
      </c>
      <c r="Q347" s="69">
        <f>IF(OR($B347&lt;Q$10,$B347&gt;Q$11),0,IF($B347=Q$11,-Q346,-Q$15))</f>
        <v>0</v>
      </c>
      <c r="R347" s="69">
        <f t="shared" si="1539"/>
        <v>0</v>
      </c>
      <c r="S347" s="69">
        <f t="shared" si="1539"/>
        <v>0</v>
      </c>
      <c r="T347" s="69">
        <f t="shared" si="1539"/>
        <v>0</v>
      </c>
      <c r="U347" s="69">
        <f t="shared" si="1539"/>
        <v>-3019.97</v>
      </c>
      <c r="V347" s="69">
        <f t="shared" si="1539"/>
        <v>-5260.36</v>
      </c>
      <c r="W347" s="69">
        <v>0</v>
      </c>
      <c r="X347" s="69">
        <f>IF(OR($B347&lt;X$10,$B347&gt;X$11),0,IF($B347=X$11,-X346,-X$15))</f>
        <v>-619.56255555555549</v>
      </c>
      <c r="Y347" s="69">
        <f>IF(OR($B347&lt;Y$10,$B347&gt;Y$11),0,IF($B347=Y$11,-Y346,-Y$15))</f>
        <v>-2238.71</v>
      </c>
      <c r="Z347" s="69">
        <f t="shared" ref="Z347" si="1540">IF(OR($B347&lt;Z$10,$B347&gt;Z$11),0,IF($B347=Z$11,-Z346,-Z$15))</f>
        <v>-4145.22</v>
      </c>
      <c r="AA347" s="69">
        <f>IF(OR($B347&lt;AA$10,$B347&gt;AA$11),0,IF($B347=AA$11,-AA346,-AA$15))</f>
        <v>-3602.5677222222221</v>
      </c>
      <c r="AB347" s="69">
        <f t="shared" ref="AB347" si="1541">IF(OR($B347&lt;AB$10,$B347&gt;AB$11),0,IF($B347=AB$11,-AB346,-AB$15))</f>
        <v>-2323.0977777777771</v>
      </c>
      <c r="AC347" s="69">
        <f>IF(OR($B347&lt;AC$10,$B347&gt;AC$11),0,IF($B347=AC$11,-AC346,-AC$15))</f>
        <v>-5057.5455555555554</v>
      </c>
      <c r="AD347" s="69">
        <f t="shared" ref="AD347:AF347" si="1542">IF(OR($B347&lt;AD$10,$B347&gt;AD$11),0,IF($B347=AD$11,-AD346,-AD$15))</f>
        <v>-2817.2901111111109</v>
      </c>
      <c r="AE347" s="69">
        <f t="shared" si="1542"/>
        <v>-4496.5687222222223</v>
      </c>
      <c r="AF347" s="69">
        <f t="shared" si="1542"/>
        <v>-1984.0399444444445</v>
      </c>
      <c r="AG347" s="69">
        <f t="shared" ref="AG347:AH347" si="1543">IF(OR($B347&lt;AG$10,$B347&gt;AG$11),0,IF($B347=AG$11,-AG346,-AG$15))</f>
        <v>-7735.1963333333342</v>
      </c>
      <c r="AH347" s="69">
        <f t="shared" si="1543"/>
        <v>-2291.8082777777777</v>
      </c>
      <c r="AI347" s="69">
        <f t="shared" ref="AI347:AJ347" si="1544">IF(OR($B347&lt;AI$10,$B347&gt;AI$11),0,IF($B347=AI$11,-AI346,-AI$15))</f>
        <v>-4660.0425555555557</v>
      </c>
      <c r="AJ347" s="69">
        <f t="shared" si="1544"/>
        <v>-4768.1513888888885</v>
      </c>
      <c r="AK347" s="69">
        <f t="shared" ref="AK347:AL347" si="1545">IF(OR($B347&lt;AK$10,$B347&gt;AK$11),0,IF($B347=AK$11,-AK346,-AK$15))</f>
        <v>-2229.3174444444444</v>
      </c>
      <c r="AL347" s="69">
        <f t="shared" si="1545"/>
        <v>-5824.0375000000004</v>
      </c>
      <c r="AM347" s="69">
        <f t="shared" ref="AM347" si="1546">IF(OR($B347&lt;AM$10,$B347&gt;AM$11),0,IF($B347=AM$11,-AM346,-AM$15))</f>
        <v>-250.24666666666667</v>
      </c>
      <c r="AN347" s="69"/>
      <c r="AO347" s="69"/>
      <c r="AP347" s="69">
        <f t="shared" ref="AP347:AQ347" si="1547">IF(OR($B347&lt;AP$10,$B347&gt;AP$11),0,IF($B347=AP$11,-AP346,-AP$15))</f>
        <v>-9054.5974444444455</v>
      </c>
      <c r="AQ347" s="69">
        <f t="shared" si="1547"/>
        <v>-5277.7777777777774</v>
      </c>
      <c r="AR347" s="69">
        <f t="shared" ref="AR347:AT347" si="1548">IF(OR($B347&lt;AR$10,$B347&gt;AR$11),0,IF($B347=AR$11,-AR346,-AR$15))</f>
        <v>-7777.7777777777774</v>
      </c>
      <c r="AS347" s="69">
        <f t="shared" si="1548"/>
        <v>-4412.5226666666667</v>
      </c>
      <c r="AT347" s="69">
        <f t="shared" si="1548"/>
        <v>-4428.1481111111116</v>
      </c>
      <c r="AU347" s="69">
        <f t="shared" ref="AU347:AV347" si="1549">IF(OR($B347&lt;AU$10,$B347&gt;AU$11),0,IF($B347=AU$11,-AU346,-AU$15))</f>
        <v>-1666.6666666666667</v>
      </c>
      <c r="AV347" s="69">
        <f t="shared" si="1549"/>
        <v>-416.61005555555556</v>
      </c>
      <c r="AW347" s="70"/>
      <c r="AX347" s="70"/>
      <c r="AY347" s="70"/>
      <c r="AZ347" s="70"/>
      <c r="BA347" s="70"/>
      <c r="BB347" s="71">
        <f t="shared" si="1308"/>
        <v>-96357.833055555559</v>
      </c>
      <c r="BC347" s="71">
        <f>ROUND(BB347*'Link In'!$H$2,2)</f>
        <v>-4817.8900000000003</v>
      </c>
      <c r="BD347" s="71">
        <f>ROUND((BB347-BC347)*'Link In'!$H$3,2)</f>
        <v>-19223.39</v>
      </c>
    </row>
    <row r="348" spans="1:56" x14ac:dyDescent="0.3">
      <c r="A348" s="55">
        <v>9999</v>
      </c>
      <c r="B348" s="123">
        <f>B347</f>
        <v>44317</v>
      </c>
      <c r="C348" s="99" t="s">
        <v>16</v>
      </c>
      <c r="D348" s="71">
        <f t="shared" ref="D348:V348" si="1550">IF($B349&lt;D$10,0,IF($B349=D$10,D$13,SUM(D346:D347)))</f>
        <v>0</v>
      </c>
      <c r="E348" s="71">
        <f t="shared" si="1550"/>
        <v>0</v>
      </c>
      <c r="F348" s="71">
        <f t="shared" si="1550"/>
        <v>0</v>
      </c>
      <c r="G348" s="71">
        <f t="shared" si="1550"/>
        <v>0</v>
      </c>
      <c r="H348" s="71">
        <f t="shared" si="1550"/>
        <v>0</v>
      </c>
      <c r="I348" s="71">
        <f t="shared" si="1550"/>
        <v>0</v>
      </c>
      <c r="J348" s="71">
        <f t="shared" si="1550"/>
        <v>0</v>
      </c>
      <c r="K348" s="71">
        <f t="shared" si="1550"/>
        <v>0</v>
      </c>
      <c r="L348" s="71">
        <f t="shared" si="1550"/>
        <v>0</v>
      </c>
      <c r="M348" s="71">
        <f t="shared" si="1550"/>
        <v>0</v>
      </c>
      <c r="N348" s="71">
        <f t="shared" si="1550"/>
        <v>0</v>
      </c>
      <c r="O348" s="71">
        <f t="shared" si="1550"/>
        <v>0</v>
      </c>
      <c r="P348" s="71">
        <f t="shared" si="1550"/>
        <v>0</v>
      </c>
      <c r="Q348" s="71">
        <f>IF($B349&lt;Q$10,0,IF($B349=Q$10,Q$13,SUM(Q346:Q347)))</f>
        <v>-6.9121597334742546E-11</v>
      </c>
      <c r="R348" s="71">
        <f t="shared" si="1550"/>
        <v>1.6825651982799172E-11</v>
      </c>
      <c r="S348" s="71">
        <f t="shared" si="1550"/>
        <v>-7.0485839387401938E-12</v>
      </c>
      <c r="T348" s="71">
        <f t="shared" si="1550"/>
        <v>2.0293100533308461E-11</v>
      </c>
      <c r="U348" s="71">
        <f t="shared" si="1550"/>
        <v>157038.44000000195</v>
      </c>
      <c r="V348" s="71">
        <f t="shared" si="1550"/>
        <v>273538.72000000149</v>
      </c>
      <c r="W348" s="71">
        <f t="shared" ref="W348" si="1551">IF($B349&lt;W$10,0,IF($B349=W$10,W$13,SUM(W346:W347)))</f>
        <v>-1.2050804798491299E-11</v>
      </c>
      <c r="X348" s="71">
        <f>IF($B349&lt;X$10,0,IF($B349=X$10,X$13,SUM(X346:X347)))</f>
        <v>11151.809111111175</v>
      </c>
      <c r="Y348" s="71">
        <f>IF($B349&lt;Y$10,0,IF($B349=Y$10,Y$13,SUM(Y346:Y347)))</f>
        <v>40296.780000000159</v>
      </c>
      <c r="Z348" s="71">
        <f t="shared" ref="Z348" si="1552">IF($B349&lt;Z$10,0,IF($B349=Z$10,Z$13,SUM(Z346:Z347)))</f>
        <v>290165.52000000305</v>
      </c>
      <c r="AA348" s="71">
        <f>IF($B349&lt;AA$10,0,IF($B349=AA$10,AA$13,SUM(AA346:AA347)))</f>
        <v>234166.90194444411</v>
      </c>
      <c r="AB348" s="71">
        <f t="shared" ref="AB348" si="1553">IF($B349&lt;AB$10,0,IF($B349=AB$10,AB$13,SUM(AB346:AB347)))</f>
        <v>199786.40888888974</v>
      </c>
      <c r="AC348" s="71">
        <f>IF($B349&lt;AC$10,0,IF($B349=AC$10,AC$13,SUM(AC346:AC347)))</f>
        <v>434948.91777777357</v>
      </c>
      <c r="AD348" s="71">
        <f t="shared" ref="AD348:AF348" si="1554">IF($B349&lt;AD$10,0,IF($B349=AD$10,AD$13,SUM(AD346:AD347)))</f>
        <v>256373.40011110969</v>
      </c>
      <c r="AE348" s="71">
        <f t="shared" si="1554"/>
        <v>553077.9528333327</v>
      </c>
      <c r="AF348" s="71">
        <f t="shared" si="1554"/>
        <v>244036.91316666728</v>
      </c>
      <c r="AG348" s="71">
        <f t="shared" ref="AG348:AH348" si="1555">IF($B349&lt;AG$10,0,IF($B349=AG$10,AG$13,SUM(AG346:AG347)))</f>
        <v>951429.14899999718</v>
      </c>
      <c r="AH348" s="71">
        <f t="shared" si="1555"/>
        <v>281892.41816666519</v>
      </c>
      <c r="AI348" s="71">
        <f t="shared" ref="AI348:AJ348" si="1556">IF($B349&lt;AI$10,0,IF($B349=AI$10,AI$13,SUM(AI346:AI347)))</f>
        <v>573185.2343333317</v>
      </c>
      <c r="AJ348" s="71">
        <f t="shared" si="1556"/>
        <v>586482.62083333009</v>
      </c>
      <c r="AK348" s="71">
        <f t="shared" ref="AK348:AL348" si="1557">IF($B349&lt;AK$10,0,IF($B349=AK$10,AK$13,SUM(AK346:AK347)))</f>
        <v>274206.04566666583</v>
      </c>
      <c r="AL348" s="71">
        <f t="shared" si="1557"/>
        <v>762948.91250000114</v>
      </c>
      <c r="AM348" s="71">
        <f t="shared" ref="AM348" si="1558">IF($B349&lt;AM$10,0,IF($B349=AM$10,AM$13,SUM(AM346:AM347)))</f>
        <v>30780.34000000004</v>
      </c>
      <c r="AN348" s="71"/>
      <c r="AO348" s="71"/>
      <c r="AP348" s="71">
        <f t="shared" ref="AP348:AQ348" si="1559">IF($B349&lt;AP$10,0,IF($B349=AP$10,AP$13,SUM(AP346:AP347)))</f>
        <v>1484953.9808888892</v>
      </c>
      <c r="AQ348" s="71">
        <f t="shared" si="1559"/>
        <v>796944.44444444519</v>
      </c>
      <c r="AR348" s="71">
        <f t="shared" ref="AR348:AT348" si="1560">IF($B349&lt;AR$10,0,IF($B349=AR$10,AR$13,SUM(AR346:AR347)))</f>
        <v>1197777.7777777785</v>
      </c>
      <c r="AS348" s="71">
        <f t="shared" si="1560"/>
        <v>653053.35466666694</v>
      </c>
      <c r="AT348" s="71">
        <f t="shared" si="1560"/>
        <v>655365.92044444371</v>
      </c>
      <c r="AU348" s="71">
        <f t="shared" ref="AU348:AV348" si="1561">IF($B349&lt;AU$10,0,IF($B349=AU$10,AU$13,SUM(AU346:AU347)))</f>
        <v>276666.6666666664</v>
      </c>
      <c r="AV348" s="71">
        <f t="shared" si="1561"/>
        <v>65407.778722222116</v>
      </c>
      <c r="AW348" s="71"/>
      <c r="AX348" s="71"/>
      <c r="AY348" s="71"/>
      <c r="AZ348" s="71"/>
      <c r="BA348" s="71"/>
      <c r="BB348" s="71">
        <f t="shared" si="1308"/>
        <v>11285676.407944439</v>
      </c>
      <c r="BC348" s="71">
        <f>ROUND(BB348*'Link In'!$H$2,2)</f>
        <v>564283.81999999995</v>
      </c>
      <c r="BD348" s="71">
        <f>ROUND((BB348-BC348)*'Link In'!$H$3,2)</f>
        <v>2251492.44</v>
      </c>
    </row>
    <row r="349" spans="1:56" x14ac:dyDescent="0.3">
      <c r="A349" s="55">
        <v>9999</v>
      </c>
      <c r="B349" s="125">
        <f>+B348+31</f>
        <v>44348</v>
      </c>
      <c r="C349" s="98" t="s">
        <v>15</v>
      </c>
      <c r="D349" s="69">
        <f t="shared" ref="D349:V349" si="1562">IF(OR($B349&lt;D$10,$B349&gt;D$11),0,IF($B349=D$11,-D348,-D$15))</f>
        <v>0</v>
      </c>
      <c r="E349" s="69">
        <f t="shared" si="1562"/>
        <v>0</v>
      </c>
      <c r="F349" s="69">
        <f t="shared" si="1562"/>
        <v>0</v>
      </c>
      <c r="G349" s="69">
        <f t="shared" si="1562"/>
        <v>0</v>
      </c>
      <c r="H349" s="69">
        <f t="shared" si="1562"/>
        <v>0</v>
      </c>
      <c r="I349" s="69">
        <f t="shared" si="1562"/>
        <v>0</v>
      </c>
      <c r="J349" s="69">
        <f t="shared" si="1562"/>
        <v>0</v>
      </c>
      <c r="K349" s="69">
        <f t="shared" si="1562"/>
        <v>0</v>
      </c>
      <c r="L349" s="69">
        <f t="shared" si="1562"/>
        <v>0</v>
      </c>
      <c r="M349" s="69">
        <f t="shared" si="1562"/>
        <v>0</v>
      </c>
      <c r="N349" s="69">
        <f t="shared" si="1562"/>
        <v>0</v>
      </c>
      <c r="O349" s="69">
        <f t="shared" si="1562"/>
        <v>0</v>
      </c>
      <c r="P349" s="69">
        <f t="shared" si="1562"/>
        <v>0</v>
      </c>
      <c r="Q349" s="69">
        <f>IF(OR($B349&lt;Q$10,$B349&gt;Q$11),0,IF($B349=Q$11,-Q348,-Q$15))</f>
        <v>0</v>
      </c>
      <c r="R349" s="69">
        <f t="shared" si="1562"/>
        <v>0</v>
      </c>
      <c r="S349" s="69">
        <f t="shared" si="1562"/>
        <v>0</v>
      </c>
      <c r="T349" s="69">
        <f t="shared" si="1562"/>
        <v>0</v>
      </c>
      <c r="U349" s="69">
        <f t="shared" si="1562"/>
        <v>-3019.97</v>
      </c>
      <c r="V349" s="69">
        <f t="shared" si="1562"/>
        <v>-5260.36</v>
      </c>
      <c r="W349" s="69">
        <v>0</v>
      </c>
      <c r="X349" s="69">
        <f>IF(OR($B349&lt;X$10,$B349&gt;X$11),0,IF($B349=X$11,-X348,-X$15))</f>
        <v>-619.56255555555549</v>
      </c>
      <c r="Y349" s="69">
        <f>IF(OR($B349&lt;Y$10,$B349&gt;Y$11),0,IF($B349=Y$11,-Y348,-Y$15))</f>
        <v>-2238.71</v>
      </c>
      <c r="Z349" s="69">
        <f t="shared" ref="Z349" si="1563">IF(OR($B349&lt;Z$10,$B349&gt;Z$11),0,IF($B349=Z$11,-Z348,-Z$15))</f>
        <v>-4145.22</v>
      </c>
      <c r="AA349" s="69">
        <f>IF(OR($B349&lt;AA$10,$B349&gt;AA$11),0,IF($B349=AA$11,-AA348,-AA$15))</f>
        <v>-3602.5677222222221</v>
      </c>
      <c r="AB349" s="69">
        <f t="shared" ref="AB349" si="1564">IF(OR($B349&lt;AB$10,$B349&gt;AB$11),0,IF($B349=AB$11,-AB348,-AB$15))</f>
        <v>-2323.0977777777771</v>
      </c>
      <c r="AC349" s="69">
        <f>IF(OR($B349&lt;AC$10,$B349&gt;AC$11),0,IF($B349=AC$11,-AC348,-AC$15))</f>
        <v>-5057.5455555555554</v>
      </c>
      <c r="AD349" s="69">
        <f t="shared" ref="AD349:AF349" si="1565">IF(OR($B349&lt;AD$10,$B349&gt;AD$11),0,IF($B349=AD$11,-AD348,-AD$15))</f>
        <v>-2817.2901111111109</v>
      </c>
      <c r="AE349" s="69">
        <f t="shared" si="1565"/>
        <v>-4496.5687222222223</v>
      </c>
      <c r="AF349" s="69">
        <f t="shared" si="1565"/>
        <v>-1984.0399444444445</v>
      </c>
      <c r="AG349" s="69">
        <f t="shared" ref="AG349:AH349" si="1566">IF(OR($B349&lt;AG$10,$B349&gt;AG$11),0,IF($B349=AG$11,-AG348,-AG$15))</f>
        <v>-7735.1963333333342</v>
      </c>
      <c r="AH349" s="69">
        <f t="shared" si="1566"/>
        <v>-2291.8082777777777</v>
      </c>
      <c r="AI349" s="69">
        <f t="shared" ref="AI349:AJ349" si="1567">IF(OR($B349&lt;AI$10,$B349&gt;AI$11),0,IF($B349=AI$11,-AI348,-AI$15))</f>
        <v>-4660.0425555555557</v>
      </c>
      <c r="AJ349" s="69">
        <f t="shared" si="1567"/>
        <v>-4768.1513888888885</v>
      </c>
      <c r="AK349" s="69">
        <f t="shared" ref="AK349:AL349" si="1568">IF(OR($B349&lt;AK$10,$B349&gt;AK$11),0,IF($B349=AK$11,-AK348,-AK$15))</f>
        <v>-2229.3174444444444</v>
      </c>
      <c r="AL349" s="69">
        <f t="shared" si="1568"/>
        <v>-5824.0375000000004</v>
      </c>
      <c r="AM349" s="69">
        <f t="shared" ref="AM349" si="1569">IF(OR($B349&lt;AM$10,$B349&gt;AM$11),0,IF($B349=AM$11,-AM348,-AM$15))</f>
        <v>-250.24666666666667</v>
      </c>
      <c r="AN349" s="69"/>
      <c r="AO349" s="69"/>
      <c r="AP349" s="69">
        <f t="shared" ref="AP349:AQ349" si="1570">IF(OR($B349&lt;AP$10,$B349&gt;AP$11),0,IF($B349=AP$11,-AP348,-AP$15))</f>
        <v>-9054.5974444444455</v>
      </c>
      <c r="AQ349" s="69">
        <f t="shared" si="1570"/>
        <v>-5277.7777777777774</v>
      </c>
      <c r="AR349" s="69">
        <f t="shared" ref="AR349:AT349" si="1571">IF(OR($B349&lt;AR$10,$B349&gt;AR$11),0,IF($B349=AR$11,-AR348,-AR$15))</f>
        <v>-7777.7777777777774</v>
      </c>
      <c r="AS349" s="69">
        <f t="shared" si="1571"/>
        <v>-4412.5226666666667</v>
      </c>
      <c r="AT349" s="69">
        <f t="shared" si="1571"/>
        <v>-4428.1481111111116</v>
      </c>
      <c r="AU349" s="69">
        <f t="shared" ref="AU349:AV349" si="1572">IF(OR($B349&lt;AU$10,$B349&gt;AU$11),0,IF($B349=AU$11,-AU348,-AU$15))</f>
        <v>-1666.6666666666667</v>
      </c>
      <c r="AV349" s="69">
        <f t="shared" si="1572"/>
        <v>-416.61005555555556</v>
      </c>
      <c r="AW349" s="70"/>
      <c r="AX349" s="70"/>
      <c r="AY349" s="70"/>
      <c r="AZ349" s="70"/>
      <c r="BA349" s="70"/>
      <c r="BB349" s="71">
        <f t="shared" si="1308"/>
        <v>-96357.833055555559</v>
      </c>
      <c r="BC349" s="71">
        <f>ROUND(BB349*'Link In'!$H$2,2)</f>
        <v>-4817.8900000000003</v>
      </c>
      <c r="BD349" s="71">
        <f>ROUND((BB349-BC349)*'Link In'!$H$3,2)</f>
        <v>-19223.39</v>
      </c>
    </row>
    <row r="350" spans="1:56" x14ac:dyDescent="0.3">
      <c r="A350" s="55">
        <v>9999</v>
      </c>
      <c r="B350" s="123">
        <f>B349</f>
        <v>44348</v>
      </c>
      <c r="C350" s="99" t="s">
        <v>16</v>
      </c>
      <c r="D350" s="71">
        <f t="shared" ref="D350:V350" si="1573">IF($B351&lt;D$10,0,IF($B351=D$10,D$13,SUM(D348:D349)))</f>
        <v>0</v>
      </c>
      <c r="E350" s="71">
        <f t="shared" si="1573"/>
        <v>0</v>
      </c>
      <c r="F350" s="71">
        <f t="shared" si="1573"/>
        <v>0</v>
      </c>
      <c r="G350" s="71">
        <f t="shared" si="1573"/>
        <v>0</v>
      </c>
      <c r="H350" s="71">
        <f t="shared" si="1573"/>
        <v>0</v>
      </c>
      <c r="I350" s="71">
        <f t="shared" si="1573"/>
        <v>0</v>
      </c>
      <c r="J350" s="71">
        <f t="shared" si="1573"/>
        <v>0</v>
      </c>
      <c r="K350" s="71">
        <f t="shared" si="1573"/>
        <v>0</v>
      </c>
      <c r="L350" s="71">
        <f t="shared" si="1573"/>
        <v>0</v>
      </c>
      <c r="M350" s="71">
        <f t="shared" si="1573"/>
        <v>0</v>
      </c>
      <c r="N350" s="71">
        <f t="shared" si="1573"/>
        <v>0</v>
      </c>
      <c r="O350" s="71">
        <f t="shared" si="1573"/>
        <v>0</v>
      </c>
      <c r="P350" s="71">
        <f t="shared" si="1573"/>
        <v>0</v>
      </c>
      <c r="Q350" s="71">
        <f>IF($B351&lt;Q$10,0,IF($B351=Q$10,Q$13,SUM(Q348:Q349)))</f>
        <v>-6.9121597334742546E-11</v>
      </c>
      <c r="R350" s="71">
        <f t="shared" si="1573"/>
        <v>1.6825651982799172E-11</v>
      </c>
      <c r="S350" s="71">
        <f t="shared" si="1573"/>
        <v>-7.0485839387401938E-12</v>
      </c>
      <c r="T350" s="71">
        <f t="shared" si="1573"/>
        <v>2.0293100533308461E-11</v>
      </c>
      <c r="U350" s="71">
        <f t="shared" si="1573"/>
        <v>154018.47000000195</v>
      </c>
      <c r="V350" s="71">
        <f t="shared" si="1573"/>
        <v>268278.3600000015</v>
      </c>
      <c r="W350" s="71">
        <f t="shared" ref="W350" si="1574">IF($B351&lt;W$10,0,IF($B351=W$10,W$13,SUM(W348:W349)))</f>
        <v>-1.2050804798491299E-11</v>
      </c>
      <c r="X350" s="71">
        <f>IF($B351&lt;X$10,0,IF($B351=X$10,X$13,SUM(X348:X349)))</f>
        <v>10532.246555555619</v>
      </c>
      <c r="Y350" s="71">
        <f>IF($B351&lt;Y$10,0,IF($B351=Y$10,Y$13,SUM(Y348:Y349)))</f>
        <v>38058.07000000016</v>
      </c>
      <c r="Z350" s="71">
        <f t="shared" ref="Z350" si="1575">IF($B351&lt;Z$10,0,IF($B351=Z$10,Z$13,SUM(Z348:Z349)))</f>
        <v>286020.30000000307</v>
      </c>
      <c r="AA350" s="71">
        <f>IF($B351&lt;AA$10,0,IF($B351=AA$10,AA$13,SUM(AA348:AA349)))</f>
        <v>230564.33422222189</v>
      </c>
      <c r="AB350" s="71">
        <f t="shared" ref="AB350" si="1576">IF($B351&lt;AB$10,0,IF($B351=AB$10,AB$13,SUM(AB348:AB349)))</f>
        <v>197463.31111111195</v>
      </c>
      <c r="AC350" s="71">
        <f>IF($B351&lt;AC$10,0,IF($B351=AC$10,AC$13,SUM(AC348:AC349)))</f>
        <v>429891.37222221802</v>
      </c>
      <c r="AD350" s="71">
        <f t="shared" ref="AD350:AF350" si="1577">IF($B351&lt;AD$10,0,IF($B351=AD$10,AD$13,SUM(AD348:AD349)))</f>
        <v>253556.10999999859</v>
      </c>
      <c r="AE350" s="71">
        <f t="shared" si="1577"/>
        <v>548581.38411111047</v>
      </c>
      <c r="AF350" s="71">
        <f t="shared" si="1577"/>
        <v>242052.87322222284</v>
      </c>
      <c r="AG350" s="71">
        <f t="shared" ref="AG350:AH350" si="1578">IF($B351&lt;AG$10,0,IF($B351=AG$10,AG$13,SUM(AG348:AG349)))</f>
        <v>943693.9526666638</v>
      </c>
      <c r="AH350" s="71">
        <f t="shared" si="1578"/>
        <v>279600.60988888738</v>
      </c>
      <c r="AI350" s="71">
        <f t="shared" ref="AI350:AJ350" si="1579">IF($B351&lt;AI$10,0,IF($B351=AI$10,AI$13,SUM(AI348:AI349)))</f>
        <v>568525.19177777611</v>
      </c>
      <c r="AJ350" s="71">
        <f t="shared" si="1579"/>
        <v>581714.46944444114</v>
      </c>
      <c r="AK350" s="71">
        <f t="shared" ref="AK350:AL350" si="1580">IF($B351&lt;AK$10,0,IF($B351=AK$10,AK$13,SUM(AK348:AK349)))</f>
        <v>271976.72822222137</v>
      </c>
      <c r="AL350" s="71">
        <f t="shared" si="1580"/>
        <v>757124.87500000116</v>
      </c>
      <c r="AM350" s="71">
        <f t="shared" ref="AM350" si="1581">IF($B351&lt;AM$10,0,IF($B351=AM$10,AM$13,SUM(AM348:AM349)))</f>
        <v>30530.093333333374</v>
      </c>
      <c r="AN350" s="71"/>
      <c r="AO350" s="71"/>
      <c r="AP350" s="71">
        <f t="shared" ref="AP350:AQ350" si="1582">IF($B351&lt;AP$10,0,IF($B351=AP$10,AP$13,SUM(AP348:AP349)))</f>
        <v>1475899.3834444447</v>
      </c>
      <c r="AQ350" s="71">
        <f t="shared" si="1582"/>
        <v>791666.66666666744</v>
      </c>
      <c r="AR350" s="71">
        <f t="shared" ref="AR350:AT350" si="1583">IF($B351&lt;AR$10,0,IF($B351=AR$10,AR$13,SUM(AR348:AR349)))</f>
        <v>1190000.0000000007</v>
      </c>
      <c r="AS350" s="71">
        <f t="shared" si="1583"/>
        <v>648640.83200000029</v>
      </c>
      <c r="AT350" s="71">
        <f t="shared" si="1583"/>
        <v>650937.77233333257</v>
      </c>
      <c r="AU350" s="71">
        <f t="shared" ref="AU350:AV350" si="1584">IF($B351&lt;AU$10,0,IF($B351=AU$10,AU$13,SUM(AU348:AU349)))</f>
        <v>274999.99999999971</v>
      </c>
      <c r="AV350" s="71">
        <f t="shared" si="1584"/>
        <v>64991.168666666563</v>
      </c>
      <c r="AW350" s="71"/>
      <c r="AX350" s="71"/>
      <c r="AY350" s="71"/>
      <c r="AZ350" s="71"/>
      <c r="BA350" s="71"/>
      <c r="BB350" s="71">
        <f t="shared" si="1308"/>
        <v>11189318.574888883</v>
      </c>
      <c r="BC350" s="71">
        <f>ROUND(BB350*'Link In'!$H$2,2)</f>
        <v>559465.93000000005</v>
      </c>
      <c r="BD350" s="71">
        <f>ROUND((BB350-BC350)*'Link In'!$H$3,2)</f>
        <v>2232269.06</v>
      </c>
    </row>
    <row r="351" spans="1:56" x14ac:dyDescent="0.3">
      <c r="A351" s="55">
        <v>9999</v>
      </c>
      <c r="B351" s="125">
        <f>+B350+30</f>
        <v>44378</v>
      </c>
      <c r="C351" s="98" t="s">
        <v>15</v>
      </c>
      <c r="D351" s="69">
        <f t="shared" ref="D351:V351" si="1585">IF(OR($B351&lt;D$10,$B351&gt;D$11),0,IF($B351=D$11,-D350,-D$15))</f>
        <v>0</v>
      </c>
      <c r="E351" s="69">
        <f t="shared" si="1585"/>
        <v>0</v>
      </c>
      <c r="F351" s="69">
        <f t="shared" si="1585"/>
        <v>0</v>
      </c>
      <c r="G351" s="69">
        <f t="shared" si="1585"/>
        <v>0</v>
      </c>
      <c r="H351" s="69">
        <f t="shared" si="1585"/>
        <v>0</v>
      </c>
      <c r="I351" s="69">
        <f t="shared" si="1585"/>
        <v>0</v>
      </c>
      <c r="J351" s="69">
        <f t="shared" si="1585"/>
        <v>0</v>
      </c>
      <c r="K351" s="69">
        <f t="shared" si="1585"/>
        <v>0</v>
      </c>
      <c r="L351" s="69">
        <f t="shared" si="1585"/>
        <v>0</v>
      </c>
      <c r="M351" s="69">
        <f t="shared" si="1585"/>
        <v>0</v>
      </c>
      <c r="N351" s="69">
        <f t="shared" si="1585"/>
        <v>0</v>
      </c>
      <c r="O351" s="69">
        <f t="shared" si="1585"/>
        <v>0</v>
      </c>
      <c r="P351" s="69">
        <f t="shared" si="1585"/>
        <v>0</v>
      </c>
      <c r="Q351" s="69">
        <f>IF(OR($B351&lt;Q$10,$B351&gt;Q$11),0,IF($B351=Q$11,-Q350,-Q$15))</f>
        <v>0</v>
      </c>
      <c r="R351" s="69">
        <f t="shared" si="1585"/>
        <v>0</v>
      </c>
      <c r="S351" s="69">
        <f t="shared" si="1585"/>
        <v>0</v>
      </c>
      <c r="T351" s="69">
        <f t="shared" si="1585"/>
        <v>0</v>
      </c>
      <c r="U351" s="69">
        <f t="shared" si="1585"/>
        <v>-3019.97</v>
      </c>
      <c r="V351" s="69">
        <f t="shared" si="1585"/>
        <v>-5260.36</v>
      </c>
      <c r="W351" s="69">
        <v>0</v>
      </c>
      <c r="X351" s="69">
        <f>IF(OR($B351&lt;X$10,$B351&gt;X$11),0,IF($B351=X$11,-X350,-X$15))</f>
        <v>-619.56255555555549</v>
      </c>
      <c r="Y351" s="69">
        <f>IF(OR($B351&lt;Y$10,$B351&gt;Y$11),0,IF($B351=Y$11,-Y350,-Y$15))</f>
        <v>-2238.71</v>
      </c>
      <c r="Z351" s="69">
        <f t="shared" ref="Z351" si="1586">IF(OR($B351&lt;Z$10,$B351&gt;Z$11),0,IF($B351=Z$11,-Z350,-Z$15))</f>
        <v>-4145.22</v>
      </c>
      <c r="AA351" s="69">
        <f>IF(OR($B351&lt;AA$10,$B351&gt;AA$11),0,IF($B351=AA$11,-AA350,-AA$15))</f>
        <v>-3602.5677222222221</v>
      </c>
      <c r="AB351" s="69">
        <f t="shared" ref="AB351" si="1587">IF(OR($B351&lt;AB$10,$B351&gt;AB$11),0,IF($B351=AB$11,-AB350,-AB$15))</f>
        <v>-2323.0977777777771</v>
      </c>
      <c r="AC351" s="69">
        <f>IF(OR($B351&lt;AC$10,$B351&gt;AC$11),0,IF($B351=AC$11,-AC350,-AC$15))</f>
        <v>-5057.5455555555554</v>
      </c>
      <c r="AD351" s="69">
        <f t="shared" ref="AD351:AF351" si="1588">IF(OR($B351&lt;AD$10,$B351&gt;AD$11),0,IF($B351=AD$11,-AD350,-AD$15))</f>
        <v>-2817.2901111111109</v>
      </c>
      <c r="AE351" s="69">
        <f t="shared" si="1588"/>
        <v>-4496.5687222222223</v>
      </c>
      <c r="AF351" s="69">
        <f t="shared" si="1588"/>
        <v>-1984.0399444444445</v>
      </c>
      <c r="AG351" s="69">
        <f t="shared" ref="AG351:AH351" si="1589">IF(OR($B351&lt;AG$10,$B351&gt;AG$11),0,IF($B351=AG$11,-AG350,-AG$15))</f>
        <v>-7735.1963333333342</v>
      </c>
      <c r="AH351" s="69">
        <f t="shared" si="1589"/>
        <v>-2291.8082777777777</v>
      </c>
      <c r="AI351" s="69">
        <f t="shared" ref="AI351:AJ351" si="1590">IF(OR($B351&lt;AI$10,$B351&gt;AI$11),0,IF($B351=AI$11,-AI350,-AI$15))</f>
        <v>-4660.0425555555557</v>
      </c>
      <c r="AJ351" s="69">
        <f t="shared" si="1590"/>
        <v>-4768.1513888888885</v>
      </c>
      <c r="AK351" s="69">
        <f t="shared" ref="AK351:AL351" si="1591">IF(OR($B351&lt;AK$10,$B351&gt;AK$11),0,IF($B351=AK$11,-AK350,-AK$15))</f>
        <v>-2229.3174444444444</v>
      </c>
      <c r="AL351" s="69">
        <f t="shared" si="1591"/>
        <v>-5824.0375000000004</v>
      </c>
      <c r="AM351" s="69">
        <f t="shared" ref="AM351" si="1592">IF(OR($B351&lt;AM$10,$B351&gt;AM$11),0,IF($B351=AM$11,-AM350,-AM$15))</f>
        <v>-250.24666666666667</v>
      </c>
      <c r="AN351" s="69"/>
      <c r="AO351" s="69"/>
      <c r="AP351" s="69">
        <f t="shared" ref="AP351:AQ351" si="1593">IF(OR($B351&lt;AP$10,$B351&gt;AP$11),0,IF($B351=AP$11,-AP350,-AP$15))</f>
        <v>-9054.5974444444455</v>
      </c>
      <c r="AQ351" s="69">
        <f t="shared" si="1593"/>
        <v>-5277.7777777777774</v>
      </c>
      <c r="AR351" s="69">
        <f t="shared" ref="AR351:AT351" si="1594">IF(OR($B351&lt;AR$10,$B351&gt;AR$11),0,IF($B351=AR$11,-AR350,-AR$15))</f>
        <v>-7777.7777777777774</v>
      </c>
      <c r="AS351" s="69">
        <f t="shared" si="1594"/>
        <v>-4412.5226666666667</v>
      </c>
      <c r="AT351" s="69">
        <f t="shared" si="1594"/>
        <v>-4428.1481111111116</v>
      </c>
      <c r="AU351" s="69">
        <f t="shared" ref="AU351:AV351" si="1595">IF(OR($B351&lt;AU$10,$B351&gt;AU$11),0,IF($B351=AU$11,-AU350,-AU$15))</f>
        <v>-1666.6666666666667</v>
      </c>
      <c r="AV351" s="69">
        <f t="shared" si="1595"/>
        <v>-416.61005555555556</v>
      </c>
      <c r="AW351" s="70"/>
      <c r="AX351" s="70"/>
      <c r="AY351" s="70"/>
      <c r="AZ351" s="70"/>
      <c r="BA351" s="70"/>
      <c r="BB351" s="71">
        <f t="shared" si="1308"/>
        <v>-96357.833055555559</v>
      </c>
      <c r="BC351" s="71">
        <f>ROUND(BB351*'Link In'!$H$2,2)</f>
        <v>-4817.8900000000003</v>
      </c>
      <c r="BD351" s="71">
        <f>ROUND((BB351-BC351)*'Link In'!$H$3,2)</f>
        <v>-19223.39</v>
      </c>
    </row>
    <row r="352" spans="1:56" x14ac:dyDescent="0.3">
      <c r="A352" s="55">
        <v>9999</v>
      </c>
      <c r="B352" s="123">
        <f>B351</f>
        <v>44378</v>
      </c>
      <c r="C352" s="99" t="s">
        <v>16</v>
      </c>
      <c r="D352" s="71">
        <f t="shared" ref="D352:V352" si="1596">IF($B353&lt;D$10,0,IF($B353=D$10,D$13,SUM(D350:D351)))</f>
        <v>0</v>
      </c>
      <c r="E352" s="71">
        <f t="shared" si="1596"/>
        <v>0</v>
      </c>
      <c r="F352" s="71">
        <f t="shared" si="1596"/>
        <v>0</v>
      </c>
      <c r="G352" s="71">
        <f t="shared" si="1596"/>
        <v>0</v>
      </c>
      <c r="H352" s="71">
        <f t="shared" si="1596"/>
        <v>0</v>
      </c>
      <c r="I352" s="71">
        <f t="shared" si="1596"/>
        <v>0</v>
      </c>
      <c r="J352" s="71">
        <f t="shared" si="1596"/>
        <v>0</v>
      </c>
      <c r="K352" s="71">
        <f t="shared" si="1596"/>
        <v>0</v>
      </c>
      <c r="L352" s="71">
        <f t="shared" si="1596"/>
        <v>0</v>
      </c>
      <c r="M352" s="71">
        <f t="shared" si="1596"/>
        <v>0</v>
      </c>
      <c r="N352" s="71">
        <f t="shared" si="1596"/>
        <v>0</v>
      </c>
      <c r="O352" s="71">
        <f t="shared" si="1596"/>
        <v>0</v>
      </c>
      <c r="P352" s="71">
        <f t="shared" si="1596"/>
        <v>0</v>
      </c>
      <c r="Q352" s="71">
        <f>IF($B353&lt;Q$10,0,IF($B353=Q$10,Q$13,SUM(Q350:Q351)))</f>
        <v>-6.9121597334742546E-11</v>
      </c>
      <c r="R352" s="71">
        <f t="shared" si="1596"/>
        <v>1.6825651982799172E-11</v>
      </c>
      <c r="S352" s="71">
        <f t="shared" si="1596"/>
        <v>-7.0485839387401938E-12</v>
      </c>
      <c r="T352" s="71">
        <f t="shared" si="1596"/>
        <v>2.0293100533308461E-11</v>
      </c>
      <c r="U352" s="71">
        <f t="shared" si="1596"/>
        <v>150998.50000000195</v>
      </c>
      <c r="V352" s="71">
        <f t="shared" si="1596"/>
        <v>263018.00000000151</v>
      </c>
      <c r="W352" s="71">
        <f t="shared" ref="W352" si="1597">IF($B353&lt;W$10,0,IF($B353=W$10,W$13,SUM(W350:W351)))</f>
        <v>-1.2050804798491299E-11</v>
      </c>
      <c r="X352" s="71">
        <f>IF($B353&lt;X$10,0,IF($B353=X$10,X$13,SUM(X350:X351)))</f>
        <v>9912.684000000063</v>
      </c>
      <c r="Y352" s="71">
        <f>IF($B353&lt;Y$10,0,IF($B353=Y$10,Y$13,SUM(Y350:Y351)))</f>
        <v>35819.360000000161</v>
      </c>
      <c r="Z352" s="71">
        <f t="shared" ref="Z352" si="1598">IF($B353&lt;Z$10,0,IF($B353=Z$10,Z$13,SUM(Z350:Z351)))</f>
        <v>281875.0800000031</v>
      </c>
      <c r="AA352" s="71">
        <f>IF($B353&lt;AA$10,0,IF($B353=AA$10,AA$13,SUM(AA350:AA351)))</f>
        <v>226961.76649999968</v>
      </c>
      <c r="AB352" s="71">
        <f t="shared" ref="AB352" si="1599">IF($B353&lt;AB$10,0,IF($B353=AB$10,AB$13,SUM(AB350:AB351)))</f>
        <v>195140.21333333416</v>
      </c>
      <c r="AC352" s="71">
        <f>IF($B353&lt;AC$10,0,IF($B353=AC$10,AC$13,SUM(AC350:AC351)))</f>
        <v>424833.82666666247</v>
      </c>
      <c r="AD352" s="71">
        <f t="shared" ref="AD352:AF352" si="1600">IF($B353&lt;AD$10,0,IF($B353=AD$10,AD$13,SUM(AD350:AD351)))</f>
        <v>250738.81988888749</v>
      </c>
      <c r="AE352" s="71">
        <f t="shared" si="1600"/>
        <v>544084.81538888824</v>
      </c>
      <c r="AF352" s="71">
        <f t="shared" si="1600"/>
        <v>240068.83327777841</v>
      </c>
      <c r="AG352" s="71">
        <f t="shared" ref="AG352:AH352" si="1601">IF($B353&lt;AG$10,0,IF($B353=AG$10,AG$13,SUM(AG350:AG351)))</f>
        <v>935958.75633333041</v>
      </c>
      <c r="AH352" s="71">
        <f t="shared" si="1601"/>
        <v>277308.80161110958</v>
      </c>
      <c r="AI352" s="71">
        <f t="shared" ref="AI352:AJ352" si="1602">IF($B353&lt;AI$10,0,IF($B353=AI$10,AI$13,SUM(AI350:AI351)))</f>
        <v>563865.14922222053</v>
      </c>
      <c r="AJ352" s="71">
        <f t="shared" si="1602"/>
        <v>576946.3180555522</v>
      </c>
      <c r="AK352" s="71">
        <f t="shared" ref="AK352:AL352" si="1603">IF($B353&lt;AK$10,0,IF($B353=AK$10,AK$13,SUM(AK350:AK351)))</f>
        <v>269747.41077777691</v>
      </c>
      <c r="AL352" s="71">
        <f t="shared" si="1603"/>
        <v>751300.83750000119</v>
      </c>
      <c r="AM352" s="71">
        <f t="shared" ref="AM352" si="1604">IF($B353&lt;AM$10,0,IF($B353=AM$10,AM$13,SUM(AM350:AM351)))</f>
        <v>30279.846666666708</v>
      </c>
      <c r="AN352" s="71"/>
      <c r="AO352" s="71"/>
      <c r="AP352" s="71">
        <f t="shared" ref="AP352:AQ352" si="1605">IF($B353&lt;AP$10,0,IF($B353=AP$10,AP$13,SUM(AP350:AP351)))</f>
        <v>1466844.7860000003</v>
      </c>
      <c r="AQ352" s="71">
        <f t="shared" si="1605"/>
        <v>786388.88888888969</v>
      </c>
      <c r="AR352" s="71">
        <f t="shared" ref="AR352:AT352" si="1606">IF($B353&lt;AR$10,0,IF($B353=AR$10,AR$13,SUM(AR350:AR351)))</f>
        <v>1182222.2222222229</v>
      </c>
      <c r="AS352" s="71">
        <f t="shared" si="1606"/>
        <v>644228.30933333363</v>
      </c>
      <c r="AT352" s="71">
        <f t="shared" si="1606"/>
        <v>646509.62422222144</v>
      </c>
      <c r="AU352" s="71">
        <f t="shared" ref="AU352:AV352" si="1607">IF($B353&lt;AU$10,0,IF($B353=AU$10,AU$13,SUM(AU350:AU351)))</f>
        <v>273333.33333333302</v>
      </c>
      <c r="AV352" s="71">
        <f t="shared" si="1607"/>
        <v>64574.55861111101</v>
      </c>
      <c r="AW352" s="71"/>
      <c r="AX352" s="71"/>
      <c r="AY352" s="71"/>
      <c r="AZ352" s="71"/>
      <c r="BA352" s="71"/>
      <c r="BB352" s="71">
        <f t="shared" si="1308"/>
        <v>11092960.741833327</v>
      </c>
      <c r="BC352" s="71">
        <f>ROUND(BB352*'Link In'!$H$2,2)</f>
        <v>554648.04</v>
      </c>
      <c r="BD352" s="71">
        <f>ROUND((BB352-BC352)*'Link In'!$H$3,2)</f>
        <v>2213045.67</v>
      </c>
    </row>
    <row r="353" spans="1:56" x14ac:dyDescent="0.3">
      <c r="A353" s="55">
        <v>9999</v>
      </c>
      <c r="B353" s="125">
        <f>+B352+31</f>
        <v>44409</v>
      </c>
      <c r="C353" s="98" t="s">
        <v>15</v>
      </c>
      <c r="D353" s="69">
        <f t="shared" ref="D353:V353" si="1608">IF(OR($B353&lt;D$10,$B353&gt;D$11),0,IF($B353=D$11,-D352,-D$15))</f>
        <v>0</v>
      </c>
      <c r="E353" s="69">
        <f t="shared" si="1608"/>
        <v>0</v>
      </c>
      <c r="F353" s="69">
        <f t="shared" si="1608"/>
        <v>0</v>
      </c>
      <c r="G353" s="69">
        <f t="shared" si="1608"/>
        <v>0</v>
      </c>
      <c r="H353" s="69">
        <f t="shared" si="1608"/>
        <v>0</v>
      </c>
      <c r="I353" s="69">
        <f t="shared" si="1608"/>
        <v>0</v>
      </c>
      <c r="J353" s="69">
        <f t="shared" si="1608"/>
        <v>0</v>
      </c>
      <c r="K353" s="69">
        <f t="shared" si="1608"/>
        <v>0</v>
      </c>
      <c r="L353" s="69">
        <f t="shared" si="1608"/>
        <v>0</v>
      </c>
      <c r="M353" s="69">
        <f t="shared" si="1608"/>
        <v>0</v>
      </c>
      <c r="N353" s="69">
        <f t="shared" si="1608"/>
        <v>0</v>
      </c>
      <c r="O353" s="69">
        <f t="shared" si="1608"/>
        <v>0</v>
      </c>
      <c r="P353" s="69">
        <f t="shared" si="1608"/>
        <v>0</v>
      </c>
      <c r="Q353" s="69">
        <f>IF(OR($B353&lt;Q$10,$B353&gt;Q$11),0,IF($B353=Q$11,-Q352,-Q$15))</f>
        <v>0</v>
      </c>
      <c r="R353" s="69">
        <f t="shared" si="1608"/>
        <v>0</v>
      </c>
      <c r="S353" s="69">
        <f t="shared" si="1608"/>
        <v>0</v>
      </c>
      <c r="T353" s="69">
        <f t="shared" si="1608"/>
        <v>0</v>
      </c>
      <c r="U353" s="69">
        <f t="shared" si="1608"/>
        <v>-3019.97</v>
      </c>
      <c r="V353" s="69">
        <f t="shared" si="1608"/>
        <v>-5260.36</v>
      </c>
      <c r="W353" s="69">
        <v>0</v>
      </c>
      <c r="X353" s="69">
        <f>IF(OR($B353&lt;X$10,$B353&gt;X$11),0,IF($B353=X$11,-X352,-X$15))</f>
        <v>-619.56255555555549</v>
      </c>
      <c r="Y353" s="69">
        <f>IF(OR($B353&lt;Y$10,$B353&gt;Y$11),0,IF($B353=Y$11,-Y352,-Y$15))</f>
        <v>-2238.71</v>
      </c>
      <c r="Z353" s="69">
        <f t="shared" ref="Z353" si="1609">IF(OR($B353&lt;Z$10,$B353&gt;Z$11),0,IF($B353=Z$11,-Z352,-Z$15))</f>
        <v>-4145.22</v>
      </c>
      <c r="AA353" s="69">
        <f>IF(OR($B353&lt;AA$10,$B353&gt;AA$11),0,IF($B353=AA$11,-AA352,-AA$15))</f>
        <v>-3602.5677222222221</v>
      </c>
      <c r="AB353" s="69">
        <f t="shared" ref="AB353" si="1610">IF(OR($B353&lt;AB$10,$B353&gt;AB$11),0,IF($B353=AB$11,-AB352,-AB$15))</f>
        <v>-2323.0977777777771</v>
      </c>
      <c r="AC353" s="69">
        <f>IF(OR($B353&lt;AC$10,$B353&gt;AC$11),0,IF($B353=AC$11,-AC352,-AC$15))</f>
        <v>-5057.5455555555554</v>
      </c>
      <c r="AD353" s="69">
        <f t="shared" ref="AD353:AF353" si="1611">IF(OR($B353&lt;AD$10,$B353&gt;AD$11),0,IF($B353=AD$11,-AD352,-AD$15))</f>
        <v>-2817.2901111111109</v>
      </c>
      <c r="AE353" s="69">
        <f t="shared" si="1611"/>
        <v>-4496.5687222222223</v>
      </c>
      <c r="AF353" s="69">
        <f t="shared" si="1611"/>
        <v>-1984.0399444444445</v>
      </c>
      <c r="AG353" s="69">
        <f t="shared" ref="AG353:AH353" si="1612">IF(OR($B353&lt;AG$10,$B353&gt;AG$11),0,IF($B353=AG$11,-AG352,-AG$15))</f>
        <v>-7735.1963333333342</v>
      </c>
      <c r="AH353" s="69">
        <f t="shared" si="1612"/>
        <v>-2291.8082777777777</v>
      </c>
      <c r="AI353" s="69">
        <f t="shared" ref="AI353:AJ353" si="1613">IF(OR($B353&lt;AI$10,$B353&gt;AI$11),0,IF($B353=AI$11,-AI352,-AI$15))</f>
        <v>-4660.0425555555557</v>
      </c>
      <c r="AJ353" s="69">
        <f t="shared" si="1613"/>
        <v>-4768.1513888888885</v>
      </c>
      <c r="AK353" s="69">
        <f t="shared" ref="AK353:AL353" si="1614">IF(OR($B353&lt;AK$10,$B353&gt;AK$11),0,IF($B353=AK$11,-AK352,-AK$15))</f>
        <v>-2229.3174444444444</v>
      </c>
      <c r="AL353" s="69">
        <f t="shared" si="1614"/>
        <v>-5824.0375000000004</v>
      </c>
      <c r="AM353" s="69">
        <f t="shared" ref="AM353" si="1615">IF(OR($B353&lt;AM$10,$B353&gt;AM$11),0,IF($B353=AM$11,-AM352,-AM$15))</f>
        <v>-250.24666666666667</v>
      </c>
      <c r="AN353" s="69"/>
      <c r="AO353" s="69"/>
      <c r="AP353" s="69">
        <f t="shared" ref="AP353:AQ353" si="1616">IF(OR($B353&lt;AP$10,$B353&gt;AP$11),0,IF($B353=AP$11,-AP352,-AP$15))</f>
        <v>-9054.5974444444455</v>
      </c>
      <c r="AQ353" s="69">
        <f t="shared" si="1616"/>
        <v>-5277.7777777777774</v>
      </c>
      <c r="AR353" s="69">
        <f t="shared" ref="AR353:AT353" si="1617">IF(OR($B353&lt;AR$10,$B353&gt;AR$11),0,IF($B353=AR$11,-AR352,-AR$15))</f>
        <v>-7777.7777777777774</v>
      </c>
      <c r="AS353" s="69">
        <f t="shared" si="1617"/>
        <v>-4412.5226666666667</v>
      </c>
      <c r="AT353" s="69">
        <f t="shared" si="1617"/>
        <v>-4428.1481111111116</v>
      </c>
      <c r="AU353" s="69">
        <f t="shared" ref="AU353:AV353" si="1618">IF(OR($B353&lt;AU$10,$B353&gt;AU$11),0,IF($B353=AU$11,-AU352,-AU$15))</f>
        <v>-1666.6666666666667</v>
      </c>
      <c r="AV353" s="69">
        <f t="shared" si="1618"/>
        <v>-416.61005555555556</v>
      </c>
      <c r="AW353" s="70"/>
      <c r="AX353" s="70"/>
      <c r="AY353" s="70"/>
      <c r="AZ353" s="70"/>
      <c r="BA353" s="70"/>
      <c r="BB353" s="71">
        <f t="shared" si="1308"/>
        <v>-96357.833055555559</v>
      </c>
      <c r="BC353" s="71">
        <f>ROUND(BB353*'Link In'!$H$2,2)</f>
        <v>-4817.8900000000003</v>
      </c>
      <c r="BD353" s="71">
        <f>ROUND((BB353-BC353)*'Link In'!$H$3,2)</f>
        <v>-19223.39</v>
      </c>
    </row>
    <row r="354" spans="1:56" x14ac:dyDescent="0.3">
      <c r="A354" s="55">
        <v>9999</v>
      </c>
      <c r="B354" s="123">
        <f>B353</f>
        <v>44409</v>
      </c>
      <c r="C354" s="99" t="s">
        <v>16</v>
      </c>
      <c r="D354" s="71">
        <f t="shared" ref="D354:V354" si="1619">IF($B355&lt;D$10,0,IF($B355=D$10,D$13,SUM(D352:D353)))</f>
        <v>0</v>
      </c>
      <c r="E354" s="71">
        <f t="shared" si="1619"/>
        <v>0</v>
      </c>
      <c r="F354" s="71">
        <f t="shared" si="1619"/>
        <v>0</v>
      </c>
      <c r="G354" s="71">
        <f t="shared" si="1619"/>
        <v>0</v>
      </c>
      <c r="H354" s="71">
        <f t="shared" si="1619"/>
        <v>0</v>
      </c>
      <c r="I354" s="71">
        <f t="shared" si="1619"/>
        <v>0</v>
      </c>
      <c r="J354" s="71">
        <f t="shared" si="1619"/>
        <v>0</v>
      </c>
      <c r="K354" s="71">
        <f t="shared" si="1619"/>
        <v>0</v>
      </c>
      <c r="L354" s="71">
        <f t="shared" si="1619"/>
        <v>0</v>
      </c>
      <c r="M354" s="71">
        <f t="shared" si="1619"/>
        <v>0</v>
      </c>
      <c r="N354" s="71">
        <f t="shared" si="1619"/>
        <v>0</v>
      </c>
      <c r="O354" s="71">
        <f t="shared" si="1619"/>
        <v>0</v>
      </c>
      <c r="P354" s="71">
        <f t="shared" si="1619"/>
        <v>0</v>
      </c>
      <c r="Q354" s="71">
        <f>IF($B355&lt;Q$10,0,IF($B355=Q$10,Q$13,SUM(Q352:Q353)))</f>
        <v>-6.9121597334742546E-11</v>
      </c>
      <c r="R354" s="71">
        <f t="shared" si="1619"/>
        <v>1.6825651982799172E-11</v>
      </c>
      <c r="S354" s="71">
        <f t="shared" si="1619"/>
        <v>-7.0485839387401938E-12</v>
      </c>
      <c r="T354" s="71">
        <f t="shared" si="1619"/>
        <v>2.0293100533308461E-11</v>
      </c>
      <c r="U354" s="71">
        <f t="shared" si="1619"/>
        <v>147978.53000000195</v>
      </c>
      <c r="V354" s="71">
        <f t="shared" si="1619"/>
        <v>257757.64000000153</v>
      </c>
      <c r="W354" s="71">
        <f t="shared" ref="W354" si="1620">IF($B355&lt;W$10,0,IF($B355=W$10,W$13,SUM(W352:W353)))</f>
        <v>-1.2050804798491299E-11</v>
      </c>
      <c r="X354" s="71">
        <f>IF($B355&lt;X$10,0,IF($B355=X$10,X$13,SUM(X352:X353)))</f>
        <v>9293.1214444445068</v>
      </c>
      <c r="Y354" s="71">
        <f>IF($B355&lt;Y$10,0,IF($B355=Y$10,Y$13,SUM(Y352:Y353)))</f>
        <v>33580.650000000162</v>
      </c>
      <c r="Z354" s="71">
        <f t="shared" ref="Z354" si="1621">IF($B355&lt;Z$10,0,IF($B355=Z$10,Z$13,SUM(Z352:Z353)))</f>
        <v>277729.86000000313</v>
      </c>
      <c r="AA354" s="71">
        <f>IF($B355&lt;AA$10,0,IF($B355=AA$10,AA$13,SUM(AA352:AA353)))</f>
        <v>223359.19877777746</v>
      </c>
      <c r="AB354" s="71">
        <f t="shared" ref="AB354" si="1622">IF($B355&lt;AB$10,0,IF($B355=AB$10,AB$13,SUM(AB352:AB353)))</f>
        <v>192817.11555555637</v>
      </c>
      <c r="AC354" s="71">
        <f>IF($B355&lt;AC$10,0,IF($B355=AC$10,AC$13,SUM(AC352:AC353)))</f>
        <v>419776.28111110692</v>
      </c>
      <c r="AD354" s="71">
        <f t="shared" ref="AD354:AF354" si="1623">IF($B355&lt;AD$10,0,IF($B355=AD$10,AD$13,SUM(AD352:AD353)))</f>
        <v>247921.52977777639</v>
      </c>
      <c r="AE354" s="71">
        <f t="shared" si="1623"/>
        <v>539588.246666666</v>
      </c>
      <c r="AF354" s="71">
        <f t="shared" si="1623"/>
        <v>238084.79333333398</v>
      </c>
      <c r="AG354" s="71">
        <f t="shared" ref="AG354:AH354" si="1624">IF($B355&lt;AG$10,0,IF($B355=AG$10,AG$13,SUM(AG352:AG353)))</f>
        <v>928223.55999999703</v>
      </c>
      <c r="AH354" s="71">
        <f t="shared" si="1624"/>
        <v>275016.99333333177</v>
      </c>
      <c r="AI354" s="71">
        <f t="shared" ref="AI354:AJ354" si="1625">IF($B355&lt;AI$10,0,IF($B355=AI$10,AI$13,SUM(AI352:AI353)))</f>
        <v>559205.10666666494</v>
      </c>
      <c r="AJ354" s="71">
        <f t="shared" si="1625"/>
        <v>572178.16666666325</v>
      </c>
      <c r="AK354" s="71">
        <f t="shared" ref="AK354:AL354" si="1626">IF($B355&lt;AK$10,0,IF($B355=AK$10,AK$13,SUM(AK352:AK353)))</f>
        <v>267518.09333333245</v>
      </c>
      <c r="AL354" s="71">
        <f t="shared" si="1626"/>
        <v>745476.80000000121</v>
      </c>
      <c r="AM354" s="71">
        <f t="shared" ref="AM354" si="1627">IF($B355&lt;AM$10,0,IF($B355=AM$10,AM$13,SUM(AM352:AM353)))</f>
        <v>30029.600000000042</v>
      </c>
      <c r="AN354" s="71"/>
      <c r="AO354" s="71"/>
      <c r="AP354" s="71">
        <f t="shared" ref="AP354:AQ354" si="1628">IF($B355&lt;AP$10,0,IF($B355=AP$10,AP$13,SUM(AP352:AP353)))</f>
        <v>1457790.1885555559</v>
      </c>
      <c r="AQ354" s="71">
        <f t="shared" si="1628"/>
        <v>781111.11111111194</v>
      </c>
      <c r="AR354" s="71">
        <f t="shared" ref="AR354:AT354" si="1629">IF($B355&lt;AR$10,0,IF($B355=AR$10,AR$13,SUM(AR352:AR353)))</f>
        <v>1174444.4444444452</v>
      </c>
      <c r="AS354" s="71">
        <f t="shared" si="1629"/>
        <v>639815.78666666697</v>
      </c>
      <c r="AT354" s="71">
        <f t="shared" si="1629"/>
        <v>642081.4761111103</v>
      </c>
      <c r="AU354" s="71">
        <f t="shared" ref="AU354:AV354" si="1630">IF($B355&lt;AU$10,0,IF($B355=AU$10,AU$13,SUM(AU352:AU353)))</f>
        <v>271666.66666666634</v>
      </c>
      <c r="AV354" s="71">
        <f t="shared" si="1630"/>
        <v>64157.948555555457</v>
      </c>
      <c r="AW354" s="71"/>
      <c r="AX354" s="71"/>
      <c r="AY354" s="71"/>
      <c r="AZ354" s="71"/>
      <c r="BA354" s="71"/>
      <c r="BB354" s="71">
        <f t="shared" si="1308"/>
        <v>10996602.908777772</v>
      </c>
      <c r="BC354" s="71">
        <f>ROUND(BB354*'Link In'!$H$2,2)</f>
        <v>549830.15</v>
      </c>
      <c r="BD354" s="71">
        <f>ROUND((BB354-BC354)*'Link In'!$H$3,2)</f>
        <v>2193822.2799999998</v>
      </c>
    </row>
    <row r="355" spans="1:56" x14ac:dyDescent="0.3">
      <c r="A355" s="55">
        <v>9999</v>
      </c>
      <c r="B355" s="125">
        <f>+B354+31</f>
        <v>44440</v>
      </c>
      <c r="C355" s="98" t="s">
        <v>15</v>
      </c>
      <c r="D355" s="69">
        <f t="shared" ref="D355:V355" si="1631">IF(OR($B355&lt;D$10,$B355&gt;D$11),0,IF($B355=D$11,-D354,-D$15))</f>
        <v>0</v>
      </c>
      <c r="E355" s="69">
        <f t="shared" si="1631"/>
        <v>0</v>
      </c>
      <c r="F355" s="69">
        <f t="shared" si="1631"/>
        <v>0</v>
      </c>
      <c r="G355" s="69">
        <f t="shared" si="1631"/>
        <v>0</v>
      </c>
      <c r="H355" s="69">
        <f t="shared" si="1631"/>
        <v>0</v>
      </c>
      <c r="I355" s="69">
        <f t="shared" si="1631"/>
        <v>0</v>
      </c>
      <c r="J355" s="69">
        <f t="shared" si="1631"/>
        <v>0</v>
      </c>
      <c r="K355" s="69">
        <f t="shared" si="1631"/>
        <v>0</v>
      </c>
      <c r="L355" s="69">
        <f t="shared" si="1631"/>
        <v>0</v>
      </c>
      <c r="M355" s="69">
        <f t="shared" si="1631"/>
        <v>0</v>
      </c>
      <c r="N355" s="69">
        <f t="shared" si="1631"/>
        <v>0</v>
      </c>
      <c r="O355" s="69">
        <f t="shared" si="1631"/>
        <v>0</v>
      </c>
      <c r="P355" s="69">
        <f t="shared" si="1631"/>
        <v>0</v>
      </c>
      <c r="Q355" s="69">
        <f>IF(OR($B355&lt;Q$10,$B355&gt;Q$11),0,IF($B355=Q$11,-Q354,-Q$15))</f>
        <v>0</v>
      </c>
      <c r="R355" s="69">
        <f t="shared" si="1631"/>
        <v>0</v>
      </c>
      <c r="S355" s="69">
        <f t="shared" si="1631"/>
        <v>0</v>
      </c>
      <c r="T355" s="69">
        <f t="shared" si="1631"/>
        <v>0</v>
      </c>
      <c r="U355" s="69">
        <f t="shared" si="1631"/>
        <v>-3019.97</v>
      </c>
      <c r="V355" s="69">
        <f t="shared" si="1631"/>
        <v>-5260.36</v>
      </c>
      <c r="W355" s="69">
        <v>0</v>
      </c>
      <c r="X355" s="69">
        <f>IF(OR($B355&lt;X$10,$B355&gt;X$11),0,IF($B355=X$11,-X354,-X$15))</f>
        <v>-619.56255555555549</v>
      </c>
      <c r="Y355" s="69">
        <f>IF(OR($B355&lt;Y$10,$B355&gt;Y$11),0,IF($B355=Y$11,-Y354,-Y$15))</f>
        <v>-2238.71</v>
      </c>
      <c r="Z355" s="69">
        <f t="shared" ref="Z355" si="1632">IF(OR($B355&lt;Z$10,$B355&gt;Z$11),0,IF($B355=Z$11,-Z354,-Z$15))</f>
        <v>-4145.22</v>
      </c>
      <c r="AA355" s="69">
        <f>IF(OR($B355&lt;AA$10,$B355&gt;AA$11),0,IF($B355=AA$11,-AA354,-AA$15))</f>
        <v>-3602.5677222222221</v>
      </c>
      <c r="AB355" s="69">
        <f t="shared" ref="AB355" si="1633">IF(OR($B355&lt;AB$10,$B355&gt;AB$11),0,IF($B355=AB$11,-AB354,-AB$15))</f>
        <v>-2323.0977777777771</v>
      </c>
      <c r="AC355" s="69">
        <f>IF(OR($B355&lt;AC$10,$B355&gt;AC$11),0,IF($B355=AC$11,-AC354,-AC$15))</f>
        <v>-5057.5455555555554</v>
      </c>
      <c r="AD355" s="69">
        <f t="shared" ref="AD355:AF355" si="1634">IF(OR($B355&lt;AD$10,$B355&gt;AD$11),0,IF($B355=AD$11,-AD354,-AD$15))</f>
        <v>-2817.2901111111109</v>
      </c>
      <c r="AE355" s="69">
        <f t="shared" si="1634"/>
        <v>-4496.5687222222223</v>
      </c>
      <c r="AF355" s="69">
        <f t="shared" si="1634"/>
        <v>-1984.0399444444445</v>
      </c>
      <c r="AG355" s="69">
        <f t="shared" ref="AG355:AH355" si="1635">IF(OR($B355&lt;AG$10,$B355&gt;AG$11),0,IF($B355=AG$11,-AG354,-AG$15))</f>
        <v>-7735.1963333333342</v>
      </c>
      <c r="AH355" s="69">
        <f t="shared" si="1635"/>
        <v>-2291.8082777777777</v>
      </c>
      <c r="AI355" s="69">
        <f t="shared" ref="AI355:AJ355" si="1636">IF(OR($B355&lt;AI$10,$B355&gt;AI$11),0,IF($B355=AI$11,-AI354,-AI$15))</f>
        <v>-4660.0425555555557</v>
      </c>
      <c r="AJ355" s="69">
        <f t="shared" si="1636"/>
        <v>-4768.1513888888885</v>
      </c>
      <c r="AK355" s="69">
        <f t="shared" ref="AK355:AL355" si="1637">IF(OR($B355&lt;AK$10,$B355&gt;AK$11),0,IF($B355=AK$11,-AK354,-AK$15))</f>
        <v>-2229.3174444444444</v>
      </c>
      <c r="AL355" s="69">
        <f t="shared" si="1637"/>
        <v>-5824.0375000000004</v>
      </c>
      <c r="AM355" s="69">
        <f t="shared" ref="AM355" si="1638">IF(OR($B355&lt;AM$10,$B355&gt;AM$11),0,IF($B355=AM$11,-AM354,-AM$15))</f>
        <v>-250.24666666666667</v>
      </c>
      <c r="AN355" s="69"/>
      <c r="AO355" s="69"/>
      <c r="AP355" s="69">
        <f t="shared" ref="AP355:AQ355" si="1639">IF(OR($B355&lt;AP$10,$B355&gt;AP$11),0,IF($B355=AP$11,-AP354,-AP$15))</f>
        <v>-9054.5974444444455</v>
      </c>
      <c r="AQ355" s="69">
        <f t="shared" si="1639"/>
        <v>-5277.7777777777774</v>
      </c>
      <c r="AR355" s="69">
        <f t="shared" ref="AR355:AT355" si="1640">IF(OR($B355&lt;AR$10,$B355&gt;AR$11),0,IF($B355=AR$11,-AR354,-AR$15))</f>
        <v>-7777.7777777777774</v>
      </c>
      <c r="AS355" s="69">
        <f t="shared" si="1640"/>
        <v>-4412.5226666666667</v>
      </c>
      <c r="AT355" s="69">
        <f t="shared" si="1640"/>
        <v>-4428.1481111111116</v>
      </c>
      <c r="AU355" s="69">
        <f t="shared" ref="AU355:AV355" si="1641">IF(OR($B355&lt;AU$10,$B355&gt;AU$11),0,IF($B355=AU$11,-AU354,-AU$15))</f>
        <v>-1666.6666666666667</v>
      </c>
      <c r="AV355" s="69">
        <f t="shared" si="1641"/>
        <v>-416.61005555555556</v>
      </c>
      <c r="AW355" s="70"/>
      <c r="AX355" s="70"/>
      <c r="AY355" s="70"/>
      <c r="AZ355" s="70"/>
      <c r="BA355" s="70"/>
      <c r="BB355" s="71">
        <f t="shared" si="1308"/>
        <v>-96357.833055555559</v>
      </c>
      <c r="BC355" s="71">
        <f>ROUND(BB355*'Link In'!$H$2,2)</f>
        <v>-4817.8900000000003</v>
      </c>
      <c r="BD355" s="71">
        <f>ROUND((BB355-BC355)*'Link In'!$H$3,2)</f>
        <v>-19223.39</v>
      </c>
    </row>
    <row r="356" spans="1:56" x14ac:dyDescent="0.3">
      <c r="A356" s="55">
        <v>9999</v>
      </c>
      <c r="B356" s="123">
        <f>B355</f>
        <v>44440</v>
      </c>
      <c r="C356" s="99" t="s">
        <v>16</v>
      </c>
      <c r="D356" s="71">
        <f t="shared" ref="D356:V356" si="1642">IF($B357&lt;D$10,0,IF($B357=D$10,D$13,SUM(D354:D355)))</f>
        <v>0</v>
      </c>
      <c r="E356" s="71">
        <f t="shared" si="1642"/>
        <v>0</v>
      </c>
      <c r="F356" s="71">
        <f t="shared" si="1642"/>
        <v>0</v>
      </c>
      <c r="G356" s="71">
        <f t="shared" si="1642"/>
        <v>0</v>
      </c>
      <c r="H356" s="71">
        <f t="shared" si="1642"/>
        <v>0</v>
      </c>
      <c r="I356" s="71">
        <f t="shared" si="1642"/>
        <v>0</v>
      </c>
      <c r="J356" s="71">
        <f t="shared" si="1642"/>
        <v>0</v>
      </c>
      <c r="K356" s="71">
        <f t="shared" si="1642"/>
        <v>0</v>
      </c>
      <c r="L356" s="71">
        <f t="shared" si="1642"/>
        <v>0</v>
      </c>
      <c r="M356" s="71">
        <f t="shared" si="1642"/>
        <v>0</v>
      </c>
      <c r="N356" s="71">
        <f t="shared" si="1642"/>
        <v>0</v>
      </c>
      <c r="O356" s="71">
        <f t="shared" si="1642"/>
        <v>0</v>
      </c>
      <c r="P356" s="71">
        <f t="shared" si="1642"/>
        <v>0</v>
      </c>
      <c r="Q356" s="71">
        <f>IF($B357&lt;Q$10,0,IF($B357=Q$10,Q$13,SUM(Q354:Q355)))</f>
        <v>-6.9121597334742546E-11</v>
      </c>
      <c r="R356" s="71">
        <f t="shared" si="1642"/>
        <v>1.6825651982799172E-11</v>
      </c>
      <c r="S356" s="71">
        <f t="shared" si="1642"/>
        <v>-7.0485839387401938E-12</v>
      </c>
      <c r="T356" s="71">
        <f t="shared" si="1642"/>
        <v>2.0293100533308461E-11</v>
      </c>
      <c r="U356" s="71">
        <f t="shared" si="1642"/>
        <v>144958.56000000195</v>
      </c>
      <c r="V356" s="71">
        <f t="shared" si="1642"/>
        <v>252497.28000000154</v>
      </c>
      <c r="W356" s="71">
        <f t="shared" ref="W356" si="1643">IF($B357&lt;W$10,0,IF($B357=W$10,W$13,SUM(W354:W355)))</f>
        <v>-1.2050804798491299E-11</v>
      </c>
      <c r="X356" s="71">
        <f>IF($B357&lt;X$10,0,IF($B357=X$10,X$13,SUM(X354:X355)))</f>
        <v>8673.5588888889506</v>
      </c>
      <c r="Y356" s="71">
        <f>IF($B357&lt;Y$10,0,IF($B357=Y$10,Y$13,SUM(Y354:Y355)))</f>
        <v>31341.940000000162</v>
      </c>
      <c r="Z356" s="71">
        <f t="shared" ref="Z356" si="1644">IF($B357&lt;Z$10,0,IF($B357=Z$10,Z$13,SUM(Z354:Z355)))</f>
        <v>273584.64000000316</v>
      </c>
      <c r="AA356" s="71">
        <f>IF($B357&lt;AA$10,0,IF($B357=AA$10,AA$13,SUM(AA354:AA355)))</f>
        <v>219756.63105555525</v>
      </c>
      <c r="AB356" s="71">
        <f t="shared" ref="AB356" si="1645">IF($B357&lt;AB$10,0,IF($B357=AB$10,AB$13,SUM(AB354:AB355)))</f>
        <v>190494.01777777859</v>
      </c>
      <c r="AC356" s="71">
        <f>IF($B357&lt;AC$10,0,IF($B357=AC$10,AC$13,SUM(AC354:AC355)))</f>
        <v>414718.73555555136</v>
      </c>
      <c r="AD356" s="71">
        <f t="shared" ref="AD356:AF356" si="1646">IF($B357&lt;AD$10,0,IF($B357=AD$10,AD$13,SUM(AD354:AD355)))</f>
        <v>245104.23966666529</v>
      </c>
      <c r="AE356" s="71">
        <f t="shared" si="1646"/>
        <v>535091.67794444377</v>
      </c>
      <c r="AF356" s="71">
        <f t="shared" si="1646"/>
        <v>236100.75338888954</v>
      </c>
      <c r="AG356" s="71">
        <f t="shared" ref="AG356:AH356" si="1647">IF($B357&lt;AG$10,0,IF($B357=AG$10,AG$13,SUM(AG354:AG355)))</f>
        <v>920488.36366666364</v>
      </c>
      <c r="AH356" s="71">
        <f t="shared" si="1647"/>
        <v>272725.18505555397</v>
      </c>
      <c r="AI356" s="71">
        <f t="shared" ref="AI356:AJ356" si="1648">IF($B357&lt;AI$10,0,IF($B357=AI$10,AI$13,SUM(AI354:AI355)))</f>
        <v>554545.06411110936</v>
      </c>
      <c r="AJ356" s="71">
        <f t="shared" si="1648"/>
        <v>567410.01527777431</v>
      </c>
      <c r="AK356" s="71">
        <f t="shared" ref="AK356:AL356" si="1649">IF($B357&lt;AK$10,0,IF($B357=AK$10,AK$13,SUM(AK354:AK355)))</f>
        <v>265288.77588888799</v>
      </c>
      <c r="AL356" s="71">
        <f t="shared" si="1649"/>
        <v>739652.76250000123</v>
      </c>
      <c r="AM356" s="71">
        <f t="shared" ref="AM356" si="1650">IF($B357&lt;AM$10,0,IF($B357=AM$10,AM$13,SUM(AM354:AM355)))</f>
        <v>29779.353333333376</v>
      </c>
      <c r="AN356" s="71"/>
      <c r="AO356" s="71"/>
      <c r="AP356" s="71">
        <f t="shared" ref="AP356:AQ356" si="1651">IF($B357&lt;AP$10,0,IF($B357=AP$10,AP$13,SUM(AP354:AP355)))</f>
        <v>1448735.5911111115</v>
      </c>
      <c r="AQ356" s="71">
        <f t="shared" si="1651"/>
        <v>775833.33333333419</v>
      </c>
      <c r="AR356" s="71">
        <f t="shared" ref="AR356:AT356" si="1652">IF($B357&lt;AR$10,0,IF($B357=AR$10,AR$13,SUM(AR354:AR355)))</f>
        <v>1166666.6666666674</v>
      </c>
      <c r="AS356" s="71">
        <f t="shared" si="1652"/>
        <v>635403.26400000032</v>
      </c>
      <c r="AT356" s="71">
        <f t="shared" si="1652"/>
        <v>637653.32799999916</v>
      </c>
      <c r="AU356" s="71">
        <f t="shared" ref="AU356:AV356" si="1653">IF($B357&lt;AU$10,0,IF($B357=AU$10,AU$13,SUM(AU354:AU355)))</f>
        <v>269999.99999999965</v>
      </c>
      <c r="AV356" s="71">
        <f t="shared" si="1653"/>
        <v>63741.338499999903</v>
      </c>
      <c r="AW356" s="71"/>
      <c r="AX356" s="71"/>
      <c r="AY356" s="71"/>
      <c r="AZ356" s="71"/>
      <c r="BA356" s="71"/>
      <c r="BB356" s="71">
        <f t="shared" si="1308"/>
        <v>10900245.075722218</v>
      </c>
      <c r="BC356" s="71">
        <f>ROUND(BB356*'Link In'!$H$2,2)</f>
        <v>545012.25</v>
      </c>
      <c r="BD356" s="71">
        <f>ROUND((BB356-BC356)*'Link In'!$H$3,2)</f>
        <v>2174598.89</v>
      </c>
    </row>
    <row r="357" spans="1:56" x14ac:dyDescent="0.3">
      <c r="A357" s="55">
        <v>9999</v>
      </c>
      <c r="B357" s="125">
        <f>+B356+30</f>
        <v>44470</v>
      </c>
      <c r="C357" s="98" t="s">
        <v>15</v>
      </c>
      <c r="D357" s="69">
        <f t="shared" ref="D357:V357" si="1654">IF(OR($B357&lt;D$10,$B357&gt;D$11),0,IF($B357=D$11,-D356,-D$15))</f>
        <v>0</v>
      </c>
      <c r="E357" s="69">
        <f t="shared" si="1654"/>
        <v>0</v>
      </c>
      <c r="F357" s="69">
        <f t="shared" si="1654"/>
        <v>0</v>
      </c>
      <c r="G357" s="69">
        <f t="shared" si="1654"/>
        <v>0</v>
      </c>
      <c r="H357" s="69">
        <f t="shared" si="1654"/>
        <v>0</v>
      </c>
      <c r="I357" s="69">
        <f t="shared" si="1654"/>
        <v>0</v>
      </c>
      <c r="J357" s="69">
        <f t="shared" si="1654"/>
        <v>0</v>
      </c>
      <c r="K357" s="69">
        <f t="shared" si="1654"/>
        <v>0</v>
      </c>
      <c r="L357" s="69">
        <f t="shared" si="1654"/>
        <v>0</v>
      </c>
      <c r="M357" s="69">
        <f t="shared" si="1654"/>
        <v>0</v>
      </c>
      <c r="N357" s="69">
        <f t="shared" si="1654"/>
        <v>0</v>
      </c>
      <c r="O357" s="69">
        <f t="shared" si="1654"/>
        <v>0</v>
      </c>
      <c r="P357" s="69">
        <f t="shared" si="1654"/>
        <v>0</v>
      </c>
      <c r="Q357" s="69">
        <f>IF(OR($B357&lt;Q$10,$B357&gt;Q$11),0,IF($B357=Q$11,-Q356,-Q$15))</f>
        <v>0</v>
      </c>
      <c r="R357" s="69">
        <f t="shared" si="1654"/>
        <v>0</v>
      </c>
      <c r="S357" s="69">
        <f t="shared" si="1654"/>
        <v>0</v>
      </c>
      <c r="T357" s="69">
        <f t="shared" si="1654"/>
        <v>0</v>
      </c>
      <c r="U357" s="69">
        <f t="shared" si="1654"/>
        <v>-3019.97</v>
      </c>
      <c r="V357" s="69">
        <f t="shared" si="1654"/>
        <v>-5260.36</v>
      </c>
      <c r="W357" s="69">
        <v>0</v>
      </c>
      <c r="X357" s="69">
        <f>IF(OR($B357&lt;X$10,$B357&gt;X$11),0,IF($B357=X$11,-X356,-X$15))</f>
        <v>-619.56255555555549</v>
      </c>
      <c r="Y357" s="69">
        <f>IF(OR($B357&lt;Y$10,$B357&gt;Y$11),0,IF($B357=Y$11,-Y356,-Y$15))</f>
        <v>-2238.71</v>
      </c>
      <c r="Z357" s="69">
        <f t="shared" ref="Z357" si="1655">IF(OR($B357&lt;Z$10,$B357&gt;Z$11),0,IF($B357=Z$11,-Z356,-Z$15))</f>
        <v>-4145.22</v>
      </c>
      <c r="AA357" s="69">
        <f>IF(OR($B357&lt;AA$10,$B357&gt;AA$11),0,IF($B357=AA$11,-AA356,-AA$15))</f>
        <v>-3602.5677222222221</v>
      </c>
      <c r="AB357" s="69">
        <f t="shared" ref="AB357" si="1656">IF(OR($B357&lt;AB$10,$B357&gt;AB$11),0,IF($B357=AB$11,-AB356,-AB$15))</f>
        <v>-2323.0977777777771</v>
      </c>
      <c r="AC357" s="69">
        <f>IF(OR($B357&lt;AC$10,$B357&gt;AC$11),0,IF($B357=AC$11,-AC356,-AC$15))</f>
        <v>-5057.5455555555554</v>
      </c>
      <c r="AD357" s="69">
        <f t="shared" ref="AD357:AF357" si="1657">IF(OR($B357&lt;AD$10,$B357&gt;AD$11),0,IF($B357=AD$11,-AD356,-AD$15))</f>
        <v>-2817.2901111111109</v>
      </c>
      <c r="AE357" s="69">
        <f t="shared" si="1657"/>
        <v>-4496.5687222222223</v>
      </c>
      <c r="AF357" s="69">
        <f t="shared" si="1657"/>
        <v>-1984.0399444444445</v>
      </c>
      <c r="AG357" s="69">
        <f t="shared" ref="AG357:AH357" si="1658">IF(OR($B357&lt;AG$10,$B357&gt;AG$11),0,IF($B357=AG$11,-AG356,-AG$15))</f>
        <v>-7735.1963333333342</v>
      </c>
      <c r="AH357" s="69">
        <f t="shared" si="1658"/>
        <v>-2291.8082777777777</v>
      </c>
      <c r="AI357" s="69">
        <f t="shared" ref="AI357:AJ357" si="1659">IF(OR($B357&lt;AI$10,$B357&gt;AI$11),0,IF($B357=AI$11,-AI356,-AI$15))</f>
        <v>-4660.0425555555557</v>
      </c>
      <c r="AJ357" s="69">
        <f t="shared" si="1659"/>
        <v>-4768.1513888888885</v>
      </c>
      <c r="AK357" s="69">
        <f t="shared" ref="AK357:AL357" si="1660">IF(OR($B357&lt;AK$10,$B357&gt;AK$11),0,IF($B357=AK$11,-AK356,-AK$15))</f>
        <v>-2229.3174444444444</v>
      </c>
      <c r="AL357" s="69">
        <f t="shared" si="1660"/>
        <v>-5824.0375000000004</v>
      </c>
      <c r="AM357" s="69">
        <f t="shared" ref="AM357" si="1661">IF(OR($B357&lt;AM$10,$B357&gt;AM$11),0,IF($B357=AM$11,-AM356,-AM$15))</f>
        <v>-250.24666666666667</v>
      </c>
      <c r="AN357" s="69"/>
      <c r="AO357" s="69"/>
      <c r="AP357" s="69">
        <f t="shared" ref="AP357:AQ357" si="1662">IF(OR($B357&lt;AP$10,$B357&gt;AP$11),0,IF($B357=AP$11,-AP356,-AP$15))</f>
        <v>-9054.5974444444455</v>
      </c>
      <c r="AQ357" s="69">
        <f t="shared" si="1662"/>
        <v>-5277.7777777777774</v>
      </c>
      <c r="AR357" s="69">
        <f t="shared" ref="AR357:AT357" si="1663">IF(OR($B357&lt;AR$10,$B357&gt;AR$11),0,IF($B357=AR$11,-AR356,-AR$15))</f>
        <v>-7777.7777777777774</v>
      </c>
      <c r="AS357" s="69">
        <f t="shared" si="1663"/>
        <v>-4412.5226666666667</v>
      </c>
      <c r="AT357" s="69">
        <f t="shared" si="1663"/>
        <v>-4428.1481111111116</v>
      </c>
      <c r="AU357" s="69">
        <f t="shared" ref="AU357:AV357" si="1664">IF(OR($B357&lt;AU$10,$B357&gt;AU$11),0,IF($B357=AU$11,-AU356,-AU$15))</f>
        <v>-1666.6666666666667</v>
      </c>
      <c r="AV357" s="69">
        <f t="shared" si="1664"/>
        <v>-416.61005555555556</v>
      </c>
      <c r="AW357" s="70"/>
      <c r="AX357" s="70"/>
      <c r="AY357" s="70"/>
      <c r="AZ357" s="70"/>
      <c r="BA357" s="70"/>
      <c r="BB357" s="71">
        <f t="shared" si="1308"/>
        <v>-96357.833055555559</v>
      </c>
      <c r="BC357" s="71">
        <f>ROUND(BB357*'Link In'!$H$2,2)</f>
        <v>-4817.8900000000003</v>
      </c>
      <c r="BD357" s="71">
        <f>ROUND((BB357-BC357)*'Link In'!$H$3,2)</f>
        <v>-19223.39</v>
      </c>
    </row>
    <row r="358" spans="1:56" x14ac:dyDescent="0.3">
      <c r="A358" s="55">
        <v>9999</v>
      </c>
      <c r="B358" s="123">
        <f>B357</f>
        <v>44470</v>
      </c>
      <c r="C358" s="99" t="s">
        <v>16</v>
      </c>
      <c r="D358" s="71">
        <f t="shared" ref="D358:V358" si="1665">IF($B359&lt;D$10,0,IF($B359=D$10,D$13,SUM(D356:D357)))</f>
        <v>0</v>
      </c>
      <c r="E358" s="71">
        <f t="shared" si="1665"/>
        <v>0</v>
      </c>
      <c r="F358" s="71">
        <f t="shared" si="1665"/>
        <v>0</v>
      </c>
      <c r="G358" s="71">
        <f t="shared" si="1665"/>
        <v>0</v>
      </c>
      <c r="H358" s="71">
        <f t="shared" si="1665"/>
        <v>0</v>
      </c>
      <c r="I358" s="71">
        <f t="shared" si="1665"/>
        <v>0</v>
      </c>
      <c r="J358" s="71">
        <f t="shared" si="1665"/>
        <v>0</v>
      </c>
      <c r="K358" s="71">
        <f t="shared" si="1665"/>
        <v>0</v>
      </c>
      <c r="L358" s="71">
        <f t="shared" si="1665"/>
        <v>0</v>
      </c>
      <c r="M358" s="71">
        <f t="shared" si="1665"/>
        <v>0</v>
      </c>
      <c r="N358" s="71">
        <f t="shared" si="1665"/>
        <v>0</v>
      </c>
      <c r="O358" s="71">
        <f t="shared" si="1665"/>
        <v>0</v>
      </c>
      <c r="P358" s="71">
        <f t="shared" si="1665"/>
        <v>0</v>
      </c>
      <c r="Q358" s="71">
        <f>IF($B359&lt;Q$10,0,IF($B359=Q$10,Q$13,SUM(Q356:Q357)))</f>
        <v>-6.9121597334742546E-11</v>
      </c>
      <c r="R358" s="71">
        <f t="shared" si="1665"/>
        <v>1.6825651982799172E-11</v>
      </c>
      <c r="S358" s="71">
        <f t="shared" si="1665"/>
        <v>-7.0485839387401938E-12</v>
      </c>
      <c r="T358" s="71">
        <f t="shared" si="1665"/>
        <v>2.0293100533308461E-11</v>
      </c>
      <c r="U358" s="71">
        <f t="shared" si="1665"/>
        <v>141938.59000000195</v>
      </c>
      <c r="V358" s="71">
        <f t="shared" si="1665"/>
        <v>247236.92000000156</v>
      </c>
      <c r="W358" s="71">
        <f t="shared" ref="W358" si="1666">IF($B359&lt;W$10,0,IF($B359=W$10,W$13,SUM(W356:W357)))</f>
        <v>-1.2050804798491299E-11</v>
      </c>
      <c r="X358" s="71">
        <f>IF($B359&lt;X$10,0,IF($B359=X$10,X$13,SUM(X356:X357)))</f>
        <v>8053.9963333333953</v>
      </c>
      <c r="Y358" s="71">
        <f>IF($B359&lt;Y$10,0,IF($B359=Y$10,Y$13,SUM(Y356:Y357)))</f>
        <v>29103.230000000163</v>
      </c>
      <c r="Z358" s="71">
        <f t="shared" ref="Z358" si="1667">IF($B359&lt;Z$10,0,IF($B359=Z$10,Z$13,SUM(Z356:Z357)))</f>
        <v>269439.42000000319</v>
      </c>
      <c r="AA358" s="71">
        <f>IF($B359&lt;AA$10,0,IF($B359=AA$10,AA$13,SUM(AA356:AA357)))</f>
        <v>216154.06333333303</v>
      </c>
      <c r="AB358" s="71">
        <f t="shared" ref="AB358" si="1668">IF($B359&lt;AB$10,0,IF($B359=AB$10,AB$13,SUM(AB356:AB357)))</f>
        <v>188170.9200000008</v>
      </c>
      <c r="AC358" s="71">
        <f>IF($B359&lt;AC$10,0,IF($B359=AC$10,AC$13,SUM(AC356:AC357)))</f>
        <v>409661.18999999581</v>
      </c>
      <c r="AD358" s="71">
        <f t="shared" ref="AD358:AF358" si="1669">IF($B359&lt;AD$10,0,IF($B359=AD$10,AD$13,SUM(AD356:AD357)))</f>
        <v>242286.94955555419</v>
      </c>
      <c r="AE358" s="71">
        <f t="shared" si="1669"/>
        <v>530595.10922222154</v>
      </c>
      <c r="AF358" s="71">
        <f t="shared" si="1669"/>
        <v>234116.71344444511</v>
      </c>
      <c r="AG358" s="71">
        <f t="shared" ref="AG358:AH358" si="1670">IF($B359&lt;AG$10,0,IF($B359=AG$10,AG$13,SUM(AG356:AG357)))</f>
        <v>912753.16733333026</v>
      </c>
      <c r="AH358" s="71">
        <f t="shared" si="1670"/>
        <v>270433.37677777617</v>
      </c>
      <c r="AI358" s="71">
        <f t="shared" ref="AI358:AJ358" si="1671">IF($B359&lt;AI$10,0,IF($B359=AI$10,AI$13,SUM(AI356:AI357)))</f>
        <v>549885.02155555377</v>
      </c>
      <c r="AJ358" s="71">
        <f t="shared" si="1671"/>
        <v>562641.86388888536</v>
      </c>
      <c r="AK358" s="71">
        <f t="shared" ref="AK358:AL358" si="1672">IF($B359&lt;AK$10,0,IF($B359=AK$10,AK$13,SUM(AK356:AK357)))</f>
        <v>263059.45844444353</v>
      </c>
      <c r="AL358" s="71">
        <f t="shared" si="1672"/>
        <v>733828.72500000126</v>
      </c>
      <c r="AM358" s="71">
        <f t="shared" ref="AM358" si="1673">IF($B359&lt;AM$10,0,IF($B359=AM$10,AM$13,SUM(AM356:AM357)))</f>
        <v>29529.10666666671</v>
      </c>
      <c r="AN358" s="71"/>
      <c r="AO358" s="71"/>
      <c r="AP358" s="71">
        <f t="shared" ref="AP358:AQ358" si="1674">IF($B359&lt;AP$10,0,IF($B359=AP$10,AP$13,SUM(AP356:AP357)))</f>
        <v>1439680.993666667</v>
      </c>
      <c r="AQ358" s="71">
        <f t="shared" si="1674"/>
        <v>770555.55555555644</v>
      </c>
      <c r="AR358" s="71">
        <f t="shared" ref="AR358:AT358" si="1675">IF($B359&lt;AR$10,0,IF($B359=AR$10,AR$13,SUM(AR356:AR357)))</f>
        <v>1158888.8888888897</v>
      </c>
      <c r="AS358" s="71">
        <f t="shared" si="1675"/>
        <v>630990.74133333366</v>
      </c>
      <c r="AT358" s="71">
        <f t="shared" si="1675"/>
        <v>633225.17988888803</v>
      </c>
      <c r="AU358" s="71">
        <f t="shared" ref="AU358:AV358" si="1676">IF($B359&lt;AU$10,0,IF($B359=AU$10,AU$13,SUM(AU356:AU357)))</f>
        <v>268333.33333333296</v>
      </c>
      <c r="AV358" s="71">
        <f t="shared" si="1676"/>
        <v>63324.72844444435</v>
      </c>
      <c r="AW358" s="71"/>
      <c r="AX358" s="71"/>
      <c r="AY358" s="71"/>
      <c r="AZ358" s="71"/>
      <c r="BA358" s="71"/>
      <c r="BB358" s="71">
        <f t="shared" ref="BB358:BB389" si="1677">SUM(D358:AW358)</f>
        <v>10803887.242666658</v>
      </c>
      <c r="BC358" s="71">
        <f>ROUND(BB358*'Link In'!$H$2,2)</f>
        <v>540194.36</v>
      </c>
      <c r="BD358" s="71">
        <f>ROUND((BB358-BC358)*'Link In'!$H$3,2)</f>
        <v>2155375.5099999998</v>
      </c>
    </row>
    <row r="359" spans="1:56" x14ac:dyDescent="0.3">
      <c r="A359" s="55">
        <v>9999</v>
      </c>
      <c r="B359" s="125">
        <f>+B358+31</f>
        <v>44501</v>
      </c>
      <c r="C359" s="98" t="s">
        <v>15</v>
      </c>
      <c r="D359" s="69">
        <f t="shared" ref="D359:V359" si="1678">IF(OR($B359&lt;D$10,$B359&gt;D$11),0,IF($B359=D$11,-D358,-D$15))</f>
        <v>0</v>
      </c>
      <c r="E359" s="69">
        <f t="shared" si="1678"/>
        <v>0</v>
      </c>
      <c r="F359" s="69">
        <f t="shared" si="1678"/>
        <v>0</v>
      </c>
      <c r="G359" s="69">
        <f t="shared" si="1678"/>
        <v>0</v>
      </c>
      <c r="H359" s="69">
        <f t="shared" si="1678"/>
        <v>0</v>
      </c>
      <c r="I359" s="69">
        <f t="shared" si="1678"/>
        <v>0</v>
      </c>
      <c r="J359" s="69">
        <f t="shared" si="1678"/>
        <v>0</v>
      </c>
      <c r="K359" s="69">
        <f t="shared" si="1678"/>
        <v>0</v>
      </c>
      <c r="L359" s="69">
        <f t="shared" si="1678"/>
        <v>0</v>
      </c>
      <c r="M359" s="69">
        <f t="shared" si="1678"/>
        <v>0</v>
      </c>
      <c r="N359" s="69">
        <f t="shared" si="1678"/>
        <v>0</v>
      </c>
      <c r="O359" s="69">
        <f t="shared" si="1678"/>
        <v>0</v>
      </c>
      <c r="P359" s="69">
        <f t="shared" si="1678"/>
        <v>0</v>
      </c>
      <c r="Q359" s="69">
        <f>IF(OR($B359&lt;Q$10,$B359&gt;Q$11),0,IF($B359=Q$11,-Q358,-Q$15))</f>
        <v>0</v>
      </c>
      <c r="R359" s="69">
        <f t="shared" si="1678"/>
        <v>0</v>
      </c>
      <c r="S359" s="69">
        <f t="shared" si="1678"/>
        <v>0</v>
      </c>
      <c r="T359" s="69">
        <f t="shared" si="1678"/>
        <v>0</v>
      </c>
      <c r="U359" s="69">
        <f t="shared" si="1678"/>
        <v>-3019.97</v>
      </c>
      <c r="V359" s="69">
        <f t="shared" si="1678"/>
        <v>-5260.36</v>
      </c>
      <c r="W359" s="69">
        <v>0</v>
      </c>
      <c r="X359" s="69">
        <f>IF(OR($B359&lt;X$10,$B359&gt;X$11),0,IF($B359=X$11,-X358,-X$15))</f>
        <v>-619.56255555555549</v>
      </c>
      <c r="Y359" s="69">
        <f>IF(OR($B359&lt;Y$10,$B359&gt;Y$11),0,IF($B359=Y$11,-Y358,-Y$15))</f>
        <v>-2238.71</v>
      </c>
      <c r="Z359" s="69">
        <f t="shared" ref="Z359" si="1679">IF(OR($B359&lt;Z$10,$B359&gt;Z$11),0,IF($B359=Z$11,-Z358,-Z$15))</f>
        <v>-4145.22</v>
      </c>
      <c r="AA359" s="69">
        <f>IF(OR($B359&lt;AA$10,$B359&gt;AA$11),0,IF($B359=AA$11,-AA358,-AA$15))</f>
        <v>-3602.5677222222221</v>
      </c>
      <c r="AB359" s="69">
        <f t="shared" ref="AB359" si="1680">IF(OR($B359&lt;AB$10,$B359&gt;AB$11),0,IF($B359=AB$11,-AB358,-AB$15))</f>
        <v>-2323.0977777777771</v>
      </c>
      <c r="AC359" s="69">
        <f>IF(OR($B359&lt;AC$10,$B359&gt;AC$11),0,IF($B359=AC$11,-AC358,-AC$15))</f>
        <v>-5057.5455555555554</v>
      </c>
      <c r="AD359" s="69">
        <f t="shared" ref="AD359:AF359" si="1681">IF(OR($B359&lt;AD$10,$B359&gt;AD$11),0,IF($B359=AD$11,-AD358,-AD$15))</f>
        <v>-2817.2901111111109</v>
      </c>
      <c r="AE359" s="69">
        <f t="shared" si="1681"/>
        <v>-4496.5687222222223</v>
      </c>
      <c r="AF359" s="69">
        <f t="shared" si="1681"/>
        <v>-1984.0399444444445</v>
      </c>
      <c r="AG359" s="69">
        <f t="shared" ref="AG359:AH359" si="1682">IF(OR($B359&lt;AG$10,$B359&gt;AG$11),0,IF($B359=AG$11,-AG358,-AG$15))</f>
        <v>-7735.1963333333342</v>
      </c>
      <c r="AH359" s="69">
        <f t="shared" si="1682"/>
        <v>-2291.8082777777777</v>
      </c>
      <c r="AI359" s="69">
        <f t="shared" ref="AI359:AJ359" si="1683">IF(OR($B359&lt;AI$10,$B359&gt;AI$11),0,IF($B359=AI$11,-AI358,-AI$15))</f>
        <v>-4660.0425555555557</v>
      </c>
      <c r="AJ359" s="69">
        <f t="shared" si="1683"/>
        <v>-4768.1513888888885</v>
      </c>
      <c r="AK359" s="69">
        <f t="shared" ref="AK359:AL359" si="1684">IF(OR($B359&lt;AK$10,$B359&gt;AK$11),0,IF($B359=AK$11,-AK358,-AK$15))</f>
        <v>-2229.3174444444444</v>
      </c>
      <c r="AL359" s="69">
        <f t="shared" si="1684"/>
        <v>-5824.0375000000004</v>
      </c>
      <c r="AM359" s="69">
        <f t="shared" ref="AM359" si="1685">IF(OR($B359&lt;AM$10,$B359&gt;AM$11),0,IF($B359=AM$11,-AM358,-AM$15))</f>
        <v>-250.24666666666667</v>
      </c>
      <c r="AN359" s="69"/>
      <c r="AO359" s="69"/>
      <c r="AP359" s="69">
        <f t="shared" ref="AP359:AQ359" si="1686">IF(OR($B359&lt;AP$10,$B359&gt;AP$11),0,IF($B359=AP$11,-AP358,-AP$15))</f>
        <v>-9054.5974444444455</v>
      </c>
      <c r="AQ359" s="69">
        <f t="shared" si="1686"/>
        <v>-5277.7777777777774</v>
      </c>
      <c r="AR359" s="69">
        <f t="shared" ref="AR359:AT359" si="1687">IF(OR($B359&lt;AR$10,$B359&gt;AR$11),0,IF($B359=AR$11,-AR358,-AR$15))</f>
        <v>-7777.7777777777774</v>
      </c>
      <c r="AS359" s="69">
        <f t="shared" si="1687"/>
        <v>-4412.5226666666667</v>
      </c>
      <c r="AT359" s="69">
        <f t="shared" si="1687"/>
        <v>-4428.1481111111116</v>
      </c>
      <c r="AU359" s="69">
        <f t="shared" ref="AU359:AV359" si="1688">IF(OR($B359&lt;AU$10,$B359&gt;AU$11),0,IF($B359=AU$11,-AU358,-AU$15))</f>
        <v>-1666.6666666666667</v>
      </c>
      <c r="AV359" s="69">
        <f t="shared" si="1688"/>
        <v>-416.61005555555556</v>
      </c>
      <c r="AW359" s="70"/>
      <c r="AX359" s="70"/>
      <c r="AY359" s="70"/>
      <c r="AZ359" s="70"/>
      <c r="BA359" s="70"/>
      <c r="BB359" s="71">
        <f t="shared" si="1677"/>
        <v>-96357.833055555559</v>
      </c>
      <c r="BC359" s="71">
        <f>ROUND(BB359*'Link In'!$H$2,2)</f>
        <v>-4817.8900000000003</v>
      </c>
      <c r="BD359" s="71">
        <f>ROUND((BB359-BC359)*'Link In'!$H$3,2)</f>
        <v>-19223.39</v>
      </c>
    </row>
    <row r="360" spans="1:56" x14ac:dyDescent="0.3">
      <c r="A360" s="55">
        <v>9999</v>
      </c>
      <c r="B360" s="123">
        <f>B359</f>
        <v>44501</v>
      </c>
      <c r="C360" s="99" t="s">
        <v>16</v>
      </c>
      <c r="D360" s="71">
        <f t="shared" ref="D360:V360" si="1689">IF($B361&lt;D$10,0,IF($B361=D$10,D$13,SUM(D358:D359)))</f>
        <v>0</v>
      </c>
      <c r="E360" s="71">
        <f t="shared" si="1689"/>
        <v>0</v>
      </c>
      <c r="F360" s="71">
        <f t="shared" si="1689"/>
        <v>0</v>
      </c>
      <c r="G360" s="71">
        <f t="shared" si="1689"/>
        <v>0</v>
      </c>
      <c r="H360" s="71">
        <f t="shared" si="1689"/>
        <v>0</v>
      </c>
      <c r="I360" s="71">
        <f t="shared" si="1689"/>
        <v>0</v>
      </c>
      <c r="J360" s="71">
        <f t="shared" si="1689"/>
        <v>0</v>
      </c>
      <c r="K360" s="71">
        <f t="shared" si="1689"/>
        <v>0</v>
      </c>
      <c r="L360" s="71">
        <f t="shared" si="1689"/>
        <v>0</v>
      </c>
      <c r="M360" s="71">
        <f t="shared" si="1689"/>
        <v>0</v>
      </c>
      <c r="N360" s="71">
        <f t="shared" si="1689"/>
        <v>0</v>
      </c>
      <c r="O360" s="71">
        <f t="shared" si="1689"/>
        <v>0</v>
      </c>
      <c r="P360" s="71">
        <f t="shared" si="1689"/>
        <v>0</v>
      </c>
      <c r="Q360" s="71">
        <f>IF($B361&lt;Q$10,0,IF($B361=Q$10,Q$13,SUM(Q358:Q359)))</f>
        <v>-6.9121597334742546E-11</v>
      </c>
      <c r="R360" s="71">
        <f t="shared" si="1689"/>
        <v>1.6825651982799172E-11</v>
      </c>
      <c r="S360" s="71">
        <f t="shared" si="1689"/>
        <v>-7.0485839387401938E-12</v>
      </c>
      <c r="T360" s="71">
        <f t="shared" si="1689"/>
        <v>2.0293100533308461E-11</v>
      </c>
      <c r="U360" s="71">
        <f t="shared" si="1689"/>
        <v>138918.62000000195</v>
      </c>
      <c r="V360" s="71">
        <f t="shared" si="1689"/>
        <v>241976.56000000157</v>
      </c>
      <c r="W360" s="71">
        <f t="shared" ref="W360" si="1690">IF($B361&lt;W$10,0,IF($B361=W$10,W$13,SUM(W358:W359)))</f>
        <v>-1.2050804798491299E-11</v>
      </c>
      <c r="X360" s="71">
        <f>IF($B361&lt;X$10,0,IF($B361=X$10,X$13,SUM(X358:X359)))</f>
        <v>7434.4337777778401</v>
      </c>
      <c r="Y360" s="71">
        <f>IF($B361&lt;Y$10,0,IF($B361=Y$10,Y$13,SUM(Y358:Y359)))</f>
        <v>26864.520000000164</v>
      </c>
      <c r="Z360" s="71">
        <f t="shared" ref="Z360" si="1691">IF($B361&lt;Z$10,0,IF($B361=Z$10,Z$13,SUM(Z358:Z359)))</f>
        <v>265294.20000000321</v>
      </c>
      <c r="AA360" s="71">
        <f>IF($B361&lt;AA$10,0,IF($B361=AA$10,AA$13,SUM(AA358:AA359)))</f>
        <v>212551.49561111082</v>
      </c>
      <c r="AB360" s="71">
        <f t="shared" ref="AB360" si="1692">IF($B361&lt;AB$10,0,IF($B361=AB$10,AB$13,SUM(AB358:AB359)))</f>
        <v>185847.82222222301</v>
      </c>
      <c r="AC360" s="71">
        <f>IF($B361&lt;AC$10,0,IF($B361=AC$10,AC$13,SUM(AC358:AC359)))</f>
        <v>404603.64444444026</v>
      </c>
      <c r="AD360" s="71">
        <f t="shared" ref="AD360:AF360" si="1693">IF($B361&lt;AD$10,0,IF($B361=AD$10,AD$13,SUM(AD358:AD359)))</f>
        <v>239469.6594444431</v>
      </c>
      <c r="AE360" s="71">
        <f t="shared" si="1693"/>
        <v>526098.5404999993</v>
      </c>
      <c r="AF360" s="71">
        <f t="shared" si="1693"/>
        <v>232132.67350000067</v>
      </c>
      <c r="AG360" s="71">
        <f t="shared" ref="AG360:AH360" si="1694">IF($B361&lt;AG$10,0,IF($B361=AG$10,AG$13,SUM(AG358:AG359)))</f>
        <v>905017.97099999688</v>
      </c>
      <c r="AH360" s="71">
        <f t="shared" si="1694"/>
        <v>268141.56849999836</v>
      </c>
      <c r="AI360" s="71">
        <f t="shared" ref="AI360:AJ360" si="1695">IF($B361&lt;AI$10,0,IF($B361=AI$10,AI$13,SUM(AI358:AI359)))</f>
        <v>545224.97899999819</v>
      </c>
      <c r="AJ360" s="71">
        <f t="shared" si="1695"/>
        <v>557873.71249999641</v>
      </c>
      <c r="AK360" s="71">
        <f t="shared" ref="AK360:AL360" si="1696">IF($B361&lt;AK$10,0,IF($B361=AK$10,AK$13,SUM(AK358:AK359)))</f>
        <v>260830.1409999991</v>
      </c>
      <c r="AL360" s="71">
        <f t="shared" si="1696"/>
        <v>728004.68750000128</v>
      </c>
      <c r="AM360" s="71">
        <f t="shared" ref="AM360" si="1697">IF($B361&lt;AM$10,0,IF($B361=AM$10,AM$13,SUM(AM358:AM359)))</f>
        <v>29278.860000000044</v>
      </c>
      <c r="AN360" s="71"/>
      <c r="AO360" s="71"/>
      <c r="AP360" s="71">
        <f t="shared" ref="AP360:AQ360" si="1698">IF($B361&lt;AP$10,0,IF($B361=AP$10,AP$13,SUM(AP358:AP359)))</f>
        <v>1430626.3962222226</v>
      </c>
      <c r="AQ360" s="71">
        <f t="shared" si="1698"/>
        <v>765277.77777777868</v>
      </c>
      <c r="AR360" s="71">
        <f t="shared" ref="AR360:AT360" si="1699">IF($B361&lt;AR$10,0,IF($B361=AR$10,AR$13,SUM(AR358:AR359)))</f>
        <v>1151111.1111111119</v>
      </c>
      <c r="AS360" s="71">
        <f t="shared" si="1699"/>
        <v>626578.218666667</v>
      </c>
      <c r="AT360" s="71">
        <f t="shared" si="1699"/>
        <v>628797.03177777689</v>
      </c>
      <c r="AU360" s="71">
        <f t="shared" ref="AU360:AV360" si="1700">IF($B361&lt;AU$10,0,IF($B361=AU$10,AU$13,SUM(AU358:AU359)))</f>
        <v>266666.66666666628</v>
      </c>
      <c r="AV360" s="71">
        <f t="shared" si="1700"/>
        <v>62908.118388888797</v>
      </c>
      <c r="AW360" s="71"/>
      <c r="AX360" s="71"/>
      <c r="AY360" s="71"/>
      <c r="AZ360" s="71"/>
      <c r="BA360" s="71"/>
      <c r="BB360" s="71">
        <f t="shared" si="1677"/>
        <v>10707529.409611104</v>
      </c>
      <c r="BC360" s="71">
        <f>ROUND(BB360*'Link In'!$H$2,2)</f>
        <v>535376.47</v>
      </c>
      <c r="BD360" s="71">
        <f>ROUND((BB360-BC360)*'Link In'!$H$3,2)</f>
        <v>2136152.12</v>
      </c>
    </row>
    <row r="361" spans="1:56" x14ac:dyDescent="0.3">
      <c r="A361" s="55">
        <v>9999</v>
      </c>
      <c r="B361" s="125">
        <f>+B360+30</f>
        <v>44531</v>
      </c>
      <c r="C361" s="98" t="s">
        <v>15</v>
      </c>
      <c r="D361" s="69">
        <f t="shared" ref="D361:V361" si="1701">IF(OR($B361&lt;D$10,$B361&gt;D$11),0,IF($B361=D$11,-D360,-D$15))</f>
        <v>0</v>
      </c>
      <c r="E361" s="69">
        <f t="shared" si="1701"/>
        <v>0</v>
      </c>
      <c r="F361" s="69">
        <f t="shared" si="1701"/>
        <v>0</v>
      </c>
      <c r="G361" s="69">
        <f t="shared" si="1701"/>
        <v>0</v>
      </c>
      <c r="H361" s="69">
        <f t="shared" si="1701"/>
        <v>0</v>
      </c>
      <c r="I361" s="69">
        <f t="shared" si="1701"/>
        <v>0</v>
      </c>
      <c r="J361" s="69">
        <f t="shared" si="1701"/>
        <v>0</v>
      </c>
      <c r="K361" s="69">
        <f t="shared" si="1701"/>
        <v>0</v>
      </c>
      <c r="L361" s="69">
        <f t="shared" si="1701"/>
        <v>0</v>
      </c>
      <c r="M361" s="69">
        <f t="shared" si="1701"/>
        <v>0</v>
      </c>
      <c r="N361" s="69">
        <f t="shared" si="1701"/>
        <v>0</v>
      </c>
      <c r="O361" s="69">
        <f t="shared" si="1701"/>
        <v>0</v>
      </c>
      <c r="P361" s="69">
        <f t="shared" si="1701"/>
        <v>0</v>
      </c>
      <c r="Q361" s="69">
        <f>IF(OR($B361&lt;Q$10,$B361&gt;Q$11),0,IF($B361=Q$11,-Q360,-Q$15))</f>
        <v>0</v>
      </c>
      <c r="R361" s="69">
        <f t="shared" si="1701"/>
        <v>0</v>
      </c>
      <c r="S361" s="69">
        <f t="shared" si="1701"/>
        <v>0</v>
      </c>
      <c r="T361" s="69">
        <f t="shared" si="1701"/>
        <v>0</v>
      </c>
      <c r="U361" s="69">
        <f t="shared" si="1701"/>
        <v>-3019.97</v>
      </c>
      <c r="V361" s="69">
        <f t="shared" si="1701"/>
        <v>-5260.36</v>
      </c>
      <c r="W361" s="69">
        <v>0</v>
      </c>
      <c r="X361" s="69">
        <f>IF(OR($B361&lt;X$10,$B361&gt;X$11),0,IF($B361=X$11,-X360,-X$15))</f>
        <v>-619.56255555555549</v>
      </c>
      <c r="Y361" s="69">
        <f>IF(OR($B361&lt;Y$10,$B361&gt;Y$11),0,IF($B361=Y$11,-Y360,-Y$15))</f>
        <v>-2238.71</v>
      </c>
      <c r="Z361" s="69">
        <f t="shared" ref="Z361" si="1702">IF(OR($B361&lt;Z$10,$B361&gt;Z$11),0,IF($B361=Z$11,-Z360,-Z$15))</f>
        <v>-4145.22</v>
      </c>
      <c r="AA361" s="69">
        <f>IF(OR($B361&lt;AA$10,$B361&gt;AA$11),0,IF($B361=AA$11,-AA360,-AA$15))</f>
        <v>-3602.5677222222221</v>
      </c>
      <c r="AB361" s="69">
        <f t="shared" ref="AB361" si="1703">IF(OR($B361&lt;AB$10,$B361&gt;AB$11),0,IF($B361=AB$11,-AB360,-AB$15))</f>
        <v>-2323.0977777777771</v>
      </c>
      <c r="AC361" s="69">
        <f>IF(OR($B361&lt;AC$10,$B361&gt;AC$11),0,IF($B361=AC$11,-AC360,-AC$15))</f>
        <v>-5057.5455555555554</v>
      </c>
      <c r="AD361" s="69">
        <f t="shared" ref="AD361:AF361" si="1704">IF(OR($B361&lt;AD$10,$B361&gt;AD$11),0,IF($B361=AD$11,-AD360,-AD$15))</f>
        <v>-2817.2901111111109</v>
      </c>
      <c r="AE361" s="69">
        <f t="shared" si="1704"/>
        <v>-4496.5687222222223</v>
      </c>
      <c r="AF361" s="69">
        <f t="shared" si="1704"/>
        <v>-1984.0399444444445</v>
      </c>
      <c r="AG361" s="69">
        <f t="shared" ref="AG361:AH361" si="1705">IF(OR($B361&lt;AG$10,$B361&gt;AG$11),0,IF($B361=AG$11,-AG360,-AG$15))</f>
        <v>-7735.1963333333342</v>
      </c>
      <c r="AH361" s="69">
        <f t="shared" si="1705"/>
        <v>-2291.8082777777777</v>
      </c>
      <c r="AI361" s="69">
        <f t="shared" ref="AI361:AJ361" si="1706">IF(OR($B361&lt;AI$10,$B361&gt;AI$11),0,IF($B361=AI$11,-AI360,-AI$15))</f>
        <v>-4660.0425555555557</v>
      </c>
      <c r="AJ361" s="69">
        <f t="shared" si="1706"/>
        <v>-4768.1513888888885</v>
      </c>
      <c r="AK361" s="69">
        <f t="shared" ref="AK361:AL361" si="1707">IF(OR($B361&lt;AK$10,$B361&gt;AK$11),0,IF($B361=AK$11,-AK360,-AK$15))</f>
        <v>-2229.3174444444444</v>
      </c>
      <c r="AL361" s="69">
        <f t="shared" si="1707"/>
        <v>-5824.0375000000004</v>
      </c>
      <c r="AM361" s="69">
        <f t="shared" ref="AM361" si="1708">IF(OR($B361&lt;AM$10,$B361&gt;AM$11),0,IF($B361=AM$11,-AM360,-AM$15))</f>
        <v>-250.24666666666667</v>
      </c>
      <c r="AN361" s="69"/>
      <c r="AO361" s="69"/>
      <c r="AP361" s="69">
        <f t="shared" ref="AP361:AQ361" si="1709">IF(OR($B361&lt;AP$10,$B361&gt;AP$11),0,IF($B361=AP$11,-AP360,-AP$15))</f>
        <v>-9054.5974444444455</v>
      </c>
      <c r="AQ361" s="69">
        <f t="shared" si="1709"/>
        <v>-5277.7777777777774</v>
      </c>
      <c r="AR361" s="69">
        <f t="shared" ref="AR361:AT361" si="1710">IF(OR($B361&lt;AR$10,$B361&gt;AR$11),0,IF($B361=AR$11,-AR360,-AR$15))</f>
        <v>-7777.7777777777774</v>
      </c>
      <c r="AS361" s="69">
        <f t="shared" si="1710"/>
        <v>-4412.5226666666667</v>
      </c>
      <c r="AT361" s="69">
        <f t="shared" si="1710"/>
        <v>-4428.1481111111116</v>
      </c>
      <c r="AU361" s="69">
        <f t="shared" ref="AU361:AV361" si="1711">IF(OR($B361&lt;AU$10,$B361&gt;AU$11),0,IF($B361=AU$11,-AU360,-AU$15))</f>
        <v>-1666.6666666666667</v>
      </c>
      <c r="AV361" s="69">
        <f t="shared" si="1711"/>
        <v>-416.61005555555556</v>
      </c>
      <c r="AW361" s="70"/>
      <c r="AX361" s="70"/>
      <c r="AY361" s="70"/>
      <c r="AZ361" s="70"/>
      <c r="BA361" s="70"/>
      <c r="BB361" s="71">
        <f t="shared" si="1677"/>
        <v>-96357.833055555559</v>
      </c>
      <c r="BC361" s="71">
        <f>ROUND(BB361*'Link In'!$H$2,2)</f>
        <v>-4817.8900000000003</v>
      </c>
      <c r="BD361" s="71">
        <f>ROUND((BB361-BC361)*'Link In'!$H$3,2)</f>
        <v>-19223.39</v>
      </c>
    </row>
    <row r="362" spans="1:56" x14ac:dyDescent="0.3">
      <c r="A362" s="55">
        <v>9999</v>
      </c>
      <c r="B362" s="123">
        <f>B361</f>
        <v>44531</v>
      </c>
      <c r="C362" s="99" t="s">
        <v>16</v>
      </c>
      <c r="D362" s="71">
        <f t="shared" ref="D362:V362" si="1712">IF($B363&lt;D$10,0,IF($B363=D$10,D$13,SUM(D360:D361)))</f>
        <v>0</v>
      </c>
      <c r="E362" s="71">
        <f t="shared" si="1712"/>
        <v>0</v>
      </c>
      <c r="F362" s="71">
        <f t="shared" si="1712"/>
        <v>0</v>
      </c>
      <c r="G362" s="71">
        <f t="shared" si="1712"/>
        <v>0</v>
      </c>
      <c r="H362" s="71">
        <f t="shared" si="1712"/>
        <v>0</v>
      </c>
      <c r="I362" s="71">
        <f t="shared" si="1712"/>
        <v>0</v>
      </c>
      <c r="J362" s="71">
        <f t="shared" si="1712"/>
        <v>0</v>
      </c>
      <c r="K362" s="71">
        <f t="shared" si="1712"/>
        <v>0</v>
      </c>
      <c r="L362" s="71">
        <f t="shared" si="1712"/>
        <v>0</v>
      </c>
      <c r="M362" s="71">
        <f t="shared" si="1712"/>
        <v>0</v>
      </c>
      <c r="N362" s="71">
        <f t="shared" si="1712"/>
        <v>0</v>
      </c>
      <c r="O362" s="71">
        <f t="shared" si="1712"/>
        <v>0</v>
      </c>
      <c r="P362" s="71">
        <f t="shared" si="1712"/>
        <v>0</v>
      </c>
      <c r="Q362" s="71">
        <f>IF($B363&lt;Q$10,0,IF($B363=Q$10,Q$13,SUM(Q360:Q361)))</f>
        <v>-6.9121597334742546E-11</v>
      </c>
      <c r="R362" s="71">
        <f t="shared" si="1712"/>
        <v>1.6825651982799172E-11</v>
      </c>
      <c r="S362" s="71">
        <f t="shared" si="1712"/>
        <v>-7.0485839387401938E-12</v>
      </c>
      <c r="T362" s="71">
        <f t="shared" si="1712"/>
        <v>2.0293100533308461E-11</v>
      </c>
      <c r="U362" s="71">
        <f t="shared" si="1712"/>
        <v>135898.65000000194</v>
      </c>
      <c r="V362" s="71">
        <f t="shared" si="1712"/>
        <v>236716.20000000158</v>
      </c>
      <c r="W362" s="71">
        <f t="shared" ref="W362" si="1713">IF($B363&lt;W$10,0,IF($B363=W$10,W$13,SUM(W360:W361)))</f>
        <v>-1.2050804798491299E-11</v>
      </c>
      <c r="X362" s="71">
        <f>IF($B363&lt;X$10,0,IF($B363=X$10,X$13,SUM(X360:X361)))</f>
        <v>6814.8712222222848</v>
      </c>
      <c r="Y362" s="71">
        <f>IF($B363&lt;Y$10,0,IF($B363=Y$10,Y$13,SUM(Y360:Y361)))</f>
        <v>24625.810000000165</v>
      </c>
      <c r="Z362" s="71">
        <f t="shared" ref="Z362" si="1714">IF($B363&lt;Z$10,0,IF($B363=Z$10,Z$13,SUM(Z360:Z361)))</f>
        <v>261148.98000000321</v>
      </c>
      <c r="AA362" s="71">
        <f>IF($B363&lt;AA$10,0,IF($B363=AA$10,AA$13,SUM(AA360:AA361)))</f>
        <v>208948.9278888886</v>
      </c>
      <c r="AB362" s="71">
        <f t="shared" ref="AB362" si="1715">IF($B363&lt;AB$10,0,IF($B363=AB$10,AB$13,SUM(AB360:AB361)))</f>
        <v>183524.72444444522</v>
      </c>
      <c r="AC362" s="71">
        <f>IF($B363&lt;AC$10,0,IF($B363=AC$10,AC$13,SUM(AC360:AC361)))</f>
        <v>399546.09888888471</v>
      </c>
      <c r="AD362" s="71">
        <f t="shared" ref="AD362:AF362" si="1716">IF($B363&lt;AD$10,0,IF($B363=AD$10,AD$13,SUM(AD360:AD361)))</f>
        <v>236652.369333332</v>
      </c>
      <c r="AE362" s="71">
        <f t="shared" si="1716"/>
        <v>521601.97177777707</v>
      </c>
      <c r="AF362" s="71">
        <f t="shared" si="1716"/>
        <v>230148.63355555624</v>
      </c>
      <c r="AG362" s="71">
        <f t="shared" ref="AG362:AH362" si="1717">IF($B363&lt;AG$10,0,IF($B363=AG$10,AG$13,SUM(AG360:AG361)))</f>
        <v>897282.77466666349</v>
      </c>
      <c r="AH362" s="71">
        <f t="shared" si="1717"/>
        <v>265849.76022222056</v>
      </c>
      <c r="AI362" s="71">
        <f t="shared" ref="AI362:AJ362" si="1718">IF($B363&lt;AI$10,0,IF($B363=AI$10,AI$13,SUM(AI360:AI361)))</f>
        <v>540564.9364444426</v>
      </c>
      <c r="AJ362" s="71">
        <f t="shared" si="1718"/>
        <v>553105.56111110747</v>
      </c>
      <c r="AK362" s="71">
        <f t="shared" ref="AK362:AL362" si="1719">IF($B363&lt;AK$10,0,IF($B363=AK$10,AK$13,SUM(AK360:AK361)))</f>
        <v>258600.82355555467</v>
      </c>
      <c r="AL362" s="71">
        <f t="shared" si="1719"/>
        <v>722180.6500000013</v>
      </c>
      <c r="AM362" s="71">
        <f t="shared" ref="AM362" si="1720">IF($B363&lt;AM$10,0,IF($B363=AM$10,AM$13,SUM(AM360:AM361)))</f>
        <v>29028.613333333378</v>
      </c>
      <c r="AN362" s="71"/>
      <c r="AO362" s="71"/>
      <c r="AP362" s="71">
        <f t="shared" ref="AP362:AQ362" si="1721">IF($B363&lt;AP$10,0,IF($B363=AP$10,AP$13,SUM(AP360:AP361)))</f>
        <v>1421571.7987777782</v>
      </c>
      <c r="AQ362" s="71">
        <f t="shared" si="1721"/>
        <v>760000.00000000093</v>
      </c>
      <c r="AR362" s="71">
        <f t="shared" ref="AR362:AT362" si="1722">IF($B363&lt;AR$10,0,IF($B363=AR$10,AR$13,SUM(AR360:AR361)))</f>
        <v>1143333.3333333342</v>
      </c>
      <c r="AS362" s="71">
        <f t="shared" si="1722"/>
        <v>622165.69600000035</v>
      </c>
      <c r="AT362" s="71">
        <f t="shared" si="1722"/>
        <v>624368.88366666576</v>
      </c>
      <c r="AU362" s="71">
        <f t="shared" ref="AU362:AV362" si="1723">IF($B363&lt;AU$10,0,IF($B363=AU$10,AU$13,SUM(AU360:AU361)))</f>
        <v>264999.99999999959</v>
      </c>
      <c r="AV362" s="71">
        <f t="shared" si="1723"/>
        <v>62491.508333333244</v>
      </c>
      <c r="AW362" s="71"/>
      <c r="AX362" s="71"/>
      <c r="AY362" s="71"/>
      <c r="AZ362" s="71"/>
      <c r="BA362" s="71"/>
      <c r="BB362" s="71">
        <f t="shared" si="1677"/>
        <v>10611171.57655555</v>
      </c>
      <c r="BC362" s="71">
        <f>ROUND(BB362*'Link In'!$H$2,2)</f>
        <v>530558.57999999996</v>
      </c>
      <c r="BD362" s="71">
        <f>ROUND((BB362-BC362)*'Link In'!$H$3,2)</f>
        <v>2116928.73</v>
      </c>
    </row>
    <row r="363" spans="1:56" x14ac:dyDescent="0.3">
      <c r="A363" s="55">
        <v>9999</v>
      </c>
      <c r="B363" s="125">
        <f>+B362+31</f>
        <v>44562</v>
      </c>
      <c r="C363" s="98" t="s">
        <v>15</v>
      </c>
      <c r="D363" s="69">
        <f t="shared" ref="D363:V363" si="1724">IF(OR($B363&lt;D$10,$B363&gt;D$11),0,IF($B363=D$11,-D362,-D$15))</f>
        <v>0</v>
      </c>
      <c r="E363" s="69">
        <f t="shared" si="1724"/>
        <v>0</v>
      </c>
      <c r="F363" s="69">
        <f t="shared" si="1724"/>
        <v>0</v>
      </c>
      <c r="G363" s="69">
        <f t="shared" si="1724"/>
        <v>0</v>
      </c>
      <c r="H363" s="69">
        <f t="shared" si="1724"/>
        <v>0</v>
      </c>
      <c r="I363" s="69">
        <f t="shared" si="1724"/>
        <v>0</v>
      </c>
      <c r="J363" s="69">
        <f t="shared" si="1724"/>
        <v>0</v>
      </c>
      <c r="K363" s="69">
        <f t="shared" si="1724"/>
        <v>0</v>
      </c>
      <c r="L363" s="69">
        <f t="shared" si="1724"/>
        <v>0</v>
      </c>
      <c r="M363" s="69">
        <f t="shared" si="1724"/>
        <v>0</v>
      </c>
      <c r="N363" s="69">
        <f t="shared" si="1724"/>
        <v>0</v>
      </c>
      <c r="O363" s="69">
        <f t="shared" si="1724"/>
        <v>0</v>
      </c>
      <c r="P363" s="69">
        <f t="shared" si="1724"/>
        <v>0</v>
      </c>
      <c r="Q363" s="69">
        <f>IF(OR($B363&lt;Q$10,$B363&gt;Q$11),0,IF($B363=Q$11,-Q362,-Q$15))</f>
        <v>0</v>
      </c>
      <c r="R363" s="69">
        <f t="shared" si="1724"/>
        <v>0</v>
      </c>
      <c r="S363" s="69">
        <f t="shared" si="1724"/>
        <v>0</v>
      </c>
      <c r="T363" s="69">
        <f t="shared" si="1724"/>
        <v>0</v>
      </c>
      <c r="U363" s="69">
        <f t="shared" si="1724"/>
        <v>-3019.97</v>
      </c>
      <c r="V363" s="69">
        <f t="shared" si="1724"/>
        <v>-5260.36</v>
      </c>
      <c r="W363" s="69">
        <v>0</v>
      </c>
      <c r="X363" s="69">
        <f>IF(OR($B363&lt;X$10,$B363&gt;X$11),0,IF($B363=X$11,-X362,-X$15))</f>
        <v>-619.56255555555549</v>
      </c>
      <c r="Y363" s="69">
        <f>IF(OR($B363&lt;Y$10,$B363&gt;Y$11),0,IF($B363=Y$11,-Y362,-Y$15))</f>
        <v>-2238.71</v>
      </c>
      <c r="Z363" s="69">
        <f t="shared" ref="Z363" si="1725">IF(OR($B363&lt;Z$10,$B363&gt;Z$11),0,IF($B363=Z$11,-Z362,-Z$15))</f>
        <v>-4145.22</v>
      </c>
      <c r="AA363" s="69">
        <f>IF(OR($B363&lt;AA$10,$B363&gt;AA$11),0,IF($B363=AA$11,-AA362,-AA$15))</f>
        <v>-3602.5677222222221</v>
      </c>
      <c r="AB363" s="69">
        <f t="shared" ref="AB363" si="1726">IF(OR($B363&lt;AB$10,$B363&gt;AB$11),0,IF($B363=AB$11,-AB362,-AB$15))</f>
        <v>-2323.0977777777771</v>
      </c>
      <c r="AC363" s="69">
        <f>IF(OR($B363&lt;AC$10,$B363&gt;AC$11),0,IF($B363=AC$11,-AC362,-AC$15))</f>
        <v>-5057.5455555555554</v>
      </c>
      <c r="AD363" s="69">
        <f t="shared" ref="AD363:AF363" si="1727">IF(OR($B363&lt;AD$10,$B363&gt;AD$11),0,IF($B363=AD$11,-AD362,-AD$15))</f>
        <v>-2817.2901111111109</v>
      </c>
      <c r="AE363" s="69">
        <f t="shared" si="1727"/>
        <v>-4496.5687222222223</v>
      </c>
      <c r="AF363" s="69">
        <f t="shared" si="1727"/>
        <v>-1984.0399444444445</v>
      </c>
      <c r="AG363" s="69">
        <f t="shared" ref="AG363:AH363" si="1728">IF(OR($B363&lt;AG$10,$B363&gt;AG$11),0,IF($B363=AG$11,-AG362,-AG$15))</f>
        <v>-7735.1963333333342</v>
      </c>
      <c r="AH363" s="69">
        <f t="shared" si="1728"/>
        <v>-2291.8082777777777</v>
      </c>
      <c r="AI363" s="69">
        <f t="shared" ref="AI363:AJ363" si="1729">IF(OR($B363&lt;AI$10,$B363&gt;AI$11),0,IF($B363=AI$11,-AI362,-AI$15))</f>
        <v>-4660.0425555555557</v>
      </c>
      <c r="AJ363" s="69">
        <f t="shared" si="1729"/>
        <v>-4768.1513888888885</v>
      </c>
      <c r="AK363" s="69">
        <f t="shared" ref="AK363:AL363" si="1730">IF(OR($B363&lt;AK$10,$B363&gt;AK$11),0,IF($B363=AK$11,-AK362,-AK$15))</f>
        <v>-2229.3174444444444</v>
      </c>
      <c r="AL363" s="69">
        <f t="shared" si="1730"/>
        <v>-5824.0375000000004</v>
      </c>
      <c r="AM363" s="69">
        <f t="shared" ref="AM363" si="1731">IF(OR($B363&lt;AM$10,$B363&gt;AM$11),0,IF($B363=AM$11,-AM362,-AM$15))</f>
        <v>-250.24666666666667</v>
      </c>
      <c r="AN363" s="69"/>
      <c r="AO363" s="69"/>
      <c r="AP363" s="69">
        <f t="shared" ref="AP363:AQ363" si="1732">IF(OR($B363&lt;AP$10,$B363&gt;AP$11),0,IF($B363=AP$11,-AP362,-AP$15))</f>
        <v>-9054.5974444444455</v>
      </c>
      <c r="AQ363" s="69">
        <f t="shared" si="1732"/>
        <v>-5277.7777777777774</v>
      </c>
      <c r="AR363" s="69">
        <f t="shared" ref="AR363:AT363" si="1733">IF(OR($B363&lt;AR$10,$B363&gt;AR$11),0,IF($B363=AR$11,-AR362,-AR$15))</f>
        <v>-7777.7777777777774</v>
      </c>
      <c r="AS363" s="69">
        <f t="shared" si="1733"/>
        <v>-4412.5226666666667</v>
      </c>
      <c r="AT363" s="69">
        <f t="shared" si="1733"/>
        <v>-4428.1481111111116</v>
      </c>
      <c r="AU363" s="69">
        <f t="shared" ref="AU363:AV363" si="1734">IF(OR($B363&lt;AU$10,$B363&gt;AU$11),0,IF($B363=AU$11,-AU362,-AU$15))</f>
        <v>-1666.6666666666667</v>
      </c>
      <c r="AV363" s="69">
        <f t="shared" si="1734"/>
        <v>-416.61005555555556</v>
      </c>
      <c r="AW363" s="70"/>
      <c r="AX363" s="70"/>
      <c r="AY363" s="70"/>
      <c r="AZ363" s="70"/>
      <c r="BA363" s="70"/>
      <c r="BB363" s="71">
        <f t="shared" si="1677"/>
        <v>-96357.833055555559</v>
      </c>
      <c r="BC363" s="71">
        <f>ROUND(BB363*'Link In'!$H$2,2)</f>
        <v>-4817.8900000000003</v>
      </c>
      <c r="BD363" s="71">
        <f>ROUND((BB363-BC363)*'Link In'!$H$3,2)</f>
        <v>-19223.39</v>
      </c>
    </row>
    <row r="364" spans="1:56" x14ac:dyDescent="0.3">
      <c r="A364" s="55">
        <v>9999</v>
      </c>
      <c r="B364" s="123">
        <f>B363</f>
        <v>44562</v>
      </c>
      <c r="C364" s="99" t="s">
        <v>16</v>
      </c>
      <c r="D364" s="71">
        <f t="shared" ref="D364:V364" si="1735">IF($B365&lt;D$10,0,IF($B365=D$10,D$13,SUM(D362:D363)))</f>
        <v>0</v>
      </c>
      <c r="E364" s="71">
        <f t="shared" si="1735"/>
        <v>0</v>
      </c>
      <c r="F364" s="71">
        <f t="shared" si="1735"/>
        <v>0</v>
      </c>
      <c r="G364" s="71">
        <f t="shared" si="1735"/>
        <v>0</v>
      </c>
      <c r="H364" s="71">
        <f t="shared" si="1735"/>
        <v>0</v>
      </c>
      <c r="I364" s="71">
        <f t="shared" si="1735"/>
        <v>0</v>
      </c>
      <c r="J364" s="71">
        <f t="shared" si="1735"/>
        <v>0</v>
      </c>
      <c r="K364" s="71">
        <f t="shared" si="1735"/>
        <v>0</v>
      </c>
      <c r="L364" s="71">
        <f t="shared" si="1735"/>
        <v>0</v>
      </c>
      <c r="M364" s="71">
        <f t="shared" si="1735"/>
        <v>0</v>
      </c>
      <c r="N364" s="71">
        <f t="shared" si="1735"/>
        <v>0</v>
      </c>
      <c r="O364" s="71">
        <f t="shared" si="1735"/>
        <v>0</v>
      </c>
      <c r="P364" s="71">
        <f t="shared" si="1735"/>
        <v>0</v>
      </c>
      <c r="Q364" s="71">
        <f>IF($B365&lt;Q$10,0,IF($B365=Q$10,Q$13,SUM(Q362:Q363)))</f>
        <v>-6.9121597334742546E-11</v>
      </c>
      <c r="R364" s="71">
        <f t="shared" si="1735"/>
        <v>1.6825651982799172E-11</v>
      </c>
      <c r="S364" s="71">
        <f t="shared" si="1735"/>
        <v>-7.0485839387401938E-12</v>
      </c>
      <c r="T364" s="71">
        <f t="shared" si="1735"/>
        <v>2.0293100533308461E-11</v>
      </c>
      <c r="U364" s="71">
        <f t="shared" si="1735"/>
        <v>132878.68000000194</v>
      </c>
      <c r="V364" s="71">
        <f t="shared" si="1735"/>
        <v>231455.8400000016</v>
      </c>
      <c r="W364" s="71">
        <f t="shared" ref="W364" si="1736">IF($B365&lt;W$10,0,IF($B365=W$10,W$13,SUM(W362:W363)))</f>
        <v>-1.2050804798491299E-11</v>
      </c>
      <c r="X364" s="71">
        <f>IF($B365&lt;X$10,0,IF($B365=X$10,X$13,SUM(X362:X363)))</f>
        <v>6195.3086666667296</v>
      </c>
      <c r="Y364" s="71">
        <f>IF($B365&lt;Y$10,0,IF($B365=Y$10,Y$13,SUM(Y362:Y363)))</f>
        <v>22387.100000000166</v>
      </c>
      <c r="Z364" s="71">
        <f t="shared" ref="Z364" si="1737">IF($B365&lt;Z$10,0,IF($B365=Z$10,Z$13,SUM(Z362:Z363)))</f>
        <v>257003.76000000321</v>
      </c>
      <c r="AA364" s="71">
        <f>IF($B365&lt;AA$10,0,IF($B365=AA$10,AA$13,SUM(AA362:AA363)))</f>
        <v>205346.36016666639</v>
      </c>
      <c r="AB364" s="71">
        <f t="shared" ref="AB364" si="1738">IF($B365&lt;AB$10,0,IF($B365=AB$10,AB$13,SUM(AB362:AB363)))</f>
        <v>181201.62666666743</v>
      </c>
      <c r="AC364" s="71">
        <f>IF($B365&lt;AC$10,0,IF($B365=AC$10,AC$13,SUM(AC362:AC363)))</f>
        <v>394488.55333332915</v>
      </c>
      <c r="AD364" s="71">
        <f t="shared" ref="AD364:AF364" si="1739">IF($B365&lt;AD$10,0,IF($B365=AD$10,AD$13,SUM(AD362:AD363)))</f>
        <v>233835.0792222209</v>
      </c>
      <c r="AE364" s="71">
        <f t="shared" si="1739"/>
        <v>517105.40305555484</v>
      </c>
      <c r="AF364" s="71">
        <f t="shared" si="1739"/>
        <v>228164.59361111181</v>
      </c>
      <c r="AG364" s="71">
        <f t="shared" ref="AG364:AH364" si="1740">IF($B365&lt;AG$10,0,IF($B365=AG$10,AG$13,SUM(AG362:AG363)))</f>
        <v>889547.57833333011</v>
      </c>
      <c r="AH364" s="71">
        <f t="shared" si="1740"/>
        <v>263557.95194444276</v>
      </c>
      <c r="AI364" s="71">
        <f t="shared" ref="AI364:AJ364" si="1741">IF($B365&lt;AI$10,0,IF($B365=AI$10,AI$13,SUM(AI362:AI363)))</f>
        <v>535904.89388888702</v>
      </c>
      <c r="AJ364" s="71">
        <f t="shared" si="1741"/>
        <v>548337.40972221852</v>
      </c>
      <c r="AK364" s="71">
        <f t="shared" ref="AK364:AL364" si="1742">IF($B365&lt;AK$10,0,IF($B365=AK$10,AK$13,SUM(AK362:AK363)))</f>
        <v>256371.50611111024</v>
      </c>
      <c r="AL364" s="71">
        <f t="shared" si="1742"/>
        <v>716356.61250000133</v>
      </c>
      <c r="AM364" s="71">
        <f t="shared" ref="AM364" si="1743">IF($B365&lt;AM$10,0,IF($B365=AM$10,AM$13,SUM(AM362:AM363)))</f>
        <v>28778.366666666712</v>
      </c>
      <c r="AN364" s="71"/>
      <c r="AO364" s="71"/>
      <c r="AP364" s="71">
        <f t="shared" ref="AP364:AQ364" si="1744">IF($B365&lt;AP$10,0,IF($B365=AP$10,AP$13,SUM(AP362:AP363)))</f>
        <v>1412517.2013333337</v>
      </c>
      <c r="AQ364" s="71">
        <f t="shared" si="1744"/>
        <v>754722.22222222318</v>
      </c>
      <c r="AR364" s="71">
        <f t="shared" ref="AR364:AT364" si="1745">IF($B365&lt;AR$10,0,IF($B365=AR$10,AR$13,SUM(AR362:AR363)))</f>
        <v>1135555.5555555564</v>
      </c>
      <c r="AS364" s="71">
        <f t="shared" si="1745"/>
        <v>617753.17333333369</v>
      </c>
      <c r="AT364" s="71">
        <f t="shared" si="1745"/>
        <v>619940.73555555462</v>
      </c>
      <c r="AU364" s="71">
        <f t="shared" ref="AU364:AV364" si="1746">IF($B365&lt;AU$10,0,IF($B365=AU$10,AU$13,SUM(AU362:AU363)))</f>
        <v>263333.33333333291</v>
      </c>
      <c r="AV364" s="71">
        <f t="shared" si="1746"/>
        <v>62074.898277777691</v>
      </c>
      <c r="AW364" s="71"/>
      <c r="AX364" s="71"/>
      <c r="AY364" s="71"/>
      <c r="AZ364" s="71"/>
      <c r="BA364" s="71"/>
      <c r="BB364" s="71">
        <f t="shared" si="1677"/>
        <v>10514813.743499992</v>
      </c>
      <c r="BC364" s="71">
        <f>ROUND(BB364*'Link In'!$H$2,2)</f>
        <v>525740.68999999994</v>
      </c>
      <c r="BD364" s="71">
        <f>ROUND((BB364-BC364)*'Link In'!$H$3,2)</f>
        <v>2097705.34</v>
      </c>
    </row>
    <row r="365" spans="1:56" x14ac:dyDescent="0.3">
      <c r="A365" s="55">
        <v>9999</v>
      </c>
      <c r="B365" s="125">
        <f>+B364+31</f>
        <v>44593</v>
      </c>
      <c r="C365" s="98" t="s">
        <v>15</v>
      </c>
      <c r="D365" s="69">
        <f t="shared" ref="D365:V365" si="1747">IF(OR($B365&lt;D$10,$B365&gt;D$11),0,IF($B365=D$11,-D364,-D$15))</f>
        <v>0</v>
      </c>
      <c r="E365" s="69">
        <f t="shared" si="1747"/>
        <v>0</v>
      </c>
      <c r="F365" s="69">
        <f t="shared" si="1747"/>
        <v>0</v>
      </c>
      <c r="G365" s="69">
        <f t="shared" si="1747"/>
        <v>0</v>
      </c>
      <c r="H365" s="69">
        <f t="shared" si="1747"/>
        <v>0</v>
      </c>
      <c r="I365" s="69">
        <f t="shared" si="1747"/>
        <v>0</v>
      </c>
      <c r="J365" s="69">
        <f t="shared" si="1747"/>
        <v>0</v>
      </c>
      <c r="K365" s="69">
        <f t="shared" si="1747"/>
        <v>0</v>
      </c>
      <c r="L365" s="69">
        <f t="shared" si="1747"/>
        <v>0</v>
      </c>
      <c r="M365" s="69">
        <f t="shared" si="1747"/>
        <v>0</v>
      </c>
      <c r="N365" s="69">
        <f t="shared" si="1747"/>
        <v>0</v>
      </c>
      <c r="O365" s="69">
        <f t="shared" si="1747"/>
        <v>0</v>
      </c>
      <c r="P365" s="69">
        <f t="shared" si="1747"/>
        <v>0</v>
      </c>
      <c r="Q365" s="69">
        <f>IF(OR($B365&lt;Q$10,$B365&gt;Q$11),0,IF($B365=Q$11,-Q364,-Q$15))</f>
        <v>0</v>
      </c>
      <c r="R365" s="69">
        <f t="shared" si="1747"/>
        <v>0</v>
      </c>
      <c r="S365" s="69">
        <f t="shared" si="1747"/>
        <v>0</v>
      </c>
      <c r="T365" s="69">
        <f t="shared" si="1747"/>
        <v>0</v>
      </c>
      <c r="U365" s="69">
        <f t="shared" si="1747"/>
        <v>-3019.97</v>
      </c>
      <c r="V365" s="69">
        <f t="shared" si="1747"/>
        <v>-5260.36</v>
      </c>
      <c r="W365" s="69">
        <v>0</v>
      </c>
      <c r="X365" s="69">
        <f>IF(OR($B365&lt;X$10,$B365&gt;X$11),0,IF($B365=X$11,-X364,-X$15))</f>
        <v>-619.56255555555549</v>
      </c>
      <c r="Y365" s="69">
        <f>IF(OR($B365&lt;Y$10,$B365&gt;Y$11),0,IF($B365=Y$11,-Y364,-Y$15))</f>
        <v>-2238.71</v>
      </c>
      <c r="Z365" s="69">
        <f t="shared" ref="Z365" si="1748">IF(OR($B365&lt;Z$10,$B365&gt;Z$11),0,IF($B365=Z$11,-Z364,-Z$15))</f>
        <v>-4145.22</v>
      </c>
      <c r="AA365" s="69">
        <f>IF(OR($B365&lt;AA$10,$B365&gt;AA$11),0,IF($B365=AA$11,-AA364,-AA$15))</f>
        <v>-3602.5677222222221</v>
      </c>
      <c r="AB365" s="69">
        <f t="shared" ref="AB365" si="1749">IF(OR($B365&lt;AB$10,$B365&gt;AB$11),0,IF($B365=AB$11,-AB364,-AB$15))</f>
        <v>-2323.0977777777771</v>
      </c>
      <c r="AC365" s="69">
        <f>IF(OR($B365&lt;AC$10,$B365&gt;AC$11),0,IF($B365=AC$11,-AC364,-AC$15))</f>
        <v>-5057.5455555555554</v>
      </c>
      <c r="AD365" s="69">
        <f t="shared" ref="AD365:AF365" si="1750">IF(OR($B365&lt;AD$10,$B365&gt;AD$11),0,IF($B365=AD$11,-AD364,-AD$15))</f>
        <v>-2817.2901111111109</v>
      </c>
      <c r="AE365" s="69">
        <f t="shared" si="1750"/>
        <v>-4496.5687222222223</v>
      </c>
      <c r="AF365" s="69">
        <f t="shared" si="1750"/>
        <v>-1984.0399444444445</v>
      </c>
      <c r="AG365" s="69">
        <f t="shared" ref="AG365:AH365" si="1751">IF(OR($B365&lt;AG$10,$B365&gt;AG$11),0,IF($B365=AG$11,-AG364,-AG$15))</f>
        <v>-7735.1963333333342</v>
      </c>
      <c r="AH365" s="69">
        <f t="shared" si="1751"/>
        <v>-2291.8082777777777</v>
      </c>
      <c r="AI365" s="69">
        <f t="shared" ref="AI365:AJ365" si="1752">IF(OR($B365&lt;AI$10,$B365&gt;AI$11),0,IF($B365=AI$11,-AI364,-AI$15))</f>
        <v>-4660.0425555555557</v>
      </c>
      <c r="AJ365" s="69">
        <f t="shared" si="1752"/>
        <v>-4768.1513888888885</v>
      </c>
      <c r="AK365" s="69">
        <f t="shared" ref="AK365:AL365" si="1753">IF(OR($B365&lt;AK$10,$B365&gt;AK$11),0,IF($B365=AK$11,-AK364,-AK$15))</f>
        <v>-2229.3174444444444</v>
      </c>
      <c r="AL365" s="69">
        <f t="shared" si="1753"/>
        <v>-5824.0375000000004</v>
      </c>
      <c r="AM365" s="69">
        <f t="shared" ref="AM365" si="1754">IF(OR($B365&lt;AM$10,$B365&gt;AM$11),0,IF($B365=AM$11,-AM364,-AM$15))</f>
        <v>-250.24666666666667</v>
      </c>
      <c r="AN365" s="69"/>
      <c r="AO365" s="69"/>
      <c r="AP365" s="69">
        <f t="shared" ref="AP365:AQ365" si="1755">IF(OR($B365&lt;AP$10,$B365&gt;AP$11),0,IF($B365=AP$11,-AP364,-AP$15))</f>
        <v>-9054.5974444444455</v>
      </c>
      <c r="AQ365" s="69">
        <f t="shared" si="1755"/>
        <v>-5277.7777777777774</v>
      </c>
      <c r="AR365" s="69">
        <f t="shared" ref="AR365:AT365" si="1756">IF(OR($B365&lt;AR$10,$B365&gt;AR$11),0,IF($B365=AR$11,-AR364,-AR$15))</f>
        <v>-7777.7777777777774</v>
      </c>
      <c r="AS365" s="69">
        <f t="shared" si="1756"/>
        <v>-4412.5226666666667</v>
      </c>
      <c r="AT365" s="69">
        <f t="shared" si="1756"/>
        <v>-4428.1481111111116</v>
      </c>
      <c r="AU365" s="69">
        <f t="shared" ref="AU365:AV365" si="1757">IF(OR($B365&lt;AU$10,$B365&gt;AU$11),0,IF($B365=AU$11,-AU364,-AU$15))</f>
        <v>-1666.6666666666667</v>
      </c>
      <c r="AV365" s="69">
        <f t="shared" si="1757"/>
        <v>-416.61005555555556</v>
      </c>
      <c r="AW365" s="70"/>
      <c r="AX365" s="70"/>
      <c r="AY365" s="70"/>
      <c r="AZ365" s="70"/>
      <c r="BA365" s="70"/>
      <c r="BB365" s="71">
        <f t="shared" si="1677"/>
        <v>-96357.833055555559</v>
      </c>
      <c r="BC365" s="71">
        <f>ROUND(BB365*'Link In'!$H$2,2)</f>
        <v>-4817.8900000000003</v>
      </c>
      <c r="BD365" s="71">
        <f>ROUND((BB365-BC365)*'Link In'!$H$3,2)</f>
        <v>-19223.39</v>
      </c>
    </row>
    <row r="366" spans="1:56" x14ac:dyDescent="0.3">
      <c r="A366" s="55">
        <v>9999</v>
      </c>
      <c r="B366" s="123">
        <f>B365</f>
        <v>44593</v>
      </c>
      <c r="C366" s="99" t="s">
        <v>16</v>
      </c>
      <c r="D366" s="71">
        <f t="shared" ref="D366:V366" si="1758">IF($B367&lt;D$10,0,IF($B367=D$10,D$13,SUM(D364:D365)))</f>
        <v>0</v>
      </c>
      <c r="E366" s="71">
        <f t="shared" si="1758"/>
        <v>0</v>
      </c>
      <c r="F366" s="71">
        <f t="shared" si="1758"/>
        <v>0</v>
      </c>
      <c r="G366" s="71">
        <f t="shared" si="1758"/>
        <v>0</v>
      </c>
      <c r="H366" s="71">
        <f t="shared" si="1758"/>
        <v>0</v>
      </c>
      <c r="I366" s="71">
        <f t="shared" si="1758"/>
        <v>0</v>
      </c>
      <c r="J366" s="71">
        <f t="shared" si="1758"/>
        <v>0</v>
      </c>
      <c r="K366" s="71">
        <f t="shared" si="1758"/>
        <v>0</v>
      </c>
      <c r="L366" s="71">
        <f t="shared" si="1758"/>
        <v>0</v>
      </c>
      <c r="M366" s="71">
        <f t="shared" si="1758"/>
        <v>0</v>
      </c>
      <c r="N366" s="71">
        <f t="shared" si="1758"/>
        <v>0</v>
      </c>
      <c r="O366" s="71">
        <f t="shared" si="1758"/>
        <v>0</v>
      </c>
      <c r="P366" s="71">
        <f t="shared" si="1758"/>
        <v>0</v>
      </c>
      <c r="Q366" s="71">
        <f>IF($B367&lt;Q$10,0,IF($B367=Q$10,Q$13,SUM(Q364:Q365)))</f>
        <v>-6.9121597334742546E-11</v>
      </c>
      <c r="R366" s="71">
        <f t="shared" si="1758"/>
        <v>1.6825651982799172E-11</v>
      </c>
      <c r="S366" s="71">
        <f t="shared" si="1758"/>
        <v>-7.0485839387401938E-12</v>
      </c>
      <c r="T366" s="71">
        <f t="shared" si="1758"/>
        <v>2.0293100533308461E-11</v>
      </c>
      <c r="U366" s="71">
        <f t="shared" si="1758"/>
        <v>129858.71000000194</v>
      </c>
      <c r="V366" s="71">
        <f t="shared" si="1758"/>
        <v>226195.48000000161</v>
      </c>
      <c r="W366" s="71">
        <f t="shared" ref="W366" si="1759">IF($B367&lt;W$10,0,IF($B367=W$10,W$13,SUM(W364:W365)))</f>
        <v>-1.2050804798491299E-11</v>
      </c>
      <c r="X366" s="71">
        <f>IF($B367&lt;X$10,0,IF($B367=X$10,X$13,SUM(X364:X365)))</f>
        <v>5575.7461111111743</v>
      </c>
      <c r="Y366" s="71">
        <f>IF($B367&lt;Y$10,0,IF($B367=Y$10,Y$13,SUM(Y364:Y365)))</f>
        <v>20148.390000000167</v>
      </c>
      <c r="Z366" s="71">
        <f t="shared" ref="Z366" si="1760">IF($B367&lt;Z$10,0,IF($B367=Z$10,Z$13,SUM(Z364:Z365)))</f>
        <v>252858.54000000321</v>
      </c>
      <c r="AA366" s="71">
        <f>IF($B367&lt;AA$10,0,IF($B367=AA$10,AA$13,SUM(AA364:AA365)))</f>
        <v>201743.79244444417</v>
      </c>
      <c r="AB366" s="71">
        <f t="shared" ref="AB366" si="1761">IF($B367&lt;AB$10,0,IF($B367=AB$10,AB$13,SUM(AB364:AB365)))</f>
        <v>178878.52888888965</v>
      </c>
      <c r="AC366" s="71">
        <f>IF($B367&lt;AC$10,0,IF($B367=AC$10,AC$13,SUM(AC364:AC365)))</f>
        <v>389431.0077777736</v>
      </c>
      <c r="AD366" s="71">
        <f t="shared" ref="AD366:AF366" si="1762">IF($B367&lt;AD$10,0,IF($B367=AD$10,AD$13,SUM(AD364:AD365)))</f>
        <v>231017.7891111098</v>
      </c>
      <c r="AE366" s="71">
        <f t="shared" si="1762"/>
        <v>512608.8343333326</v>
      </c>
      <c r="AF366" s="71">
        <f t="shared" si="1762"/>
        <v>226180.55366666737</v>
      </c>
      <c r="AG366" s="71">
        <f t="shared" ref="AG366:AH366" si="1763">IF($B367&lt;AG$10,0,IF($B367=AG$10,AG$13,SUM(AG364:AG365)))</f>
        <v>881812.38199999672</v>
      </c>
      <c r="AH366" s="71">
        <f t="shared" si="1763"/>
        <v>261266.14366666498</v>
      </c>
      <c r="AI366" s="71">
        <f t="shared" ref="AI366:AJ366" si="1764">IF($B367&lt;AI$10,0,IF($B367=AI$10,AI$13,SUM(AI364:AI365)))</f>
        <v>531244.85133333143</v>
      </c>
      <c r="AJ366" s="71">
        <f t="shared" si="1764"/>
        <v>543569.25833332958</v>
      </c>
      <c r="AK366" s="71">
        <f t="shared" ref="AK366:AL366" si="1765">IF($B367&lt;AK$10,0,IF($B367=AK$10,AK$13,SUM(AK364:AK365)))</f>
        <v>254142.18866666581</v>
      </c>
      <c r="AL366" s="71">
        <f t="shared" si="1765"/>
        <v>710532.57500000135</v>
      </c>
      <c r="AM366" s="71">
        <f t="shared" ref="AM366" si="1766">IF($B367&lt;AM$10,0,IF($B367=AM$10,AM$13,SUM(AM364:AM365)))</f>
        <v>28528.120000000046</v>
      </c>
      <c r="AN366" s="71"/>
      <c r="AO366" s="71"/>
      <c r="AP366" s="71">
        <f t="shared" ref="AP366:AQ366" si="1767">IF($B367&lt;AP$10,0,IF($B367=AP$10,AP$13,SUM(AP364:AP365)))</f>
        <v>1403462.6038888893</v>
      </c>
      <c r="AQ366" s="71">
        <f t="shared" si="1767"/>
        <v>749444.44444444543</v>
      </c>
      <c r="AR366" s="71">
        <f t="shared" ref="AR366:AT366" si="1768">IF($B367&lt;AR$10,0,IF($B367=AR$10,AR$13,SUM(AR364:AR365)))</f>
        <v>1127777.7777777787</v>
      </c>
      <c r="AS366" s="71">
        <f t="shared" si="1768"/>
        <v>613340.65066666703</v>
      </c>
      <c r="AT366" s="71">
        <f t="shared" si="1768"/>
        <v>615512.58744444349</v>
      </c>
      <c r="AU366" s="71">
        <f t="shared" ref="AU366:AV366" si="1769">IF($B367&lt;AU$10,0,IF($B367=AU$10,AU$13,SUM(AU364:AU365)))</f>
        <v>261666.66666666625</v>
      </c>
      <c r="AV366" s="71">
        <f t="shared" si="1769"/>
        <v>61658.288222222138</v>
      </c>
      <c r="AW366" s="71"/>
      <c r="AX366" s="71"/>
      <c r="AY366" s="71"/>
      <c r="AZ366" s="71"/>
      <c r="BA366" s="71"/>
      <c r="BB366" s="71">
        <f t="shared" si="1677"/>
        <v>10418455.910444437</v>
      </c>
      <c r="BC366" s="71">
        <f>ROUND(BB366*'Link In'!$H$2,2)</f>
        <v>520922.8</v>
      </c>
      <c r="BD366" s="71">
        <f>ROUND((BB366-BC366)*'Link In'!$H$3,2)</f>
        <v>2078481.95</v>
      </c>
    </row>
    <row r="367" spans="1:56" x14ac:dyDescent="0.3">
      <c r="A367" s="55">
        <v>9999</v>
      </c>
      <c r="B367" s="125">
        <f>+B366+30</f>
        <v>44623</v>
      </c>
      <c r="C367" s="98" t="s">
        <v>15</v>
      </c>
      <c r="D367" s="69">
        <f t="shared" ref="D367:V367" si="1770">IF(OR($B367&lt;D$10,$B367&gt;D$11),0,IF($B367=D$11,-D366,-D$15))</f>
        <v>0</v>
      </c>
      <c r="E367" s="69">
        <f t="shared" si="1770"/>
        <v>0</v>
      </c>
      <c r="F367" s="69">
        <f t="shared" si="1770"/>
        <v>0</v>
      </c>
      <c r="G367" s="69">
        <f t="shared" si="1770"/>
        <v>0</v>
      </c>
      <c r="H367" s="69">
        <f t="shared" si="1770"/>
        <v>0</v>
      </c>
      <c r="I367" s="69">
        <f t="shared" si="1770"/>
        <v>0</v>
      </c>
      <c r="J367" s="69">
        <f t="shared" si="1770"/>
        <v>0</v>
      </c>
      <c r="K367" s="69">
        <f t="shared" si="1770"/>
        <v>0</v>
      </c>
      <c r="L367" s="69">
        <f t="shared" si="1770"/>
        <v>0</v>
      </c>
      <c r="M367" s="69">
        <f t="shared" si="1770"/>
        <v>0</v>
      </c>
      <c r="N367" s="69">
        <f t="shared" si="1770"/>
        <v>0</v>
      </c>
      <c r="O367" s="69">
        <f t="shared" si="1770"/>
        <v>0</v>
      </c>
      <c r="P367" s="69">
        <f t="shared" si="1770"/>
        <v>0</v>
      </c>
      <c r="Q367" s="69">
        <f>IF(OR($B367&lt;Q$10,$B367&gt;Q$11),0,IF($B367=Q$11,-Q366,-Q$15))</f>
        <v>0</v>
      </c>
      <c r="R367" s="69">
        <f t="shared" si="1770"/>
        <v>0</v>
      </c>
      <c r="S367" s="69">
        <f t="shared" si="1770"/>
        <v>0</v>
      </c>
      <c r="T367" s="69">
        <f t="shared" si="1770"/>
        <v>0</v>
      </c>
      <c r="U367" s="69">
        <f t="shared" si="1770"/>
        <v>-3019.97</v>
      </c>
      <c r="V367" s="69">
        <f t="shared" si="1770"/>
        <v>-5260.36</v>
      </c>
      <c r="W367" s="69">
        <v>0</v>
      </c>
      <c r="X367" s="69">
        <f>IF(OR($B367&lt;X$10,$B367&gt;X$11),0,IF($B367=X$11,-X366,-X$15))</f>
        <v>-619.56255555555549</v>
      </c>
      <c r="Y367" s="69">
        <f>IF(OR($B367&lt;Y$10,$B367&gt;Y$11),0,IF($B367=Y$11,-Y366,-Y$15))</f>
        <v>-2238.71</v>
      </c>
      <c r="Z367" s="69">
        <f t="shared" ref="Z367" si="1771">IF(OR($B367&lt;Z$10,$B367&gt;Z$11),0,IF($B367=Z$11,-Z366,-Z$15))</f>
        <v>-4145.22</v>
      </c>
      <c r="AA367" s="69">
        <f>IF(OR($B367&lt;AA$10,$B367&gt;AA$11),0,IF($B367=AA$11,-AA366,-AA$15))</f>
        <v>-3602.5677222222221</v>
      </c>
      <c r="AB367" s="69">
        <f t="shared" ref="AB367" si="1772">IF(OR($B367&lt;AB$10,$B367&gt;AB$11),0,IF($B367=AB$11,-AB366,-AB$15))</f>
        <v>-2323.0977777777771</v>
      </c>
      <c r="AC367" s="69">
        <f>IF(OR($B367&lt;AC$10,$B367&gt;AC$11),0,IF($B367=AC$11,-AC366,-AC$15))</f>
        <v>-5057.5455555555554</v>
      </c>
      <c r="AD367" s="69">
        <f t="shared" ref="AD367:AF367" si="1773">IF(OR($B367&lt;AD$10,$B367&gt;AD$11),0,IF($B367=AD$11,-AD366,-AD$15))</f>
        <v>-2817.2901111111109</v>
      </c>
      <c r="AE367" s="69">
        <f t="shared" si="1773"/>
        <v>-4496.5687222222223</v>
      </c>
      <c r="AF367" s="69">
        <f t="shared" si="1773"/>
        <v>-1984.0399444444445</v>
      </c>
      <c r="AG367" s="69">
        <f t="shared" ref="AG367:AH367" si="1774">IF(OR($B367&lt;AG$10,$B367&gt;AG$11),0,IF($B367=AG$11,-AG366,-AG$15))</f>
        <v>-7735.1963333333342</v>
      </c>
      <c r="AH367" s="69">
        <f t="shared" si="1774"/>
        <v>-2291.8082777777777</v>
      </c>
      <c r="AI367" s="69">
        <f t="shared" ref="AI367:AJ367" si="1775">IF(OR($B367&lt;AI$10,$B367&gt;AI$11),0,IF($B367=AI$11,-AI366,-AI$15))</f>
        <v>-4660.0425555555557</v>
      </c>
      <c r="AJ367" s="69">
        <f t="shared" si="1775"/>
        <v>-4768.1513888888885</v>
      </c>
      <c r="AK367" s="69">
        <f t="shared" ref="AK367:AL367" si="1776">IF(OR($B367&lt;AK$10,$B367&gt;AK$11),0,IF($B367=AK$11,-AK366,-AK$15))</f>
        <v>-2229.3174444444444</v>
      </c>
      <c r="AL367" s="69">
        <f t="shared" si="1776"/>
        <v>-5824.0375000000004</v>
      </c>
      <c r="AM367" s="69">
        <f t="shared" ref="AM367" si="1777">IF(OR($B367&lt;AM$10,$B367&gt;AM$11),0,IF($B367=AM$11,-AM366,-AM$15))</f>
        <v>-250.24666666666667</v>
      </c>
      <c r="AN367" s="69"/>
      <c r="AO367" s="69"/>
      <c r="AP367" s="69">
        <f t="shared" ref="AP367:AQ367" si="1778">IF(OR($B367&lt;AP$10,$B367&gt;AP$11),0,IF($B367=AP$11,-AP366,-AP$15))</f>
        <v>-9054.5974444444455</v>
      </c>
      <c r="AQ367" s="69">
        <f t="shared" si="1778"/>
        <v>-5277.7777777777774</v>
      </c>
      <c r="AR367" s="69">
        <f t="shared" ref="AR367:AT367" si="1779">IF(OR($B367&lt;AR$10,$B367&gt;AR$11),0,IF($B367=AR$11,-AR366,-AR$15))</f>
        <v>-7777.7777777777774</v>
      </c>
      <c r="AS367" s="69">
        <f t="shared" si="1779"/>
        <v>-4412.5226666666667</v>
      </c>
      <c r="AT367" s="69">
        <f t="shared" si="1779"/>
        <v>-4428.1481111111116</v>
      </c>
      <c r="AU367" s="69">
        <f t="shared" ref="AU367:AV367" si="1780">IF(OR($B367&lt;AU$10,$B367&gt;AU$11),0,IF($B367=AU$11,-AU366,-AU$15))</f>
        <v>-1666.6666666666667</v>
      </c>
      <c r="AV367" s="69">
        <f t="shared" si="1780"/>
        <v>-416.61005555555556</v>
      </c>
      <c r="AW367" s="70"/>
      <c r="AX367" s="70"/>
      <c r="AY367" s="70"/>
      <c r="AZ367" s="70"/>
      <c r="BA367" s="70"/>
      <c r="BB367" s="71">
        <f t="shared" si="1677"/>
        <v>-96357.833055555559</v>
      </c>
      <c r="BC367" s="71">
        <f>ROUND(BB367*'Link In'!$H$2,2)</f>
        <v>-4817.8900000000003</v>
      </c>
      <c r="BD367" s="71">
        <f>ROUND((BB367-BC367)*'Link In'!$H$3,2)</f>
        <v>-19223.39</v>
      </c>
    </row>
    <row r="368" spans="1:56" x14ac:dyDescent="0.3">
      <c r="A368" s="55">
        <v>9999</v>
      </c>
      <c r="B368" s="123">
        <f>B367</f>
        <v>44623</v>
      </c>
      <c r="C368" s="99" t="s">
        <v>16</v>
      </c>
      <c r="D368" s="71">
        <f t="shared" ref="D368:V368" si="1781">IF($B369&lt;D$10,0,IF($B369=D$10,D$13,SUM(D366:D367)))</f>
        <v>0</v>
      </c>
      <c r="E368" s="71">
        <f t="shared" si="1781"/>
        <v>0</v>
      </c>
      <c r="F368" s="71">
        <f t="shared" si="1781"/>
        <v>0</v>
      </c>
      <c r="G368" s="71">
        <f t="shared" si="1781"/>
        <v>0</v>
      </c>
      <c r="H368" s="71">
        <f t="shared" si="1781"/>
        <v>0</v>
      </c>
      <c r="I368" s="71">
        <f t="shared" si="1781"/>
        <v>0</v>
      </c>
      <c r="J368" s="71">
        <f t="shared" si="1781"/>
        <v>0</v>
      </c>
      <c r="K368" s="71">
        <f t="shared" si="1781"/>
        <v>0</v>
      </c>
      <c r="L368" s="71">
        <f t="shared" si="1781"/>
        <v>0</v>
      </c>
      <c r="M368" s="71">
        <f t="shared" si="1781"/>
        <v>0</v>
      </c>
      <c r="N368" s="71">
        <f t="shared" si="1781"/>
        <v>0</v>
      </c>
      <c r="O368" s="71">
        <f t="shared" si="1781"/>
        <v>0</v>
      </c>
      <c r="P368" s="71">
        <f t="shared" si="1781"/>
        <v>0</v>
      </c>
      <c r="Q368" s="71">
        <f>IF($B369&lt;Q$10,0,IF($B369=Q$10,Q$13,SUM(Q366:Q367)))</f>
        <v>-6.9121597334742546E-11</v>
      </c>
      <c r="R368" s="71">
        <f t="shared" si="1781"/>
        <v>1.6825651982799172E-11</v>
      </c>
      <c r="S368" s="71">
        <f t="shared" si="1781"/>
        <v>-7.0485839387401938E-12</v>
      </c>
      <c r="T368" s="71">
        <f t="shared" si="1781"/>
        <v>2.0293100533308461E-11</v>
      </c>
      <c r="U368" s="71">
        <f t="shared" si="1781"/>
        <v>126838.74000000194</v>
      </c>
      <c r="V368" s="71">
        <f t="shared" si="1781"/>
        <v>220935.12000000163</v>
      </c>
      <c r="W368" s="71">
        <f t="shared" ref="W368" si="1782">IF($B369&lt;W$10,0,IF($B369=W$10,W$13,SUM(W366:W367)))</f>
        <v>-1.2050804798491299E-11</v>
      </c>
      <c r="X368" s="71">
        <f>IF($B369&lt;X$10,0,IF($B369=X$10,X$13,SUM(X366:X367)))</f>
        <v>4956.183555555619</v>
      </c>
      <c r="Y368" s="71">
        <f>IF($B369&lt;Y$10,0,IF($B369=Y$10,Y$13,SUM(Y366:Y367)))</f>
        <v>17909.680000000168</v>
      </c>
      <c r="Z368" s="71">
        <f t="shared" ref="Z368" si="1783">IF($B369&lt;Z$10,0,IF($B369=Z$10,Z$13,SUM(Z366:Z367)))</f>
        <v>248713.32000000321</v>
      </c>
      <c r="AA368" s="71">
        <f>IF($B369&lt;AA$10,0,IF($B369=AA$10,AA$13,SUM(AA366:AA367)))</f>
        <v>198141.22472222196</v>
      </c>
      <c r="AB368" s="71">
        <f t="shared" ref="AB368" si="1784">IF($B369&lt;AB$10,0,IF($B369=AB$10,AB$13,SUM(AB366:AB367)))</f>
        <v>176555.43111111186</v>
      </c>
      <c r="AC368" s="71">
        <f>IF($B369&lt;AC$10,0,IF($B369=AC$10,AC$13,SUM(AC366:AC367)))</f>
        <v>384373.46222221805</v>
      </c>
      <c r="AD368" s="71">
        <f t="shared" ref="AD368:AF368" si="1785">IF($B369&lt;AD$10,0,IF($B369=AD$10,AD$13,SUM(AD366:AD367)))</f>
        <v>228200.4989999987</v>
      </c>
      <c r="AE368" s="71">
        <f t="shared" si="1785"/>
        <v>508112.26561111037</v>
      </c>
      <c r="AF368" s="71">
        <f t="shared" si="1785"/>
        <v>224196.51372222294</v>
      </c>
      <c r="AG368" s="71">
        <f t="shared" ref="AG368:AH368" si="1786">IF($B369&lt;AG$10,0,IF($B369=AG$10,AG$13,SUM(AG366:AG367)))</f>
        <v>874077.18566666334</v>
      </c>
      <c r="AH368" s="71">
        <f t="shared" si="1786"/>
        <v>258974.33538888721</v>
      </c>
      <c r="AI368" s="71">
        <f t="shared" ref="AI368:AJ368" si="1787">IF($B369&lt;AI$10,0,IF($B369=AI$10,AI$13,SUM(AI366:AI367)))</f>
        <v>526584.80877777585</v>
      </c>
      <c r="AJ368" s="71">
        <f t="shared" si="1787"/>
        <v>538801.10694444063</v>
      </c>
      <c r="AK368" s="71">
        <f t="shared" ref="AK368:AL368" si="1788">IF($B369&lt;AK$10,0,IF($B369=AK$10,AK$13,SUM(AK366:AK367)))</f>
        <v>251912.87122222138</v>
      </c>
      <c r="AL368" s="71">
        <f t="shared" si="1788"/>
        <v>704708.53750000137</v>
      </c>
      <c r="AM368" s="71">
        <f t="shared" ref="AM368" si="1789">IF($B369&lt;AM$10,0,IF($B369=AM$10,AM$13,SUM(AM366:AM367)))</f>
        <v>28277.87333333338</v>
      </c>
      <c r="AN368" s="71"/>
      <c r="AO368" s="71"/>
      <c r="AP368" s="71">
        <f t="shared" ref="AP368:AQ368" si="1790">IF($B369&lt;AP$10,0,IF($B369=AP$10,AP$13,SUM(AP366:AP367)))</f>
        <v>1394408.0064444449</v>
      </c>
      <c r="AQ368" s="71">
        <f t="shared" si="1790"/>
        <v>744166.66666666768</v>
      </c>
      <c r="AR368" s="71">
        <f t="shared" ref="AR368:AT368" si="1791">IF($B369&lt;AR$10,0,IF($B369=AR$10,AR$13,SUM(AR366:AR367)))</f>
        <v>1120000.0000000009</v>
      </c>
      <c r="AS368" s="71">
        <f t="shared" si="1791"/>
        <v>608928.12800000038</v>
      </c>
      <c r="AT368" s="71">
        <f t="shared" si="1791"/>
        <v>611084.43933333235</v>
      </c>
      <c r="AU368" s="71">
        <f t="shared" ref="AU368:AV368" si="1792">IF($B369&lt;AU$10,0,IF($B369=AU$10,AU$13,SUM(AU366:AU367)))</f>
        <v>259999.99999999959</v>
      </c>
      <c r="AV368" s="71">
        <f t="shared" si="1792"/>
        <v>61241.678166666585</v>
      </c>
      <c r="AW368" s="71"/>
      <c r="AX368" s="71"/>
      <c r="AY368" s="71"/>
      <c r="AZ368" s="71"/>
      <c r="BA368" s="71"/>
      <c r="BB368" s="71">
        <f t="shared" si="1677"/>
        <v>10322098.077388884</v>
      </c>
      <c r="BC368" s="71">
        <f>ROUND(BB368*'Link In'!$H$2,2)</f>
        <v>516104.9</v>
      </c>
      <c r="BD368" s="71">
        <f>ROUND((BB368-BC368)*'Link In'!$H$3,2)</f>
        <v>2059258.57</v>
      </c>
    </row>
    <row r="369" spans="1:56" x14ac:dyDescent="0.3">
      <c r="A369" s="55">
        <v>9999</v>
      </c>
      <c r="B369" s="125">
        <f>+B368+31</f>
        <v>44654</v>
      </c>
      <c r="C369" s="98" t="s">
        <v>15</v>
      </c>
      <c r="D369" s="69">
        <f t="shared" ref="D369:V369" si="1793">IF(OR($B369&lt;D$10,$B369&gt;D$11),0,IF($B369=D$11,-D368,-D$15))</f>
        <v>0</v>
      </c>
      <c r="E369" s="69">
        <f t="shared" si="1793"/>
        <v>0</v>
      </c>
      <c r="F369" s="69">
        <f t="shared" si="1793"/>
        <v>0</v>
      </c>
      <c r="G369" s="69">
        <f t="shared" si="1793"/>
        <v>0</v>
      </c>
      <c r="H369" s="69">
        <f t="shared" si="1793"/>
        <v>0</v>
      </c>
      <c r="I369" s="69">
        <f t="shared" si="1793"/>
        <v>0</v>
      </c>
      <c r="J369" s="69">
        <f t="shared" si="1793"/>
        <v>0</v>
      </c>
      <c r="K369" s="69">
        <f t="shared" si="1793"/>
        <v>0</v>
      </c>
      <c r="L369" s="69">
        <f t="shared" si="1793"/>
        <v>0</v>
      </c>
      <c r="M369" s="69">
        <f t="shared" si="1793"/>
        <v>0</v>
      </c>
      <c r="N369" s="69">
        <f t="shared" si="1793"/>
        <v>0</v>
      </c>
      <c r="O369" s="69">
        <f t="shared" si="1793"/>
        <v>0</v>
      </c>
      <c r="P369" s="69">
        <f t="shared" si="1793"/>
        <v>0</v>
      </c>
      <c r="Q369" s="69">
        <f>IF(OR($B369&lt;Q$10,$B369&gt;Q$11),0,IF($B369=Q$11,-Q368,-Q$15))</f>
        <v>0</v>
      </c>
      <c r="R369" s="69">
        <f t="shared" si="1793"/>
        <v>0</v>
      </c>
      <c r="S369" s="69">
        <f t="shared" si="1793"/>
        <v>0</v>
      </c>
      <c r="T369" s="69">
        <f t="shared" si="1793"/>
        <v>0</v>
      </c>
      <c r="U369" s="69">
        <f t="shared" si="1793"/>
        <v>-3019.97</v>
      </c>
      <c r="V369" s="69">
        <f t="shared" si="1793"/>
        <v>-5260.36</v>
      </c>
      <c r="W369" s="69">
        <v>0</v>
      </c>
      <c r="X369" s="69">
        <f>IF(OR($B369&lt;X$10,$B369&gt;X$11),0,IF($B369=X$11,-X368,-X$15))</f>
        <v>-619.56255555555549</v>
      </c>
      <c r="Y369" s="69">
        <f>IF(OR($B369&lt;Y$10,$B369&gt;Y$11),0,IF($B369=Y$11,-Y368,-Y$15))</f>
        <v>-2238.71</v>
      </c>
      <c r="Z369" s="69">
        <f t="shared" ref="Z369" si="1794">IF(OR($B369&lt;Z$10,$B369&gt;Z$11),0,IF($B369=Z$11,-Z368,-Z$15))</f>
        <v>-4145.22</v>
      </c>
      <c r="AA369" s="69">
        <f>IF(OR($B369&lt;AA$10,$B369&gt;AA$11),0,IF($B369=AA$11,-AA368,-AA$15))</f>
        <v>-3602.5677222222221</v>
      </c>
      <c r="AB369" s="69">
        <f t="shared" ref="AB369" si="1795">IF(OR($B369&lt;AB$10,$B369&gt;AB$11),0,IF($B369=AB$11,-AB368,-AB$15))</f>
        <v>-2323.0977777777771</v>
      </c>
      <c r="AC369" s="69">
        <f>IF(OR($B369&lt;AC$10,$B369&gt;AC$11),0,IF($B369=AC$11,-AC368,-AC$15))</f>
        <v>-5057.5455555555554</v>
      </c>
      <c r="AD369" s="69">
        <f t="shared" ref="AD369:AF369" si="1796">IF(OR($B369&lt;AD$10,$B369&gt;AD$11),0,IF($B369=AD$11,-AD368,-AD$15))</f>
        <v>-2817.2901111111109</v>
      </c>
      <c r="AE369" s="69">
        <f t="shared" si="1796"/>
        <v>-4496.5687222222223</v>
      </c>
      <c r="AF369" s="69">
        <f t="shared" si="1796"/>
        <v>-1984.0399444444445</v>
      </c>
      <c r="AG369" s="69">
        <f t="shared" ref="AG369:AH369" si="1797">IF(OR($B369&lt;AG$10,$B369&gt;AG$11),0,IF($B369=AG$11,-AG368,-AG$15))</f>
        <v>-7735.1963333333342</v>
      </c>
      <c r="AH369" s="69">
        <f t="shared" si="1797"/>
        <v>-2291.8082777777777</v>
      </c>
      <c r="AI369" s="69">
        <f t="shared" ref="AI369:AJ369" si="1798">IF(OR($B369&lt;AI$10,$B369&gt;AI$11),0,IF($B369=AI$11,-AI368,-AI$15))</f>
        <v>-4660.0425555555557</v>
      </c>
      <c r="AJ369" s="69">
        <f t="shared" si="1798"/>
        <v>-4768.1513888888885</v>
      </c>
      <c r="AK369" s="69">
        <f t="shared" ref="AK369:AL369" si="1799">IF(OR($B369&lt;AK$10,$B369&gt;AK$11),0,IF($B369=AK$11,-AK368,-AK$15))</f>
        <v>-2229.3174444444444</v>
      </c>
      <c r="AL369" s="69">
        <f t="shared" si="1799"/>
        <v>-5824.0375000000004</v>
      </c>
      <c r="AM369" s="69">
        <f t="shared" ref="AM369" si="1800">IF(OR($B369&lt;AM$10,$B369&gt;AM$11),0,IF($B369=AM$11,-AM368,-AM$15))</f>
        <v>-250.24666666666667</v>
      </c>
      <c r="AN369" s="69"/>
      <c r="AO369" s="69"/>
      <c r="AP369" s="69">
        <f t="shared" ref="AP369:AQ369" si="1801">IF(OR($B369&lt;AP$10,$B369&gt;AP$11),0,IF($B369=AP$11,-AP368,-AP$15))</f>
        <v>-9054.5974444444455</v>
      </c>
      <c r="AQ369" s="69">
        <f t="shared" si="1801"/>
        <v>-5277.7777777777774</v>
      </c>
      <c r="AR369" s="69">
        <f t="shared" ref="AR369:AT369" si="1802">IF(OR($B369&lt;AR$10,$B369&gt;AR$11),0,IF($B369=AR$11,-AR368,-AR$15))</f>
        <v>-7777.7777777777774</v>
      </c>
      <c r="AS369" s="69">
        <f t="shared" si="1802"/>
        <v>-4412.5226666666667</v>
      </c>
      <c r="AT369" s="69">
        <f t="shared" si="1802"/>
        <v>-4428.1481111111116</v>
      </c>
      <c r="AU369" s="69">
        <f t="shared" ref="AU369:AV369" si="1803">IF(OR($B369&lt;AU$10,$B369&gt;AU$11),0,IF($B369=AU$11,-AU368,-AU$15))</f>
        <v>-1666.6666666666667</v>
      </c>
      <c r="AV369" s="69">
        <f t="shared" si="1803"/>
        <v>-416.61005555555556</v>
      </c>
      <c r="AW369" s="70"/>
      <c r="AX369" s="70"/>
      <c r="AY369" s="70"/>
      <c r="AZ369" s="70"/>
      <c r="BA369" s="70"/>
      <c r="BB369" s="71">
        <f t="shared" si="1677"/>
        <v>-96357.833055555559</v>
      </c>
      <c r="BC369" s="71">
        <f>ROUND(BB369*'Link In'!$H$2,2)</f>
        <v>-4817.8900000000003</v>
      </c>
      <c r="BD369" s="71">
        <f>ROUND((BB369-BC369)*'Link In'!$H$3,2)</f>
        <v>-19223.39</v>
      </c>
    </row>
    <row r="370" spans="1:56" x14ac:dyDescent="0.3">
      <c r="A370" s="55">
        <v>9999</v>
      </c>
      <c r="B370" s="123">
        <f>B369</f>
        <v>44654</v>
      </c>
      <c r="C370" s="99" t="s">
        <v>16</v>
      </c>
      <c r="D370" s="71">
        <f t="shared" ref="D370:V370" si="1804">IF($B371&lt;D$10,0,IF($B371=D$10,D$13,SUM(D368:D369)))</f>
        <v>0</v>
      </c>
      <c r="E370" s="71">
        <f t="shared" si="1804"/>
        <v>0</v>
      </c>
      <c r="F370" s="71">
        <f t="shared" si="1804"/>
        <v>0</v>
      </c>
      <c r="G370" s="71">
        <f t="shared" si="1804"/>
        <v>0</v>
      </c>
      <c r="H370" s="71">
        <f t="shared" si="1804"/>
        <v>0</v>
      </c>
      <c r="I370" s="71">
        <f t="shared" si="1804"/>
        <v>0</v>
      </c>
      <c r="J370" s="71">
        <f t="shared" si="1804"/>
        <v>0</v>
      </c>
      <c r="K370" s="71">
        <f t="shared" si="1804"/>
        <v>0</v>
      </c>
      <c r="L370" s="71">
        <f t="shared" si="1804"/>
        <v>0</v>
      </c>
      <c r="M370" s="71">
        <f t="shared" si="1804"/>
        <v>0</v>
      </c>
      <c r="N370" s="71">
        <f t="shared" si="1804"/>
        <v>0</v>
      </c>
      <c r="O370" s="71">
        <f t="shared" si="1804"/>
        <v>0</v>
      </c>
      <c r="P370" s="71">
        <f t="shared" si="1804"/>
        <v>0</v>
      </c>
      <c r="Q370" s="71">
        <f>IF($B371&lt;Q$10,0,IF($B371=Q$10,Q$13,SUM(Q368:Q369)))</f>
        <v>-6.9121597334742546E-11</v>
      </c>
      <c r="R370" s="71">
        <f t="shared" si="1804"/>
        <v>1.6825651982799172E-11</v>
      </c>
      <c r="S370" s="71">
        <f t="shared" si="1804"/>
        <v>-7.0485839387401938E-12</v>
      </c>
      <c r="T370" s="71">
        <f t="shared" si="1804"/>
        <v>2.0293100533308461E-11</v>
      </c>
      <c r="U370" s="71">
        <f t="shared" si="1804"/>
        <v>123818.77000000194</v>
      </c>
      <c r="V370" s="71">
        <f t="shared" si="1804"/>
        <v>215674.76000000164</v>
      </c>
      <c r="W370" s="71">
        <f t="shared" ref="W370" si="1805">IF($B371&lt;W$10,0,IF($B371=W$10,W$13,SUM(W368:W369)))</f>
        <v>-1.2050804798491299E-11</v>
      </c>
      <c r="X370" s="71">
        <f>IF($B371&lt;X$10,0,IF($B371=X$10,X$13,SUM(X368:X369)))</f>
        <v>4336.6210000000638</v>
      </c>
      <c r="Y370" s="71">
        <f>IF($B371&lt;Y$10,0,IF($B371=Y$10,Y$13,SUM(Y368:Y369)))</f>
        <v>15670.970000000169</v>
      </c>
      <c r="Z370" s="71">
        <f t="shared" ref="Z370" si="1806">IF($B371&lt;Z$10,0,IF($B371=Z$10,Z$13,SUM(Z368:Z369)))</f>
        <v>244568.10000000321</v>
      </c>
      <c r="AA370" s="71">
        <f>IF($B371&lt;AA$10,0,IF($B371=AA$10,AA$13,SUM(AA368:AA369)))</f>
        <v>194538.65699999974</v>
      </c>
      <c r="AB370" s="71">
        <f t="shared" ref="AB370" si="1807">IF($B371&lt;AB$10,0,IF($B371=AB$10,AB$13,SUM(AB368:AB369)))</f>
        <v>174232.33333333407</v>
      </c>
      <c r="AC370" s="71">
        <f>IF($B371&lt;AC$10,0,IF($B371=AC$10,AC$13,SUM(AC368:AC369)))</f>
        <v>379315.9166666625</v>
      </c>
      <c r="AD370" s="71">
        <f t="shared" ref="AD370:AF370" si="1808">IF($B371&lt;AD$10,0,IF($B371=AD$10,AD$13,SUM(AD368:AD369)))</f>
        <v>225383.2088888876</v>
      </c>
      <c r="AE370" s="71">
        <f t="shared" si="1808"/>
        <v>503615.69688888814</v>
      </c>
      <c r="AF370" s="71">
        <f t="shared" si="1808"/>
        <v>222212.4737777785</v>
      </c>
      <c r="AG370" s="71">
        <f t="shared" ref="AG370:AH370" si="1809">IF($B371&lt;AG$10,0,IF($B371=AG$10,AG$13,SUM(AG368:AG369)))</f>
        <v>866341.98933332996</v>
      </c>
      <c r="AH370" s="71">
        <f t="shared" si="1809"/>
        <v>256682.52711110943</v>
      </c>
      <c r="AI370" s="71">
        <f t="shared" ref="AI370:AJ370" si="1810">IF($B371&lt;AI$10,0,IF($B371=AI$10,AI$13,SUM(AI368:AI369)))</f>
        <v>521924.76622222026</v>
      </c>
      <c r="AJ370" s="71">
        <f t="shared" si="1810"/>
        <v>534032.95555555169</v>
      </c>
      <c r="AK370" s="71">
        <f t="shared" ref="AK370:AL370" si="1811">IF($B371&lt;AK$10,0,IF($B371=AK$10,AK$13,SUM(AK368:AK369)))</f>
        <v>249683.55377777695</v>
      </c>
      <c r="AL370" s="71">
        <f t="shared" si="1811"/>
        <v>698884.5000000014</v>
      </c>
      <c r="AM370" s="71">
        <f t="shared" ref="AM370" si="1812">IF($B371&lt;AM$10,0,IF($B371=AM$10,AM$13,SUM(AM368:AM369)))</f>
        <v>28027.626666666714</v>
      </c>
      <c r="AN370" s="71"/>
      <c r="AO370" s="71"/>
      <c r="AP370" s="71">
        <f t="shared" ref="AP370:AQ370" si="1813">IF($B371&lt;AP$10,0,IF($B371=AP$10,AP$13,SUM(AP368:AP369)))</f>
        <v>1385353.4090000005</v>
      </c>
      <c r="AQ370" s="71">
        <f t="shared" si="1813"/>
        <v>738888.88888888992</v>
      </c>
      <c r="AR370" s="71">
        <f t="shared" ref="AR370:AT370" si="1814">IF($B371&lt;AR$10,0,IF($B371=AR$10,AR$13,SUM(AR368:AR369)))</f>
        <v>1112222.2222222232</v>
      </c>
      <c r="AS370" s="71">
        <f t="shared" si="1814"/>
        <v>604515.60533333372</v>
      </c>
      <c r="AT370" s="71">
        <f t="shared" si="1814"/>
        <v>606656.29122222122</v>
      </c>
      <c r="AU370" s="71">
        <f t="shared" ref="AU370:AV370" si="1815">IF($B371&lt;AU$10,0,IF($B371=AU$10,AU$13,SUM(AU368:AU369)))</f>
        <v>258333.33333333294</v>
      </c>
      <c r="AV370" s="71">
        <f t="shared" si="1815"/>
        <v>60825.068111111032</v>
      </c>
      <c r="AW370" s="71"/>
      <c r="AX370" s="71"/>
      <c r="AY370" s="71"/>
      <c r="AZ370" s="71"/>
      <c r="BA370" s="71"/>
      <c r="BB370" s="71">
        <f t="shared" si="1677"/>
        <v>10225740.244333327</v>
      </c>
      <c r="BC370" s="71">
        <f>ROUND(BB370*'Link In'!$H$2,2)</f>
        <v>511287.01</v>
      </c>
      <c r="BD370" s="71">
        <f>ROUND((BB370-BC370)*'Link In'!$H$3,2)</f>
        <v>2040035.18</v>
      </c>
    </row>
    <row r="371" spans="1:56" x14ac:dyDescent="0.3">
      <c r="A371" s="55">
        <v>9999</v>
      </c>
      <c r="B371" s="125">
        <f>+B370+30</f>
        <v>44684</v>
      </c>
      <c r="C371" s="98" t="s">
        <v>15</v>
      </c>
      <c r="D371" s="69">
        <f t="shared" ref="D371:V371" si="1816">IF(OR($B371&lt;D$10,$B371&gt;D$11),0,IF($B371=D$11,-D370,-D$15))</f>
        <v>0</v>
      </c>
      <c r="E371" s="69">
        <f t="shared" si="1816"/>
        <v>0</v>
      </c>
      <c r="F371" s="69">
        <f t="shared" si="1816"/>
        <v>0</v>
      </c>
      <c r="G371" s="69">
        <f t="shared" si="1816"/>
        <v>0</v>
      </c>
      <c r="H371" s="69">
        <f t="shared" si="1816"/>
        <v>0</v>
      </c>
      <c r="I371" s="69">
        <f t="shared" si="1816"/>
        <v>0</v>
      </c>
      <c r="J371" s="69">
        <f t="shared" si="1816"/>
        <v>0</v>
      </c>
      <c r="K371" s="69">
        <f t="shared" si="1816"/>
        <v>0</v>
      </c>
      <c r="L371" s="69">
        <f t="shared" si="1816"/>
        <v>0</v>
      </c>
      <c r="M371" s="69">
        <f t="shared" si="1816"/>
        <v>0</v>
      </c>
      <c r="N371" s="69">
        <f t="shared" si="1816"/>
        <v>0</v>
      </c>
      <c r="O371" s="69">
        <f t="shared" si="1816"/>
        <v>0</v>
      </c>
      <c r="P371" s="69">
        <f t="shared" si="1816"/>
        <v>0</v>
      </c>
      <c r="Q371" s="69">
        <f>IF(OR($B371&lt;Q$10,$B371&gt;Q$11),0,IF($B371=Q$11,-Q370,-Q$15))</f>
        <v>0</v>
      </c>
      <c r="R371" s="69">
        <f t="shared" si="1816"/>
        <v>0</v>
      </c>
      <c r="S371" s="69">
        <f t="shared" si="1816"/>
        <v>0</v>
      </c>
      <c r="T371" s="69">
        <f t="shared" si="1816"/>
        <v>0</v>
      </c>
      <c r="U371" s="69">
        <f t="shared" si="1816"/>
        <v>-3019.97</v>
      </c>
      <c r="V371" s="69">
        <f t="shared" si="1816"/>
        <v>-5260.36</v>
      </c>
      <c r="W371" s="69">
        <v>0</v>
      </c>
      <c r="X371" s="69">
        <f>IF(OR($B371&lt;X$10,$B371&gt;X$11),0,IF($B371=X$11,-X370,-X$15))</f>
        <v>-619.56255555555549</v>
      </c>
      <c r="Y371" s="69">
        <f>IF(OR($B371&lt;Y$10,$B371&gt;Y$11),0,IF($B371=Y$11,-Y370,-Y$15))</f>
        <v>-2238.71</v>
      </c>
      <c r="Z371" s="69">
        <f t="shared" ref="Z371" si="1817">IF(OR($B371&lt;Z$10,$B371&gt;Z$11),0,IF($B371=Z$11,-Z370,-Z$15))</f>
        <v>-4145.22</v>
      </c>
      <c r="AA371" s="69">
        <f>IF(OR($B371&lt;AA$10,$B371&gt;AA$11),0,IF($B371=AA$11,-AA370,-AA$15))</f>
        <v>-3602.5677222222221</v>
      </c>
      <c r="AB371" s="69">
        <f t="shared" ref="AB371" si="1818">IF(OR($B371&lt;AB$10,$B371&gt;AB$11),0,IF($B371=AB$11,-AB370,-AB$15))</f>
        <v>-2323.0977777777771</v>
      </c>
      <c r="AC371" s="69">
        <f>IF(OR($B371&lt;AC$10,$B371&gt;AC$11),0,IF($B371=AC$11,-AC370,-AC$15))</f>
        <v>-5057.5455555555554</v>
      </c>
      <c r="AD371" s="69">
        <f t="shared" ref="AD371:AF371" si="1819">IF(OR($B371&lt;AD$10,$B371&gt;AD$11),0,IF($B371=AD$11,-AD370,-AD$15))</f>
        <v>-2817.2901111111109</v>
      </c>
      <c r="AE371" s="69">
        <f t="shared" si="1819"/>
        <v>-4496.5687222222223</v>
      </c>
      <c r="AF371" s="69">
        <f t="shared" si="1819"/>
        <v>-1984.0399444444445</v>
      </c>
      <c r="AG371" s="69">
        <f t="shared" ref="AG371:AH371" si="1820">IF(OR($B371&lt;AG$10,$B371&gt;AG$11),0,IF($B371=AG$11,-AG370,-AG$15))</f>
        <v>-7735.1963333333342</v>
      </c>
      <c r="AH371" s="69">
        <f t="shared" si="1820"/>
        <v>-2291.8082777777777</v>
      </c>
      <c r="AI371" s="69">
        <f t="shared" ref="AI371:AJ371" si="1821">IF(OR($B371&lt;AI$10,$B371&gt;AI$11),0,IF($B371=AI$11,-AI370,-AI$15))</f>
        <v>-4660.0425555555557</v>
      </c>
      <c r="AJ371" s="69">
        <f t="shared" si="1821"/>
        <v>-4768.1513888888885</v>
      </c>
      <c r="AK371" s="69">
        <f t="shared" ref="AK371:AL371" si="1822">IF(OR($B371&lt;AK$10,$B371&gt;AK$11),0,IF($B371=AK$11,-AK370,-AK$15))</f>
        <v>-2229.3174444444444</v>
      </c>
      <c r="AL371" s="69">
        <f t="shared" si="1822"/>
        <v>-5824.0375000000004</v>
      </c>
      <c r="AM371" s="69">
        <f t="shared" ref="AM371" si="1823">IF(OR($B371&lt;AM$10,$B371&gt;AM$11),0,IF($B371=AM$11,-AM370,-AM$15))</f>
        <v>-250.24666666666667</v>
      </c>
      <c r="AN371" s="69"/>
      <c r="AO371" s="69"/>
      <c r="AP371" s="69">
        <f t="shared" ref="AP371:AQ371" si="1824">IF(OR($B371&lt;AP$10,$B371&gt;AP$11),0,IF($B371=AP$11,-AP370,-AP$15))</f>
        <v>-9054.5974444444455</v>
      </c>
      <c r="AQ371" s="69">
        <f t="shared" si="1824"/>
        <v>-5277.7777777777774</v>
      </c>
      <c r="AR371" s="69">
        <f t="shared" ref="AR371:AT371" si="1825">IF(OR($B371&lt;AR$10,$B371&gt;AR$11),0,IF($B371=AR$11,-AR370,-AR$15))</f>
        <v>-7777.7777777777774</v>
      </c>
      <c r="AS371" s="69">
        <f t="shared" si="1825"/>
        <v>-4412.5226666666667</v>
      </c>
      <c r="AT371" s="69">
        <f t="shared" si="1825"/>
        <v>-4428.1481111111116</v>
      </c>
      <c r="AU371" s="69">
        <f t="shared" ref="AU371:AV371" si="1826">IF(OR($B371&lt;AU$10,$B371&gt;AU$11),0,IF($B371=AU$11,-AU370,-AU$15))</f>
        <v>-1666.6666666666667</v>
      </c>
      <c r="AV371" s="69">
        <f t="shared" si="1826"/>
        <v>-416.61005555555556</v>
      </c>
      <c r="AW371" s="70"/>
      <c r="AX371" s="70"/>
      <c r="AY371" s="70"/>
      <c r="AZ371" s="70"/>
      <c r="BA371" s="70"/>
      <c r="BB371" s="71">
        <f t="shared" si="1677"/>
        <v>-96357.833055555559</v>
      </c>
      <c r="BC371" s="71">
        <f>ROUND(BB371*'Link In'!$H$2,2)</f>
        <v>-4817.8900000000003</v>
      </c>
      <c r="BD371" s="71">
        <f>ROUND((BB371-BC371)*'Link In'!$H$3,2)</f>
        <v>-19223.39</v>
      </c>
    </row>
    <row r="372" spans="1:56" x14ac:dyDescent="0.3">
      <c r="A372" s="55">
        <v>9999</v>
      </c>
      <c r="B372" s="123">
        <f>B371</f>
        <v>44684</v>
      </c>
      <c r="C372" s="99" t="s">
        <v>16</v>
      </c>
      <c r="D372" s="71">
        <f t="shared" ref="D372:V372" si="1827">IF($B373&lt;D$10,0,IF($B373=D$10,D$13,SUM(D370:D371)))</f>
        <v>0</v>
      </c>
      <c r="E372" s="71">
        <f t="shared" si="1827"/>
        <v>0</v>
      </c>
      <c r="F372" s="71">
        <f t="shared" si="1827"/>
        <v>0</v>
      </c>
      <c r="G372" s="71">
        <f t="shared" si="1827"/>
        <v>0</v>
      </c>
      <c r="H372" s="71">
        <f t="shared" si="1827"/>
        <v>0</v>
      </c>
      <c r="I372" s="71">
        <f t="shared" si="1827"/>
        <v>0</v>
      </c>
      <c r="J372" s="71">
        <f t="shared" si="1827"/>
        <v>0</v>
      </c>
      <c r="K372" s="71">
        <f t="shared" si="1827"/>
        <v>0</v>
      </c>
      <c r="L372" s="71">
        <f t="shared" si="1827"/>
        <v>0</v>
      </c>
      <c r="M372" s="71">
        <f t="shared" si="1827"/>
        <v>0</v>
      </c>
      <c r="N372" s="71">
        <f t="shared" si="1827"/>
        <v>0</v>
      </c>
      <c r="O372" s="71">
        <f t="shared" si="1827"/>
        <v>0</v>
      </c>
      <c r="P372" s="71">
        <f t="shared" si="1827"/>
        <v>0</v>
      </c>
      <c r="Q372" s="71">
        <f>IF($B373&lt;Q$10,0,IF($B373=Q$10,Q$13,SUM(Q370:Q371)))</f>
        <v>-6.9121597334742546E-11</v>
      </c>
      <c r="R372" s="71">
        <f t="shared" si="1827"/>
        <v>1.6825651982799172E-11</v>
      </c>
      <c r="S372" s="71">
        <f t="shared" si="1827"/>
        <v>-7.0485839387401938E-12</v>
      </c>
      <c r="T372" s="71">
        <f t="shared" si="1827"/>
        <v>2.0293100533308461E-11</v>
      </c>
      <c r="U372" s="71">
        <f t="shared" si="1827"/>
        <v>120798.80000000194</v>
      </c>
      <c r="V372" s="71">
        <f t="shared" si="1827"/>
        <v>210414.40000000165</v>
      </c>
      <c r="W372" s="71">
        <f t="shared" ref="W372" si="1828">IF($B373&lt;W$10,0,IF($B373=W$10,W$13,SUM(W370:W371)))</f>
        <v>-1.2050804798491299E-11</v>
      </c>
      <c r="X372" s="71">
        <f>IF($B373&lt;X$10,0,IF($B373=X$10,X$13,SUM(X370:X371)))</f>
        <v>3717.0584444445085</v>
      </c>
      <c r="Y372" s="71">
        <f>IF($B373&lt;Y$10,0,IF($B373=Y$10,Y$13,SUM(Y370:Y371)))</f>
        <v>13432.260000000169</v>
      </c>
      <c r="Z372" s="71">
        <f t="shared" ref="Z372" si="1829">IF($B373&lt;Z$10,0,IF($B373=Z$10,Z$13,SUM(Z370:Z371)))</f>
        <v>240422.88000000321</v>
      </c>
      <c r="AA372" s="71">
        <f>IF($B373&lt;AA$10,0,IF($B373=AA$10,AA$13,SUM(AA370:AA371)))</f>
        <v>190936.08927777753</v>
      </c>
      <c r="AB372" s="71">
        <f t="shared" ref="AB372" si="1830">IF($B373&lt;AB$10,0,IF($B373=AB$10,AB$13,SUM(AB370:AB371)))</f>
        <v>171909.23555555628</v>
      </c>
      <c r="AC372" s="71">
        <f>IF($B373&lt;AC$10,0,IF($B373=AC$10,AC$13,SUM(AC370:AC371)))</f>
        <v>374258.37111110694</v>
      </c>
      <c r="AD372" s="71">
        <f t="shared" ref="AD372:AF372" si="1831">IF($B373&lt;AD$10,0,IF($B373=AD$10,AD$13,SUM(AD370:AD371)))</f>
        <v>222565.9187777765</v>
      </c>
      <c r="AE372" s="71">
        <f t="shared" si="1831"/>
        <v>499119.12816666591</v>
      </c>
      <c r="AF372" s="71">
        <f t="shared" si="1831"/>
        <v>220228.43383333407</v>
      </c>
      <c r="AG372" s="71">
        <f t="shared" ref="AG372:AH372" si="1832">IF($B373&lt;AG$10,0,IF($B373=AG$10,AG$13,SUM(AG370:AG371)))</f>
        <v>858606.79299999657</v>
      </c>
      <c r="AH372" s="71">
        <f t="shared" si="1832"/>
        <v>254390.71883333166</v>
      </c>
      <c r="AI372" s="71">
        <f t="shared" ref="AI372:AJ372" si="1833">IF($B373&lt;AI$10,0,IF($B373=AI$10,AI$13,SUM(AI370:AI371)))</f>
        <v>517264.72366666468</v>
      </c>
      <c r="AJ372" s="71">
        <f t="shared" si="1833"/>
        <v>529264.80416666274</v>
      </c>
      <c r="AK372" s="71">
        <f t="shared" ref="AK372:AL372" si="1834">IF($B373&lt;AK$10,0,IF($B373=AK$10,AK$13,SUM(AK370:AK371)))</f>
        <v>247454.23633333252</v>
      </c>
      <c r="AL372" s="71">
        <f t="shared" si="1834"/>
        <v>693060.46250000142</v>
      </c>
      <c r="AM372" s="71">
        <f t="shared" ref="AM372" si="1835">IF($B373&lt;AM$10,0,IF($B373=AM$10,AM$13,SUM(AM370:AM371)))</f>
        <v>27777.380000000048</v>
      </c>
      <c r="AN372" s="71"/>
      <c r="AO372" s="71"/>
      <c r="AP372" s="71">
        <f t="shared" ref="AP372:AQ372" si="1836">IF($B373&lt;AP$10,0,IF($B373=AP$10,AP$13,SUM(AP370:AP371)))</f>
        <v>1376298.811555556</v>
      </c>
      <c r="AQ372" s="71">
        <f t="shared" si="1836"/>
        <v>733611.11111111217</v>
      </c>
      <c r="AR372" s="71">
        <f t="shared" ref="AR372:AT372" si="1837">IF($B373&lt;AR$10,0,IF($B373=AR$10,AR$13,SUM(AR370:AR371)))</f>
        <v>1104444.4444444454</v>
      </c>
      <c r="AS372" s="71">
        <f t="shared" si="1837"/>
        <v>600103.08266666706</v>
      </c>
      <c r="AT372" s="71">
        <f t="shared" si="1837"/>
        <v>602228.14311111008</v>
      </c>
      <c r="AU372" s="71">
        <f t="shared" ref="AU372:AV372" si="1838">IF($B373&lt;AU$10,0,IF($B373=AU$10,AU$13,SUM(AU370:AU371)))</f>
        <v>256666.66666666628</v>
      </c>
      <c r="AV372" s="71">
        <f t="shared" si="1838"/>
        <v>60408.458055555478</v>
      </c>
      <c r="AW372" s="71"/>
      <c r="AX372" s="71"/>
      <c r="AY372" s="71"/>
      <c r="AZ372" s="71"/>
      <c r="BA372" s="71"/>
      <c r="BB372" s="71">
        <f t="shared" si="1677"/>
        <v>10129382.411277771</v>
      </c>
      <c r="BC372" s="71">
        <f>ROUND(BB372*'Link In'!$H$2,2)</f>
        <v>506469.12</v>
      </c>
      <c r="BD372" s="71">
        <f>ROUND((BB372-BC372)*'Link In'!$H$3,2)</f>
        <v>2020811.79</v>
      </c>
    </row>
    <row r="373" spans="1:56" x14ac:dyDescent="0.3">
      <c r="A373" s="55">
        <v>9999</v>
      </c>
      <c r="B373" s="125">
        <f>+B372+31</f>
        <v>44715</v>
      </c>
      <c r="C373" s="98" t="s">
        <v>15</v>
      </c>
      <c r="D373" s="69">
        <f t="shared" ref="D373:V373" si="1839">IF(OR($B373&lt;D$10,$B373&gt;D$11),0,IF($B373=D$11,-D372,-D$15))</f>
        <v>0</v>
      </c>
      <c r="E373" s="69">
        <f t="shared" si="1839"/>
        <v>0</v>
      </c>
      <c r="F373" s="69">
        <f t="shared" si="1839"/>
        <v>0</v>
      </c>
      <c r="G373" s="69">
        <f t="shared" si="1839"/>
        <v>0</v>
      </c>
      <c r="H373" s="69">
        <f t="shared" si="1839"/>
        <v>0</v>
      </c>
      <c r="I373" s="69">
        <f t="shared" si="1839"/>
        <v>0</v>
      </c>
      <c r="J373" s="69">
        <f t="shared" si="1839"/>
        <v>0</v>
      </c>
      <c r="K373" s="69">
        <f t="shared" si="1839"/>
        <v>0</v>
      </c>
      <c r="L373" s="69">
        <f t="shared" si="1839"/>
        <v>0</v>
      </c>
      <c r="M373" s="69">
        <f t="shared" si="1839"/>
        <v>0</v>
      </c>
      <c r="N373" s="69">
        <f t="shared" si="1839"/>
        <v>0</v>
      </c>
      <c r="O373" s="69">
        <f t="shared" si="1839"/>
        <v>0</v>
      </c>
      <c r="P373" s="69">
        <f t="shared" si="1839"/>
        <v>0</v>
      </c>
      <c r="Q373" s="69">
        <f>IF(OR($B373&lt;Q$10,$B373&gt;Q$11),0,IF($B373=Q$11,-Q372,-Q$15))</f>
        <v>0</v>
      </c>
      <c r="R373" s="69">
        <f t="shared" si="1839"/>
        <v>0</v>
      </c>
      <c r="S373" s="69">
        <f t="shared" si="1839"/>
        <v>0</v>
      </c>
      <c r="T373" s="69">
        <f t="shared" si="1839"/>
        <v>0</v>
      </c>
      <c r="U373" s="69">
        <f t="shared" si="1839"/>
        <v>-3019.97</v>
      </c>
      <c r="V373" s="69">
        <f t="shared" si="1839"/>
        <v>-5260.36</v>
      </c>
      <c r="W373" s="69">
        <v>0</v>
      </c>
      <c r="X373" s="69">
        <f>IF(OR($B373&lt;X$10,$B373&gt;X$11),0,IF($B373=X$11,-X372,-X$15))</f>
        <v>-619.56255555555549</v>
      </c>
      <c r="Y373" s="69">
        <f>IF(OR($B373&lt;Y$10,$B373&gt;Y$11),0,IF($B373=Y$11,-Y372,-Y$15))</f>
        <v>-2238.71</v>
      </c>
      <c r="Z373" s="69">
        <f t="shared" ref="Z373" si="1840">IF(OR($B373&lt;Z$10,$B373&gt;Z$11),0,IF($B373=Z$11,-Z372,-Z$15))</f>
        <v>-4145.22</v>
      </c>
      <c r="AA373" s="69">
        <f>IF(OR($B373&lt;AA$10,$B373&gt;AA$11),0,IF($B373=AA$11,-AA372,-AA$15))</f>
        <v>-3602.5677222222221</v>
      </c>
      <c r="AB373" s="69">
        <f t="shared" ref="AB373" si="1841">IF(OR($B373&lt;AB$10,$B373&gt;AB$11),0,IF($B373=AB$11,-AB372,-AB$15))</f>
        <v>-2323.0977777777771</v>
      </c>
      <c r="AC373" s="69">
        <f>IF(OR($B373&lt;AC$10,$B373&gt;AC$11),0,IF($B373=AC$11,-AC372,-AC$15))</f>
        <v>-5057.5455555555554</v>
      </c>
      <c r="AD373" s="69">
        <f t="shared" ref="AD373:AF373" si="1842">IF(OR($B373&lt;AD$10,$B373&gt;AD$11),0,IF($B373=AD$11,-AD372,-AD$15))</f>
        <v>-2817.2901111111109</v>
      </c>
      <c r="AE373" s="69">
        <f t="shared" si="1842"/>
        <v>-4496.5687222222223</v>
      </c>
      <c r="AF373" s="69">
        <f t="shared" si="1842"/>
        <v>-1984.0399444444445</v>
      </c>
      <c r="AG373" s="69">
        <f t="shared" ref="AG373:AH373" si="1843">IF(OR($B373&lt;AG$10,$B373&gt;AG$11),0,IF($B373=AG$11,-AG372,-AG$15))</f>
        <v>-7735.1963333333342</v>
      </c>
      <c r="AH373" s="69">
        <f t="shared" si="1843"/>
        <v>-2291.8082777777777</v>
      </c>
      <c r="AI373" s="69">
        <f t="shared" ref="AI373:AJ373" si="1844">IF(OR($B373&lt;AI$10,$B373&gt;AI$11),0,IF($B373=AI$11,-AI372,-AI$15))</f>
        <v>-4660.0425555555557</v>
      </c>
      <c r="AJ373" s="69">
        <f t="shared" si="1844"/>
        <v>-4768.1513888888885</v>
      </c>
      <c r="AK373" s="69">
        <f t="shared" ref="AK373:AL373" si="1845">IF(OR($B373&lt;AK$10,$B373&gt;AK$11),0,IF($B373=AK$11,-AK372,-AK$15))</f>
        <v>-2229.3174444444444</v>
      </c>
      <c r="AL373" s="69">
        <f t="shared" si="1845"/>
        <v>-5824.0375000000004</v>
      </c>
      <c r="AM373" s="69">
        <f t="shared" ref="AM373" si="1846">IF(OR($B373&lt;AM$10,$B373&gt;AM$11),0,IF($B373=AM$11,-AM372,-AM$15))</f>
        <v>-250.24666666666667</v>
      </c>
      <c r="AN373" s="69"/>
      <c r="AO373" s="69"/>
      <c r="AP373" s="69">
        <f t="shared" ref="AP373:AQ373" si="1847">IF(OR($B373&lt;AP$10,$B373&gt;AP$11),0,IF($B373=AP$11,-AP372,-AP$15))</f>
        <v>-9054.5974444444455</v>
      </c>
      <c r="AQ373" s="69">
        <f t="shared" si="1847"/>
        <v>-5277.7777777777774</v>
      </c>
      <c r="AR373" s="69">
        <f t="shared" ref="AR373:AT373" si="1848">IF(OR($B373&lt;AR$10,$B373&gt;AR$11),0,IF($B373=AR$11,-AR372,-AR$15))</f>
        <v>-7777.7777777777774</v>
      </c>
      <c r="AS373" s="69">
        <f t="shared" si="1848"/>
        <v>-4412.5226666666667</v>
      </c>
      <c r="AT373" s="69">
        <f t="shared" si="1848"/>
        <v>-4428.1481111111116</v>
      </c>
      <c r="AU373" s="69">
        <f t="shared" ref="AU373:AV373" si="1849">IF(OR($B373&lt;AU$10,$B373&gt;AU$11),0,IF($B373=AU$11,-AU372,-AU$15))</f>
        <v>-1666.6666666666667</v>
      </c>
      <c r="AV373" s="69">
        <f t="shared" si="1849"/>
        <v>-416.61005555555556</v>
      </c>
      <c r="AW373" s="70"/>
      <c r="AX373" s="70"/>
      <c r="AY373" s="70"/>
      <c r="AZ373" s="70"/>
      <c r="BA373" s="70"/>
      <c r="BB373" s="71">
        <f t="shared" si="1677"/>
        <v>-96357.833055555559</v>
      </c>
      <c r="BC373" s="71">
        <f>ROUND(BB373*'Link In'!$H$2,2)</f>
        <v>-4817.8900000000003</v>
      </c>
      <c r="BD373" s="71">
        <f>ROUND((BB373-BC373)*'Link In'!$H$3,2)</f>
        <v>-19223.39</v>
      </c>
    </row>
    <row r="374" spans="1:56" x14ac:dyDescent="0.3">
      <c r="A374" s="55">
        <v>9999</v>
      </c>
      <c r="B374" s="123">
        <f>B373</f>
        <v>44715</v>
      </c>
      <c r="C374" s="99" t="s">
        <v>16</v>
      </c>
      <c r="D374" s="71">
        <f t="shared" ref="D374:V374" si="1850">IF($B375&lt;D$10,0,IF($B375=D$10,D$13,SUM(D372:D373)))</f>
        <v>0</v>
      </c>
      <c r="E374" s="71">
        <f t="shared" si="1850"/>
        <v>0</v>
      </c>
      <c r="F374" s="71">
        <f t="shared" si="1850"/>
        <v>0</v>
      </c>
      <c r="G374" s="71">
        <f t="shared" si="1850"/>
        <v>0</v>
      </c>
      <c r="H374" s="71">
        <f t="shared" si="1850"/>
        <v>0</v>
      </c>
      <c r="I374" s="71">
        <f t="shared" si="1850"/>
        <v>0</v>
      </c>
      <c r="J374" s="71">
        <f t="shared" si="1850"/>
        <v>0</v>
      </c>
      <c r="K374" s="71">
        <f t="shared" si="1850"/>
        <v>0</v>
      </c>
      <c r="L374" s="71">
        <f t="shared" si="1850"/>
        <v>0</v>
      </c>
      <c r="M374" s="71">
        <f t="shared" si="1850"/>
        <v>0</v>
      </c>
      <c r="N374" s="71">
        <f t="shared" si="1850"/>
        <v>0</v>
      </c>
      <c r="O374" s="71">
        <f t="shared" si="1850"/>
        <v>0</v>
      </c>
      <c r="P374" s="71">
        <f t="shared" si="1850"/>
        <v>0</v>
      </c>
      <c r="Q374" s="71">
        <f>IF($B375&lt;Q$10,0,IF($B375=Q$10,Q$13,SUM(Q372:Q373)))</f>
        <v>-6.9121597334742546E-11</v>
      </c>
      <c r="R374" s="71">
        <f t="shared" si="1850"/>
        <v>1.6825651982799172E-11</v>
      </c>
      <c r="S374" s="71">
        <f t="shared" si="1850"/>
        <v>-7.0485839387401938E-12</v>
      </c>
      <c r="T374" s="71">
        <f t="shared" si="1850"/>
        <v>2.0293100533308461E-11</v>
      </c>
      <c r="U374" s="71">
        <f t="shared" si="1850"/>
        <v>117778.83000000194</v>
      </c>
      <c r="V374" s="71">
        <f t="shared" si="1850"/>
        <v>205154.04000000167</v>
      </c>
      <c r="W374" s="71">
        <f t="shared" ref="W374" si="1851">IF($B375&lt;W$10,0,IF($B375=W$10,W$13,SUM(W372:W373)))</f>
        <v>-1.2050804798491299E-11</v>
      </c>
      <c r="X374" s="71">
        <f>IF($B375&lt;X$10,0,IF($B375=X$10,X$13,SUM(X372:X373)))</f>
        <v>3097.4958888889532</v>
      </c>
      <c r="Y374" s="71">
        <f>IF($B375&lt;Y$10,0,IF($B375=Y$10,Y$13,SUM(Y372:Y373)))</f>
        <v>11193.55000000017</v>
      </c>
      <c r="Z374" s="71">
        <f t="shared" ref="Z374" si="1852">IF($B375&lt;Z$10,0,IF($B375=Z$10,Z$13,SUM(Z372:Z373)))</f>
        <v>236277.6600000032</v>
      </c>
      <c r="AA374" s="71">
        <f>IF($B375&lt;AA$10,0,IF($B375=AA$10,AA$13,SUM(AA372:AA373)))</f>
        <v>187333.52155555531</v>
      </c>
      <c r="AB374" s="71">
        <f t="shared" ref="AB374" si="1853">IF($B375&lt;AB$10,0,IF($B375=AB$10,AB$13,SUM(AB372:AB373)))</f>
        <v>169586.13777777849</v>
      </c>
      <c r="AC374" s="71">
        <f>IF($B375&lt;AC$10,0,IF($B375=AC$10,AC$13,SUM(AC372:AC373)))</f>
        <v>369200.82555555139</v>
      </c>
      <c r="AD374" s="71">
        <f t="shared" ref="AD374:AF374" si="1854">IF($B375&lt;AD$10,0,IF($B375=AD$10,AD$13,SUM(AD372:AD373)))</f>
        <v>219748.62866666541</v>
      </c>
      <c r="AE374" s="71">
        <f t="shared" si="1854"/>
        <v>494622.55944444367</v>
      </c>
      <c r="AF374" s="71">
        <f t="shared" si="1854"/>
        <v>218244.39388888964</v>
      </c>
      <c r="AG374" s="71">
        <f t="shared" ref="AG374:AH374" si="1855">IF($B375&lt;AG$10,0,IF($B375=AG$10,AG$13,SUM(AG372:AG373)))</f>
        <v>850871.59666666319</v>
      </c>
      <c r="AH374" s="71">
        <f t="shared" si="1855"/>
        <v>252098.91055555388</v>
      </c>
      <c r="AI374" s="71">
        <f t="shared" ref="AI374:AJ374" si="1856">IF($B375&lt;AI$10,0,IF($B375=AI$10,AI$13,SUM(AI372:AI373)))</f>
        <v>512604.68111110909</v>
      </c>
      <c r="AJ374" s="71">
        <f t="shared" si="1856"/>
        <v>524496.65277777379</v>
      </c>
      <c r="AK374" s="71">
        <f t="shared" ref="AK374:AL374" si="1857">IF($B375&lt;AK$10,0,IF($B375=AK$10,AK$13,SUM(AK372:AK373)))</f>
        <v>245224.91888888809</v>
      </c>
      <c r="AL374" s="71">
        <f t="shared" si="1857"/>
        <v>687236.42500000144</v>
      </c>
      <c r="AM374" s="71">
        <f t="shared" ref="AM374" si="1858">IF($B375&lt;AM$10,0,IF($B375=AM$10,AM$13,SUM(AM372:AM373)))</f>
        <v>27527.133333333382</v>
      </c>
      <c r="AN374" s="71"/>
      <c r="AO374" s="71"/>
      <c r="AP374" s="71">
        <f t="shared" ref="AP374:AQ374" si="1859">IF($B375&lt;AP$10,0,IF($B375=AP$10,AP$13,SUM(AP372:AP373)))</f>
        <v>1367244.2141111116</v>
      </c>
      <c r="AQ374" s="71">
        <f t="shared" si="1859"/>
        <v>728333.33333333442</v>
      </c>
      <c r="AR374" s="71">
        <f t="shared" ref="AR374:AT374" si="1860">IF($B375&lt;AR$10,0,IF($B375=AR$10,AR$13,SUM(AR372:AR373)))</f>
        <v>1096666.6666666677</v>
      </c>
      <c r="AS374" s="71">
        <f t="shared" si="1860"/>
        <v>595690.56000000041</v>
      </c>
      <c r="AT374" s="71">
        <f t="shared" si="1860"/>
        <v>597799.99499999895</v>
      </c>
      <c r="AU374" s="71">
        <f t="shared" ref="AU374:AV374" si="1861">IF($B375&lt;AU$10,0,IF($B375=AU$10,AU$13,SUM(AU372:AU373)))</f>
        <v>254999.99999999962</v>
      </c>
      <c r="AV374" s="71">
        <f t="shared" si="1861"/>
        <v>59991.847999999925</v>
      </c>
      <c r="AW374" s="71"/>
      <c r="AX374" s="71"/>
      <c r="AY374" s="71"/>
      <c r="AZ374" s="71"/>
      <c r="BA374" s="71"/>
      <c r="BB374" s="71">
        <f t="shared" si="1677"/>
        <v>10033024.578222215</v>
      </c>
      <c r="BC374" s="71">
        <f>ROUND(BB374*'Link In'!$H$2,2)</f>
        <v>501651.23</v>
      </c>
      <c r="BD374" s="71">
        <f>ROUND((BB374-BC374)*'Link In'!$H$3,2)</f>
        <v>2001588.4</v>
      </c>
    </row>
    <row r="375" spans="1:56" x14ac:dyDescent="0.3">
      <c r="A375" s="55">
        <v>9999</v>
      </c>
      <c r="B375" s="125">
        <f>+B374+31</f>
        <v>44746</v>
      </c>
      <c r="C375" s="98" t="s">
        <v>15</v>
      </c>
      <c r="D375" s="69">
        <f t="shared" ref="D375:V375" si="1862">IF(OR($B375&lt;D$10,$B375&gt;D$11),0,IF($B375=D$11,-D374,-D$15))</f>
        <v>0</v>
      </c>
      <c r="E375" s="69">
        <f t="shared" si="1862"/>
        <v>0</v>
      </c>
      <c r="F375" s="69">
        <f t="shared" si="1862"/>
        <v>0</v>
      </c>
      <c r="G375" s="69">
        <f t="shared" si="1862"/>
        <v>0</v>
      </c>
      <c r="H375" s="69">
        <f t="shared" si="1862"/>
        <v>0</v>
      </c>
      <c r="I375" s="69">
        <f t="shared" si="1862"/>
        <v>0</v>
      </c>
      <c r="J375" s="69">
        <f t="shared" si="1862"/>
        <v>0</v>
      </c>
      <c r="K375" s="69">
        <f t="shared" si="1862"/>
        <v>0</v>
      </c>
      <c r="L375" s="69">
        <f t="shared" si="1862"/>
        <v>0</v>
      </c>
      <c r="M375" s="69">
        <f t="shared" si="1862"/>
        <v>0</v>
      </c>
      <c r="N375" s="69">
        <f t="shared" si="1862"/>
        <v>0</v>
      </c>
      <c r="O375" s="69">
        <f t="shared" si="1862"/>
        <v>0</v>
      </c>
      <c r="P375" s="69">
        <f t="shared" si="1862"/>
        <v>0</v>
      </c>
      <c r="Q375" s="69">
        <f>IF(OR($B375&lt;Q$10,$B375&gt;Q$11),0,IF($B375=Q$11,-Q374,-Q$15))</f>
        <v>0</v>
      </c>
      <c r="R375" s="69">
        <f t="shared" si="1862"/>
        <v>0</v>
      </c>
      <c r="S375" s="69">
        <f t="shared" si="1862"/>
        <v>0</v>
      </c>
      <c r="T375" s="69">
        <f t="shared" si="1862"/>
        <v>0</v>
      </c>
      <c r="U375" s="69">
        <f t="shared" si="1862"/>
        <v>-3019.97</v>
      </c>
      <c r="V375" s="69">
        <f t="shared" si="1862"/>
        <v>-5260.36</v>
      </c>
      <c r="W375" s="69">
        <v>0</v>
      </c>
      <c r="X375" s="69">
        <f>IF(OR($B375&lt;X$10,$B375&gt;X$11),0,IF($B375=X$11,-X374,-X$15))</f>
        <v>-619.56255555555549</v>
      </c>
      <c r="Y375" s="69">
        <f>IF(OR($B375&lt;Y$10,$B375&gt;Y$11),0,IF($B375=Y$11,-Y374,-Y$15))</f>
        <v>-2238.71</v>
      </c>
      <c r="Z375" s="69">
        <f t="shared" ref="Z375" si="1863">IF(OR($B375&lt;Z$10,$B375&gt;Z$11),0,IF($B375=Z$11,-Z374,-Z$15))</f>
        <v>-4145.22</v>
      </c>
      <c r="AA375" s="69">
        <f>IF(OR($B375&lt;AA$10,$B375&gt;AA$11),0,IF($B375=AA$11,-AA374,-AA$15))</f>
        <v>-3602.5677222222221</v>
      </c>
      <c r="AB375" s="69">
        <f t="shared" ref="AB375" si="1864">IF(OR($B375&lt;AB$10,$B375&gt;AB$11),0,IF($B375=AB$11,-AB374,-AB$15))</f>
        <v>-2323.0977777777771</v>
      </c>
      <c r="AC375" s="69">
        <f>IF(OR($B375&lt;AC$10,$B375&gt;AC$11),0,IF($B375=AC$11,-AC374,-AC$15))</f>
        <v>-5057.5455555555554</v>
      </c>
      <c r="AD375" s="69">
        <f t="shared" ref="AD375:AF375" si="1865">IF(OR($B375&lt;AD$10,$B375&gt;AD$11),0,IF($B375=AD$11,-AD374,-AD$15))</f>
        <v>-2817.2901111111109</v>
      </c>
      <c r="AE375" s="69">
        <f t="shared" si="1865"/>
        <v>-4496.5687222222223</v>
      </c>
      <c r="AF375" s="69">
        <f t="shared" si="1865"/>
        <v>-1984.0399444444445</v>
      </c>
      <c r="AG375" s="69">
        <f t="shared" ref="AG375:AH375" si="1866">IF(OR($B375&lt;AG$10,$B375&gt;AG$11),0,IF($B375=AG$11,-AG374,-AG$15))</f>
        <v>-7735.1963333333342</v>
      </c>
      <c r="AH375" s="69">
        <f t="shared" si="1866"/>
        <v>-2291.8082777777777</v>
      </c>
      <c r="AI375" s="69">
        <f t="shared" ref="AI375:AJ375" si="1867">IF(OR($B375&lt;AI$10,$B375&gt;AI$11),0,IF($B375=AI$11,-AI374,-AI$15))</f>
        <v>-4660.0425555555557</v>
      </c>
      <c r="AJ375" s="69">
        <f t="shared" si="1867"/>
        <v>-4768.1513888888885</v>
      </c>
      <c r="AK375" s="69">
        <f t="shared" ref="AK375:AL375" si="1868">IF(OR($B375&lt;AK$10,$B375&gt;AK$11),0,IF($B375=AK$11,-AK374,-AK$15))</f>
        <v>-2229.3174444444444</v>
      </c>
      <c r="AL375" s="69">
        <f t="shared" si="1868"/>
        <v>-5824.0375000000004</v>
      </c>
      <c r="AM375" s="69">
        <f t="shared" ref="AM375" si="1869">IF(OR($B375&lt;AM$10,$B375&gt;AM$11),0,IF($B375=AM$11,-AM374,-AM$15))</f>
        <v>-250.24666666666667</v>
      </c>
      <c r="AN375" s="69"/>
      <c r="AO375" s="69"/>
      <c r="AP375" s="69">
        <f t="shared" ref="AP375:AQ375" si="1870">IF(OR($B375&lt;AP$10,$B375&gt;AP$11),0,IF($B375=AP$11,-AP374,-AP$15))</f>
        <v>-9054.5974444444455</v>
      </c>
      <c r="AQ375" s="69">
        <f t="shared" si="1870"/>
        <v>-5277.7777777777774</v>
      </c>
      <c r="AR375" s="69">
        <f t="shared" ref="AR375:AT375" si="1871">IF(OR($B375&lt;AR$10,$B375&gt;AR$11),0,IF($B375=AR$11,-AR374,-AR$15))</f>
        <v>-7777.7777777777774</v>
      </c>
      <c r="AS375" s="69">
        <f t="shared" si="1871"/>
        <v>-4412.5226666666667</v>
      </c>
      <c r="AT375" s="69">
        <f t="shared" si="1871"/>
        <v>-4428.1481111111116</v>
      </c>
      <c r="AU375" s="69">
        <f t="shared" ref="AU375:AV375" si="1872">IF(OR($B375&lt;AU$10,$B375&gt;AU$11),0,IF($B375=AU$11,-AU374,-AU$15))</f>
        <v>-1666.6666666666667</v>
      </c>
      <c r="AV375" s="69">
        <f t="shared" si="1872"/>
        <v>-416.61005555555556</v>
      </c>
      <c r="AW375" s="70"/>
      <c r="AX375" s="70"/>
      <c r="AY375" s="70"/>
      <c r="AZ375" s="70"/>
      <c r="BA375" s="70"/>
      <c r="BB375" s="71">
        <f t="shared" si="1677"/>
        <v>-96357.833055555559</v>
      </c>
      <c r="BC375" s="71">
        <f>ROUND(BB375*'Link In'!$H$2,2)</f>
        <v>-4817.8900000000003</v>
      </c>
      <c r="BD375" s="71">
        <f>ROUND((BB375-BC375)*'Link In'!$H$3,2)</f>
        <v>-19223.39</v>
      </c>
    </row>
    <row r="376" spans="1:56" x14ac:dyDescent="0.3">
      <c r="A376" s="55">
        <v>9999</v>
      </c>
      <c r="B376" s="123">
        <f>B375</f>
        <v>44746</v>
      </c>
      <c r="C376" s="99" t="s">
        <v>16</v>
      </c>
      <c r="D376" s="71">
        <f t="shared" ref="D376:V376" si="1873">IF($B377&lt;D$10,0,IF($B377=D$10,D$13,SUM(D374:D375)))</f>
        <v>0</v>
      </c>
      <c r="E376" s="71">
        <f t="shared" si="1873"/>
        <v>0</v>
      </c>
      <c r="F376" s="71">
        <f t="shared" si="1873"/>
        <v>0</v>
      </c>
      <c r="G376" s="71">
        <f t="shared" si="1873"/>
        <v>0</v>
      </c>
      <c r="H376" s="71">
        <f t="shared" si="1873"/>
        <v>0</v>
      </c>
      <c r="I376" s="71">
        <f t="shared" si="1873"/>
        <v>0</v>
      </c>
      <c r="J376" s="71">
        <f t="shared" si="1873"/>
        <v>0</v>
      </c>
      <c r="K376" s="71">
        <f t="shared" si="1873"/>
        <v>0</v>
      </c>
      <c r="L376" s="71">
        <f t="shared" si="1873"/>
        <v>0</v>
      </c>
      <c r="M376" s="71">
        <f t="shared" si="1873"/>
        <v>0</v>
      </c>
      <c r="N376" s="71">
        <f t="shared" si="1873"/>
        <v>0</v>
      </c>
      <c r="O376" s="71">
        <f t="shared" si="1873"/>
        <v>0</v>
      </c>
      <c r="P376" s="71">
        <f t="shared" si="1873"/>
        <v>0</v>
      </c>
      <c r="Q376" s="71">
        <f>IF($B377&lt;Q$10,0,IF($B377=Q$10,Q$13,SUM(Q374:Q375)))</f>
        <v>-6.9121597334742546E-11</v>
      </c>
      <c r="R376" s="71">
        <f t="shared" si="1873"/>
        <v>1.6825651982799172E-11</v>
      </c>
      <c r="S376" s="71">
        <f t="shared" si="1873"/>
        <v>-7.0485839387401938E-12</v>
      </c>
      <c r="T376" s="71">
        <f t="shared" si="1873"/>
        <v>2.0293100533308461E-11</v>
      </c>
      <c r="U376" s="71">
        <f t="shared" si="1873"/>
        <v>114758.86000000194</v>
      </c>
      <c r="V376" s="71">
        <f t="shared" si="1873"/>
        <v>199893.68000000168</v>
      </c>
      <c r="W376" s="71">
        <f t="shared" ref="W376" si="1874">IF($B377&lt;W$10,0,IF($B377=W$10,W$13,SUM(W374:W375)))</f>
        <v>-1.2050804798491299E-11</v>
      </c>
      <c r="X376" s="71">
        <f>IF($B377&lt;X$10,0,IF($B377=X$10,X$13,SUM(X374:X375)))</f>
        <v>2477.933333333398</v>
      </c>
      <c r="Y376" s="71">
        <f>IF($B377&lt;Y$10,0,IF($B377=Y$10,Y$13,SUM(Y374:Y375)))</f>
        <v>8954.8400000001711</v>
      </c>
      <c r="Z376" s="71">
        <f t="shared" ref="Z376" si="1875">IF($B377&lt;Z$10,0,IF($B377=Z$10,Z$13,SUM(Z374:Z375)))</f>
        <v>232132.4400000032</v>
      </c>
      <c r="AA376" s="71">
        <f>IF($B377&lt;AA$10,0,IF($B377=AA$10,AA$13,SUM(AA374:AA375)))</f>
        <v>183730.9538333331</v>
      </c>
      <c r="AB376" s="71">
        <f t="shared" ref="AB376" si="1876">IF($B377&lt;AB$10,0,IF($B377=AB$10,AB$13,SUM(AB374:AB375)))</f>
        <v>167263.04000000071</v>
      </c>
      <c r="AC376" s="71">
        <f>IF($B377&lt;AC$10,0,IF($B377=AC$10,AC$13,SUM(AC374:AC375)))</f>
        <v>364143.27999999584</v>
      </c>
      <c r="AD376" s="71">
        <f t="shared" ref="AD376:AF376" si="1877">IF($B377&lt;AD$10,0,IF($B377=AD$10,AD$13,SUM(AD374:AD375)))</f>
        <v>216931.33855555431</v>
      </c>
      <c r="AE376" s="71">
        <f t="shared" si="1877"/>
        <v>490125.99072222144</v>
      </c>
      <c r="AF376" s="71">
        <f t="shared" si="1877"/>
        <v>216260.3539444452</v>
      </c>
      <c r="AG376" s="71">
        <f t="shared" ref="AG376:AH376" si="1878">IF($B377&lt;AG$10,0,IF($B377=AG$10,AG$13,SUM(AG374:AG375)))</f>
        <v>843136.4003333298</v>
      </c>
      <c r="AH376" s="71">
        <f t="shared" si="1878"/>
        <v>249807.10227777611</v>
      </c>
      <c r="AI376" s="71">
        <f t="shared" ref="AI376:AJ376" si="1879">IF($B377&lt;AI$10,0,IF($B377=AI$10,AI$13,SUM(AI374:AI375)))</f>
        <v>507944.63855555351</v>
      </c>
      <c r="AJ376" s="71">
        <f t="shared" si="1879"/>
        <v>519728.50138888491</v>
      </c>
      <c r="AK376" s="71">
        <f t="shared" ref="AK376:AL376" si="1880">IF($B377&lt;AK$10,0,IF($B377=AK$10,AK$13,SUM(AK374:AK375)))</f>
        <v>242995.60144444366</v>
      </c>
      <c r="AL376" s="71">
        <f t="shared" si="1880"/>
        <v>681412.38750000147</v>
      </c>
      <c r="AM376" s="71">
        <f t="shared" ref="AM376" si="1881">IF($B377&lt;AM$10,0,IF($B377=AM$10,AM$13,SUM(AM374:AM375)))</f>
        <v>27276.886666666716</v>
      </c>
      <c r="AN376" s="71"/>
      <c r="AO376" s="71"/>
      <c r="AP376" s="71">
        <f t="shared" ref="AP376:AQ376" si="1882">IF($B377&lt;AP$10,0,IF($B377=AP$10,AP$13,SUM(AP374:AP375)))</f>
        <v>1358189.6166666672</v>
      </c>
      <c r="AQ376" s="71">
        <f t="shared" si="1882"/>
        <v>723055.55555555667</v>
      </c>
      <c r="AR376" s="71">
        <f t="shared" ref="AR376:AT376" si="1883">IF($B377&lt;AR$10,0,IF($B377=AR$10,AR$13,SUM(AR374:AR375)))</f>
        <v>1088888.8888888899</v>
      </c>
      <c r="AS376" s="71">
        <f t="shared" si="1883"/>
        <v>591278.03733333375</v>
      </c>
      <c r="AT376" s="71">
        <f t="shared" si="1883"/>
        <v>593371.84688888781</v>
      </c>
      <c r="AU376" s="71">
        <f t="shared" ref="AU376:AV376" si="1884">IF($B377&lt;AU$10,0,IF($B377=AU$10,AU$13,SUM(AU374:AU375)))</f>
        <v>253333.33333333296</v>
      </c>
      <c r="AV376" s="71">
        <f t="shared" si="1884"/>
        <v>59575.237944444372</v>
      </c>
      <c r="AW376" s="71"/>
      <c r="AX376" s="71"/>
      <c r="AY376" s="71"/>
      <c r="AZ376" s="71"/>
      <c r="BA376" s="71"/>
      <c r="BB376" s="71">
        <f t="shared" si="1677"/>
        <v>9936666.7451666594</v>
      </c>
      <c r="BC376" s="71">
        <f>ROUND(BB376*'Link In'!$H$2,2)</f>
        <v>496833.34</v>
      </c>
      <c r="BD376" s="71">
        <f>ROUND((BB376-BC376)*'Link In'!$H$3,2)</f>
        <v>1982365.02</v>
      </c>
    </row>
    <row r="377" spans="1:56" x14ac:dyDescent="0.3">
      <c r="A377" s="55">
        <v>9999</v>
      </c>
      <c r="B377" s="125">
        <f>+B376+28</f>
        <v>44774</v>
      </c>
      <c r="C377" s="98" t="s">
        <v>15</v>
      </c>
      <c r="D377" s="69">
        <f t="shared" ref="D377:V377" si="1885">IF(OR($B377&lt;D$10,$B377&gt;D$11),0,IF($B377=D$11,-D376,-D$15))</f>
        <v>0</v>
      </c>
      <c r="E377" s="69">
        <f t="shared" si="1885"/>
        <v>0</v>
      </c>
      <c r="F377" s="69">
        <f t="shared" si="1885"/>
        <v>0</v>
      </c>
      <c r="G377" s="69">
        <f t="shared" si="1885"/>
        <v>0</v>
      </c>
      <c r="H377" s="69">
        <f t="shared" si="1885"/>
        <v>0</v>
      </c>
      <c r="I377" s="69">
        <f t="shared" si="1885"/>
        <v>0</v>
      </c>
      <c r="J377" s="69">
        <f t="shared" si="1885"/>
        <v>0</v>
      </c>
      <c r="K377" s="69">
        <f t="shared" si="1885"/>
        <v>0</v>
      </c>
      <c r="L377" s="69">
        <f t="shared" si="1885"/>
        <v>0</v>
      </c>
      <c r="M377" s="69">
        <f t="shared" si="1885"/>
        <v>0</v>
      </c>
      <c r="N377" s="69">
        <f t="shared" si="1885"/>
        <v>0</v>
      </c>
      <c r="O377" s="69">
        <f t="shared" si="1885"/>
        <v>0</v>
      </c>
      <c r="P377" s="69">
        <f t="shared" si="1885"/>
        <v>0</v>
      </c>
      <c r="Q377" s="69">
        <f>IF(OR($B377&lt;Q$10,$B377&gt;Q$11),0,IF($B377=Q$11,-Q376,-Q$15))</f>
        <v>0</v>
      </c>
      <c r="R377" s="69">
        <f t="shared" si="1885"/>
        <v>0</v>
      </c>
      <c r="S377" s="69">
        <f t="shared" si="1885"/>
        <v>0</v>
      </c>
      <c r="T377" s="69">
        <f t="shared" si="1885"/>
        <v>0</v>
      </c>
      <c r="U377" s="69">
        <f t="shared" si="1885"/>
        <v>-3019.97</v>
      </c>
      <c r="V377" s="69">
        <f t="shared" si="1885"/>
        <v>-5260.36</v>
      </c>
      <c r="W377" s="69">
        <v>0</v>
      </c>
      <c r="X377" s="69">
        <f>IF(OR($B377&lt;X$10,$B377&gt;X$11),0,IF($B377=X$11,-X376,-X$15))</f>
        <v>-619.56255555555549</v>
      </c>
      <c r="Y377" s="69">
        <f>IF(OR($B377&lt;Y$10,$B377&gt;Y$11),0,IF($B377=Y$11,-Y376,-Y$15))</f>
        <v>-2238.71</v>
      </c>
      <c r="Z377" s="69">
        <f t="shared" ref="Z377" si="1886">IF(OR($B377&lt;Z$10,$B377&gt;Z$11),0,IF($B377=Z$11,-Z376,-Z$15))</f>
        <v>-4145.22</v>
      </c>
      <c r="AA377" s="69">
        <f>IF(OR($B377&lt;AA$10,$B377&gt;AA$11),0,IF($B377=AA$11,-AA376,-AA$15))</f>
        <v>-3602.5677222222221</v>
      </c>
      <c r="AB377" s="69">
        <f t="shared" ref="AB377" si="1887">IF(OR($B377&lt;AB$10,$B377&gt;AB$11),0,IF($B377=AB$11,-AB376,-AB$15))</f>
        <v>-2323.0977777777771</v>
      </c>
      <c r="AC377" s="69">
        <f>IF(OR($B377&lt;AC$10,$B377&gt;AC$11),0,IF($B377=AC$11,-AC376,-AC$15))</f>
        <v>-5057.5455555555554</v>
      </c>
      <c r="AD377" s="69">
        <f t="shared" ref="AD377:AF377" si="1888">IF(OR($B377&lt;AD$10,$B377&gt;AD$11),0,IF($B377=AD$11,-AD376,-AD$15))</f>
        <v>-2817.2901111111109</v>
      </c>
      <c r="AE377" s="69">
        <f t="shared" si="1888"/>
        <v>-4496.5687222222223</v>
      </c>
      <c r="AF377" s="69">
        <f t="shared" si="1888"/>
        <v>-1984.0399444444445</v>
      </c>
      <c r="AG377" s="69">
        <f t="shared" ref="AG377:AH377" si="1889">IF(OR($B377&lt;AG$10,$B377&gt;AG$11),0,IF($B377=AG$11,-AG376,-AG$15))</f>
        <v>-7735.1963333333342</v>
      </c>
      <c r="AH377" s="69">
        <f t="shared" si="1889"/>
        <v>-2291.8082777777777</v>
      </c>
      <c r="AI377" s="69">
        <f t="shared" ref="AI377:AJ377" si="1890">IF(OR($B377&lt;AI$10,$B377&gt;AI$11),0,IF($B377=AI$11,-AI376,-AI$15))</f>
        <v>-4660.0425555555557</v>
      </c>
      <c r="AJ377" s="69">
        <f t="shared" si="1890"/>
        <v>-4768.1513888888885</v>
      </c>
      <c r="AK377" s="69">
        <f t="shared" ref="AK377:AL377" si="1891">IF(OR($B377&lt;AK$10,$B377&gt;AK$11),0,IF($B377=AK$11,-AK376,-AK$15))</f>
        <v>-2229.3174444444444</v>
      </c>
      <c r="AL377" s="69">
        <f t="shared" si="1891"/>
        <v>-5824.0375000000004</v>
      </c>
      <c r="AM377" s="69">
        <f t="shared" ref="AM377" si="1892">IF(OR($B377&lt;AM$10,$B377&gt;AM$11),0,IF($B377=AM$11,-AM376,-AM$15))</f>
        <v>-250.24666666666667</v>
      </c>
      <c r="AN377" s="69"/>
      <c r="AO377" s="69"/>
      <c r="AP377" s="69">
        <f t="shared" ref="AP377:AQ377" si="1893">IF(OR($B377&lt;AP$10,$B377&gt;AP$11),0,IF($B377=AP$11,-AP376,-AP$15))</f>
        <v>-9054.5974444444455</v>
      </c>
      <c r="AQ377" s="69">
        <f t="shared" si="1893"/>
        <v>-5277.7777777777774</v>
      </c>
      <c r="AR377" s="69">
        <f t="shared" ref="AR377:AT377" si="1894">IF(OR($B377&lt;AR$10,$B377&gt;AR$11),0,IF($B377=AR$11,-AR376,-AR$15))</f>
        <v>-7777.7777777777774</v>
      </c>
      <c r="AS377" s="69">
        <f t="shared" si="1894"/>
        <v>-4412.5226666666667</v>
      </c>
      <c r="AT377" s="69">
        <f t="shared" si="1894"/>
        <v>-4428.1481111111116</v>
      </c>
      <c r="AU377" s="69">
        <f t="shared" ref="AU377:AV377" si="1895">IF(OR($B377&lt;AU$10,$B377&gt;AU$11),0,IF($B377=AU$11,-AU376,-AU$15))</f>
        <v>-1666.6666666666667</v>
      </c>
      <c r="AV377" s="69">
        <f t="shared" si="1895"/>
        <v>-416.61005555555556</v>
      </c>
      <c r="AW377" s="70"/>
      <c r="AX377" s="70"/>
      <c r="AY377" s="70"/>
      <c r="AZ377" s="70"/>
      <c r="BA377" s="70"/>
      <c r="BB377" s="71">
        <f t="shared" si="1677"/>
        <v>-96357.833055555559</v>
      </c>
      <c r="BC377" s="71">
        <f>ROUND(BB377*'Link In'!$H$2,2)</f>
        <v>-4817.8900000000003</v>
      </c>
      <c r="BD377" s="71">
        <f>ROUND((BB377-BC377)*'Link In'!$H$3,2)</f>
        <v>-19223.39</v>
      </c>
    </row>
    <row r="378" spans="1:56" x14ac:dyDescent="0.3">
      <c r="A378" s="55">
        <v>9999</v>
      </c>
      <c r="B378" s="123">
        <f>B377</f>
        <v>44774</v>
      </c>
      <c r="C378" s="99" t="s">
        <v>16</v>
      </c>
      <c r="D378" s="71">
        <f t="shared" ref="D378:V378" si="1896">IF($B379&lt;D$10,0,IF($B379=D$10,D$13,SUM(D376:D377)))</f>
        <v>0</v>
      </c>
      <c r="E378" s="71">
        <f t="shared" si="1896"/>
        <v>0</v>
      </c>
      <c r="F378" s="71">
        <f t="shared" si="1896"/>
        <v>0</v>
      </c>
      <c r="G378" s="71">
        <f t="shared" si="1896"/>
        <v>0</v>
      </c>
      <c r="H378" s="71">
        <f t="shared" si="1896"/>
        <v>0</v>
      </c>
      <c r="I378" s="71">
        <f t="shared" si="1896"/>
        <v>0</v>
      </c>
      <c r="J378" s="71">
        <f t="shared" si="1896"/>
        <v>0</v>
      </c>
      <c r="K378" s="71">
        <f t="shared" si="1896"/>
        <v>0</v>
      </c>
      <c r="L378" s="71">
        <f t="shared" si="1896"/>
        <v>0</v>
      </c>
      <c r="M378" s="71">
        <f t="shared" si="1896"/>
        <v>0</v>
      </c>
      <c r="N378" s="71">
        <f t="shared" si="1896"/>
        <v>0</v>
      </c>
      <c r="O378" s="71">
        <f t="shared" si="1896"/>
        <v>0</v>
      </c>
      <c r="P378" s="71">
        <f t="shared" si="1896"/>
        <v>0</v>
      </c>
      <c r="Q378" s="71">
        <f>IF($B379&lt;Q$10,0,IF($B379=Q$10,Q$13,SUM(Q376:Q377)))</f>
        <v>-6.9121597334742546E-11</v>
      </c>
      <c r="R378" s="71">
        <f t="shared" si="1896"/>
        <v>1.6825651982799172E-11</v>
      </c>
      <c r="S378" s="71">
        <f t="shared" si="1896"/>
        <v>-7.0485839387401938E-12</v>
      </c>
      <c r="T378" s="71">
        <f t="shared" si="1896"/>
        <v>2.0293100533308461E-11</v>
      </c>
      <c r="U378" s="71">
        <f t="shared" si="1896"/>
        <v>111738.89000000193</v>
      </c>
      <c r="V378" s="71">
        <f t="shared" si="1896"/>
        <v>194633.3200000017</v>
      </c>
      <c r="W378" s="71">
        <f t="shared" ref="W378" si="1897">IF($B379&lt;W$10,0,IF($B379=W$10,W$13,SUM(W376:W377)))</f>
        <v>-1.2050804798491299E-11</v>
      </c>
      <c r="X378" s="71">
        <f>IF($B379&lt;X$10,0,IF($B379=X$10,X$13,SUM(X376:X377)))</f>
        <v>1858.3707777778425</v>
      </c>
      <c r="Y378" s="71">
        <f>IF($B379&lt;Y$10,0,IF($B379=Y$10,Y$13,SUM(Y376:Y377)))</f>
        <v>6716.1300000001711</v>
      </c>
      <c r="Z378" s="71">
        <f t="shared" ref="Z378" si="1898">IF($B379&lt;Z$10,0,IF($B379=Z$10,Z$13,SUM(Z376:Z377)))</f>
        <v>227987.2200000032</v>
      </c>
      <c r="AA378" s="71">
        <f>IF($B379&lt;AA$10,0,IF($B379=AA$10,AA$13,SUM(AA376:AA377)))</f>
        <v>180128.38611111089</v>
      </c>
      <c r="AB378" s="71">
        <f t="shared" ref="AB378" si="1899">IF($B379&lt;AB$10,0,IF($B379=AB$10,AB$13,SUM(AB376:AB377)))</f>
        <v>164939.94222222292</v>
      </c>
      <c r="AC378" s="71">
        <f>IF($B379&lt;AC$10,0,IF($B379=AC$10,AC$13,SUM(AC376:AC377)))</f>
        <v>359085.73444444028</v>
      </c>
      <c r="AD378" s="71">
        <f t="shared" ref="AD378:AF378" si="1900">IF($B379&lt;AD$10,0,IF($B379=AD$10,AD$13,SUM(AD376:AD377)))</f>
        <v>214114.04844444321</v>
      </c>
      <c r="AE378" s="71">
        <f t="shared" si="1900"/>
        <v>485629.42199999921</v>
      </c>
      <c r="AF378" s="71">
        <f t="shared" si="1900"/>
        <v>214276.31400000077</v>
      </c>
      <c r="AG378" s="71">
        <f t="shared" ref="AG378:AH378" si="1901">IF($B379&lt;AG$10,0,IF($B379=AG$10,AG$13,SUM(AG376:AG377)))</f>
        <v>835401.20399999642</v>
      </c>
      <c r="AH378" s="71">
        <f t="shared" si="1901"/>
        <v>247515.29399999834</v>
      </c>
      <c r="AI378" s="71">
        <f t="shared" ref="AI378:AJ378" si="1902">IF($B379&lt;AI$10,0,IF($B379=AI$10,AI$13,SUM(AI376:AI377)))</f>
        <v>503284.59599999792</v>
      </c>
      <c r="AJ378" s="71">
        <f t="shared" si="1902"/>
        <v>514960.34999999602</v>
      </c>
      <c r="AK378" s="71">
        <f t="shared" ref="AK378:AL378" si="1903">IF($B379&lt;AK$10,0,IF($B379=AK$10,AK$13,SUM(AK376:AK377)))</f>
        <v>240766.28399999923</v>
      </c>
      <c r="AL378" s="71">
        <f t="shared" si="1903"/>
        <v>675588.35000000149</v>
      </c>
      <c r="AM378" s="71">
        <f t="shared" ref="AM378" si="1904">IF($B379&lt;AM$10,0,IF($B379=AM$10,AM$13,SUM(AM376:AM377)))</f>
        <v>27026.64000000005</v>
      </c>
      <c r="AN378" s="71"/>
      <c r="AO378" s="71"/>
      <c r="AP378" s="71">
        <f t="shared" ref="AP378:AQ378" si="1905">IF($B379&lt;AP$10,0,IF($B379=AP$10,AP$13,SUM(AP376:AP377)))</f>
        <v>1349135.0192222227</v>
      </c>
      <c r="AQ378" s="71">
        <f t="shared" si="1905"/>
        <v>717777.77777777892</v>
      </c>
      <c r="AR378" s="71">
        <f t="shared" ref="AR378:AT378" si="1906">IF($B379&lt;AR$10,0,IF($B379=AR$10,AR$13,SUM(AR376:AR377)))</f>
        <v>1081111.1111111122</v>
      </c>
      <c r="AS378" s="71">
        <f t="shared" si="1906"/>
        <v>586865.51466666709</v>
      </c>
      <c r="AT378" s="71">
        <f t="shared" si="1906"/>
        <v>588943.69877777668</v>
      </c>
      <c r="AU378" s="71">
        <f t="shared" ref="AU378:AV378" si="1907">IF($B379&lt;AU$10,0,IF($B379=AU$10,AU$13,SUM(AU376:AU377)))</f>
        <v>251666.66666666631</v>
      </c>
      <c r="AV378" s="71">
        <f t="shared" si="1907"/>
        <v>59158.627888888819</v>
      </c>
      <c r="AW378" s="71"/>
      <c r="AX378" s="71"/>
      <c r="AY378" s="71"/>
      <c r="AZ378" s="71"/>
      <c r="BA378" s="71"/>
      <c r="BB378" s="71">
        <f t="shared" si="1677"/>
        <v>9840308.9121111017</v>
      </c>
      <c r="BC378" s="71">
        <f>ROUND(BB378*'Link In'!$H$2,2)</f>
        <v>492015.45</v>
      </c>
      <c r="BD378" s="71">
        <f>ROUND((BB378-BC378)*'Link In'!$H$3,2)</f>
        <v>1963141.63</v>
      </c>
    </row>
    <row r="379" spans="1:56" x14ac:dyDescent="0.3">
      <c r="A379" s="55">
        <v>9999</v>
      </c>
      <c r="B379" s="125">
        <f>+B378+31</f>
        <v>44805</v>
      </c>
      <c r="C379" s="98" t="s">
        <v>15</v>
      </c>
      <c r="D379" s="69">
        <f t="shared" ref="D379:V379" si="1908">IF(OR($B379&lt;D$10,$B379&gt;D$11),0,IF($B379=D$11,-D378,-D$15))</f>
        <v>0</v>
      </c>
      <c r="E379" s="69">
        <f t="shared" si="1908"/>
        <v>0</v>
      </c>
      <c r="F379" s="69">
        <f t="shared" si="1908"/>
        <v>0</v>
      </c>
      <c r="G379" s="69">
        <f t="shared" si="1908"/>
        <v>0</v>
      </c>
      <c r="H379" s="69">
        <f t="shared" si="1908"/>
        <v>0</v>
      </c>
      <c r="I379" s="69">
        <f t="shared" si="1908"/>
        <v>0</v>
      </c>
      <c r="J379" s="69">
        <f t="shared" si="1908"/>
        <v>0</v>
      </c>
      <c r="K379" s="69">
        <f t="shared" si="1908"/>
        <v>0</v>
      </c>
      <c r="L379" s="69">
        <f t="shared" si="1908"/>
        <v>0</v>
      </c>
      <c r="M379" s="69">
        <f t="shared" si="1908"/>
        <v>0</v>
      </c>
      <c r="N379" s="69">
        <f t="shared" si="1908"/>
        <v>0</v>
      </c>
      <c r="O379" s="69">
        <f t="shared" si="1908"/>
        <v>0</v>
      </c>
      <c r="P379" s="69">
        <f t="shared" si="1908"/>
        <v>0</v>
      </c>
      <c r="Q379" s="69">
        <f>IF(OR($B379&lt;Q$10,$B379&gt;Q$11),0,IF($B379=Q$11,-Q378,-Q$15))</f>
        <v>0</v>
      </c>
      <c r="R379" s="69">
        <f t="shared" si="1908"/>
        <v>0</v>
      </c>
      <c r="S379" s="69">
        <f t="shared" si="1908"/>
        <v>0</v>
      </c>
      <c r="T379" s="69">
        <f t="shared" si="1908"/>
        <v>0</v>
      </c>
      <c r="U379" s="69">
        <f t="shared" si="1908"/>
        <v>-3019.97</v>
      </c>
      <c r="V379" s="69">
        <f t="shared" si="1908"/>
        <v>-5260.36</v>
      </c>
      <c r="W379" s="69">
        <v>0</v>
      </c>
      <c r="X379" s="69">
        <f>IF(OR($B379&lt;X$10,$B379&gt;X$11),0,IF($B379=X$11,-X378,-X$15))</f>
        <v>-619.56255555555549</v>
      </c>
      <c r="Y379" s="69">
        <f>IF(OR($B379&lt;Y$10,$B379&gt;Y$11),0,IF($B379=Y$11,-Y378,-Y$15))</f>
        <v>-2238.71</v>
      </c>
      <c r="Z379" s="69">
        <f t="shared" ref="Z379" si="1909">IF(OR($B379&lt;Z$10,$B379&gt;Z$11),0,IF($B379=Z$11,-Z378,-Z$15))</f>
        <v>-4145.22</v>
      </c>
      <c r="AA379" s="69">
        <f>IF(OR($B379&lt;AA$10,$B379&gt;AA$11),0,IF($B379=AA$11,-AA378,-AA$15))</f>
        <v>-3602.5677222222221</v>
      </c>
      <c r="AB379" s="69">
        <f t="shared" ref="AB379" si="1910">IF(OR($B379&lt;AB$10,$B379&gt;AB$11),0,IF($B379=AB$11,-AB378,-AB$15))</f>
        <v>-2323.0977777777771</v>
      </c>
      <c r="AC379" s="69">
        <f>IF(OR($B379&lt;AC$10,$B379&gt;AC$11),0,IF($B379=AC$11,-AC378,-AC$15))</f>
        <v>-5057.5455555555554</v>
      </c>
      <c r="AD379" s="69">
        <f t="shared" ref="AD379:AF379" si="1911">IF(OR($B379&lt;AD$10,$B379&gt;AD$11),0,IF($B379=AD$11,-AD378,-AD$15))</f>
        <v>-2817.2901111111109</v>
      </c>
      <c r="AE379" s="69">
        <f t="shared" si="1911"/>
        <v>-4496.5687222222223</v>
      </c>
      <c r="AF379" s="69">
        <f t="shared" si="1911"/>
        <v>-1984.0399444444445</v>
      </c>
      <c r="AG379" s="69">
        <f t="shared" ref="AG379:AH379" si="1912">IF(OR($B379&lt;AG$10,$B379&gt;AG$11),0,IF($B379=AG$11,-AG378,-AG$15))</f>
        <v>-7735.1963333333342</v>
      </c>
      <c r="AH379" s="69">
        <f t="shared" si="1912"/>
        <v>-2291.8082777777777</v>
      </c>
      <c r="AI379" s="69">
        <f t="shared" ref="AI379:AJ379" si="1913">IF(OR($B379&lt;AI$10,$B379&gt;AI$11),0,IF($B379=AI$11,-AI378,-AI$15))</f>
        <v>-4660.0425555555557</v>
      </c>
      <c r="AJ379" s="69">
        <f t="shared" si="1913"/>
        <v>-4768.1513888888885</v>
      </c>
      <c r="AK379" s="69">
        <f t="shared" ref="AK379:AL379" si="1914">IF(OR($B379&lt;AK$10,$B379&gt;AK$11),0,IF($B379=AK$11,-AK378,-AK$15))</f>
        <v>-2229.3174444444444</v>
      </c>
      <c r="AL379" s="69">
        <f t="shared" si="1914"/>
        <v>-5824.0375000000004</v>
      </c>
      <c r="AM379" s="69">
        <f t="shared" ref="AM379" si="1915">IF(OR($B379&lt;AM$10,$B379&gt;AM$11),0,IF($B379=AM$11,-AM378,-AM$15))</f>
        <v>-250.24666666666667</v>
      </c>
      <c r="AN379" s="69"/>
      <c r="AO379" s="69"/>
      <c r="AP379" s="69">
        <f t="shared" ref="AP379:AQ379" si="1916">IF(OR($B379&lt;AP$10,$B379&gt;AP$11),0,IF($B379=AP$11,-AP378,-AP$15))</f>
        <v>-9054.5974444444455</v>
      </c>
      <c r="AQ379" s="69">
        <f t="shared" si="1916"/>
        <v>-5277.7777777777774</v>
      </c>
      <c r="AR379" s="69">
        <f t="shared" ref="AR379:AT379" si="1917">IF(OR($B379&lt;AR$10,$B379&gt;AR$11),0,IF($B379=AR$11,-AR378,-AR$15))</f>
        <v>-7777.7777777777774</v>
      </c>
      <c r="AS379" s="69">
        <f t="shared" si="1917"/>
        <v>-4412.5226666666667</v>
      </c>
      <c r="AT379" s="69">
        <f t="shared" si="1917"/>
        <v>-4428.1481111111116</v>
      </c>
      <c r="AU379" s="69">
        <f t="shared" ref="AU379:AV379" si="1918">IF(OR($B379&lt;AU$10,$B379&gt;AU$11),0,IF($B379=AU$11,-AU378,-AU$15))</f>
        <v>-1666.6666666666667</v>
      </c>
      <c r="AV379" s="69">
        <f t="shared" si="1918"/>
        <v>-416.61005555555556</v>
      </c>
      <c r="AW379" s="70"/>
      <c r="AX379" s="70"/>
      <c r="AY379" s="70"/>
      <c r="AZ379" s="70"/>
      <c r="BA379" s="70"/>
      <c r="BB379" s="71">
        <f t="shared" si="1677"/>
        <v>-96357.833055555559</v>
      </c>
      <c r="BC379" s="71">
        <f>ROUND(BB379*'Link In'!$H$2,2)</f>
        <v>-4817.8900000000003</v>
      </c>
      <c r="BD379" s="71">
        <f>ROUND((BB379-BC379)*'Link In'!$H$3,2)</f>
        <v>-19223.39</v>
      </c>
    </row>
    <row r="380" spans="1:56" x14ac:dyDescent="0.3">
      <c r="A380" s="55">
        <v>9999</v>
      </c>
      <c r="B380" s="123">
        <f>B379</f>
        <v>44805</v>
      </c>
      <c r="C380" s="99" t="s">
        <v>16</v>
      </c>
      <c r="D380" s="71">
        <f t="shared" ref="D380:V380" si="1919">IF($B381&lt;D$10,0,IF($B381=D$10,D$13,SUM(D378:D379)))</f>
        <v>0</v>
      </c>
      <c r="E380" s="71">
        <f t="shared" si="1919"/>
        <v>0</v>
      </c>
      <c r="F380" s="71">
        <f t="shared" si="1919"/>
        <v>0</v>
      </c>
      <c r="G380" s="71">
        <f t="shared" si="1919"/>
        <v>0</v>
      </c>
      <c r="H380" s="71">
        <f t="shared" si="1919"/>
        <v>0</v>
      </c>
      <c r="I380" s="71">
        <f t="shared" si="1919"/>
        <v>0</v>
      </c>
      <c r="J380" s="71">
        <f t="shared" si="1919"/>
        <v>0</v>
      </c>
      <c r="K380" s="71">
        <f t="shared" si="1919"/>
        <v>0</v>
      </c>
      <c r="L380" s="71">
        <f t="shared" si="1919"/>
        <v>0</v>
      </c>
      <c r="M380" s="71">
        <f t="shared" si="1919"/>
        <v>0</v>
      </c>
      <c r="N380" s="71">
        <f t="shared" si="1919"/>
        <v>0</v>
      </c>
      <c r="O380" s="71">
        <f t="shared" si="1919"/>
        <v>0</v>
      </c>
      <c r="P380" s="71">
        <f t="shared" si="1919"/>
        <v>0</v>
      </c>
      <c r="Q380" s="71">
        <f>IF($B381&lt;Q$10,0,IF($B381=Q$10,Q$13,SUM(Q378:Q379)))</f>
        <v>-6.9121597334742546E-11</v>
      </c>
      <c r="R380" s="71">
        <f t="shared" si="1919"/>
        <v>1.6825651982799172E-11</v>
      </c>
      <c r="S380" s="71">
        <f t="shared" si="1919"/>
        <v>-7.0485839387401938E-12</v>
      </c>
      <c r="T380" s="71">
        <f t="shared" si="1919"/>
        <v>2.0293100533308461E-11</v>
      </c>
      <c r="U380" s="71">
        <f t="shared" si="1919"/>
        <v>108718.92000000193</v>
      </c>
      <c r="V380" s="71">
        <f t="shared" si="1919"/>
        <v>189372.96000000171</v>
      </c>
      <c r="W380" s="71">
        <f t="shared" ref="W380" si="1920">IF($B381&lt;W$10,0,IF($B381=W$10,W$13,SUM(W378:W379)))</f>
        <v>-1.2050804798491299E-11</v>
      </c>
      <c r="X380" s="71">
        <f>IF($B381&lt;X$10,0,IF($B381=X$10,X$13,SUM(X378:X379)))</f>
        <v>1238.808222222287</v>
      </c>
      <c r="Y380" s="71">
        <f>IF($B381&lt;Y$10,0,IF($B381=Y$10,Y$13,SUM(Y378:Y379)))</f>
        <v>4477.4200000001711</v>
      </c>
      <c r="Z380" s="71">
        <f t="shared" ref="Z380" si="1921">IF($B381&lt;Z$10,0,IF($B381=Z$10,Z$13,SUM(Z378:Z379)))</f>
        <v>223842.0000000032</v>
      </c>
      <c r="AA380" s="71">
        <f>IF($B381&lt;AA$10,0,IF($B381=AA$10,AA$13,SUM(AA378:AA379)))</f>
        <v>176525.81838888867</v>
      </c>
      <c r="AB380" s="71">
        <f t="shared" ref="AB380" si="1922">IF($B381&lt;AB$10,0,IF($B381=AB$10,AB$13,SUM(AB378:AB379)))</f>
        <v>162616.84444444513</v>
      </c>
      <c r="AC380" s="71">
        <f>IF($B381&lt;AC$10,0,IF($B381=AC$10,AC$13,SUM(AC378:AC379)))</f>
        <v>354028.18888888473</v>
      </c>
      <c r="AD380" s="71">
        <f t="shared" ref="AD380:AF380" si="1923">IF($B381&lt;AD$10,0,IF($B381=AD$10,AD$13,SUM(AD378:AD379)))</f>
        <v>211296.75833333211</v>
      </c>
      <c r="AE380" s="71">
        <f t="shared" si="1923"/>
        <v>481132.85327777697</v>
      </c>
      <c r="AF380" s="71">
        <f t="shared" si="1923"/>
        <v>212292.27405555634</v>
      </c>
      <c r="AG380" s="71">
        <f t="shared" ref="AG380:AH380" si="1924">IF($B381&lt;AG$10,0,IF($B381=AG$10,AG$13,SUM(AG378:AG379)))</f>
        <v>827666.00766666303</v>
      </c>
      <c r="AH380" s="71">
        <f t="shared" si="1924"/>
        <v>245223.48572222056</v>
      </c>
      <c r="AI380" s="71">
        <f t="shared" ref="AI380:AJ380" si="1925">IF($B381&lt;AI$10,0,IF($B381=AI$10,AI$13,SUM(AI378:AI379)))</f>
        <v>498624.55344444234</v>
      </c>
      <c r="AJ380" s="71">
        <f t="shared" si="1925"/>
        <v>510192.19861110713</v>
      </c>
      <c r="AK380" s="71">
        <f t="shared" ref="AK380:AL380" si="1926">IF($B381&lt;AK$10,0,IF($B381=AK$10,AK$13,SUM(AK378:AK379)))</f>
        <v>238536.9665555548</v>
      </c>
      <c r="AL380" s="71">
        <f t="shared" si="1926"/>
        <v>669764.31250000151</v>
      </c>
      <c r="AM380" s="71">
        <f t="shared" ref="AM380" si="1927">IF($B381&lt;AM$10,0,IF($B381=AM$10,AM$13,SUM(AM378:AM379)))</f>
        <v>26776.393333333384</v>
      </c>
      <c r="AN380" s="71"/>
      <c r="AO380" s="71"/>
      <c r="AP380" s="71">
        <f t="shared" ref="AP380:AQ380" si="1928">IF($B381&lt;AP$10,0,IF($B381=AP$10,AP$13,SUM(AP378:AP379)))</f>
        <v>1340080.4217777783</v>
      </c>
      <c r="AQ380" s="71">
        <f t="shared" si="1928"/>
        <v>712500.00000000116</v>
      </c>
      <c r="AR380" s="71">
        <f t="shared" ref="AR380:AT380" si="1929">IF($B381&lt;AR$10,0,IF($B381=AR$10,AR$13,SUM(AR378:AR379)))</f>
        <v>1073333.3333333344</v>
      </c>
      <c r="AS380" s="71">
        <f t="shared" si="1929"/>
        <v>582452.99200000043</v>
      </c>
      <c r="AT380" s="71">
        <f t="shared" si="1929"/>
        <v>584515.55066666554</v>
      </c>
      <c r="AU380" s="71">
        <f t="shared" ref="AU380:AV380" si="1930">IF($B381&lt;AU$10,0,IF($B381=AU$10,AU$13,SUM(AU378:AU379)))</f>
        <v>249999.99999999965</v>
      </c>
      <c r="AV380" s="71">
        <f t="shared" si="1930"/>
        <v>58742.017833333266</v>
      </c>
      <c r="AW380" s="71"/>
      <c r="AX380" s="71"/>
      <c r="AY380" s="71"/>
      <c r="AZ380" s="71"/>
      <c r="BA380" s="71"/>
      <c r="BB380" s="71">
        <f t="shared" si="1677"/>
        <v>9743951.0790555496</v>
      </c>
      <c r="BC380" s="71">
        <f>ROUND(BB380*'Link In'!$H$2,2)</f>
        <v>487197.55</v>
      </c>
      <c r="BD380" s="71">
        <f>ROUND((BB380-BC380)*'Link In'!$H$3,2)</f>
        <v>1943918.24</v>
      </c>
    </row>
    <row r="381" spans="1:56" x14ac:dyDescent="0.3">
      <c r="A381" s="55">
        <v>9999</v>
      </c>
      <c r="B381" s="125">
        <f>+B380+30</f>
        <v>44835</v>
      </c>
      <c r="C381" s="98" t="s">
        <v>15</v>
      </c>
      <c r="D381" s="69">
        <f t="shared" ref="D381:V381" si="1931">IF(OR($B381&lt;D$10,$B381&gt;D$11),0,IF($B381=D$11,-D380,-D$15))</f>
        <v>0</v>
      </c>
      <c r="E381" s="69">
        <f t="shared" si="1931"/>
        <v>0</v>
      </c>
      <c r="F381" s="69">
        <f t="shared" si="1931"/>
        <v>0</v>
      </c>
      <c r="G381" s="69">
        <f t="shared" si="1931"/>
        <v>0</v>
      </c>
      <c r="H381" s="69">
        <f t="shared" si="1931"/>
        <v>0</v>
      </c>
      <c r="I381" s="69">
        <f t="shared" si="1931"/>
        <v>0</v>
      </c>
      <c r="J381" s="69">
        <f t="shared" si="1931"/>
        <v>0</v>
      </c>
      <c r="K381" s="69">
        <f t="shared" si="1931"/>
        <v>0</v>
      </c>
      <c r="L381" s="69">
        <f t="shared" si="1931"/>
        <v>0</v>
      </c>
      <c r="M381" s="69">
        <f t="shared" si="1931"/>
        <v>0</v>
      </c>
      <c r="N381" s="69">
        <f t="shared" si="1931"/>
        <v>0</v>
      </c>
      <c r="O381" s="69">
        <f t="shared" si="1931"/>
        <v>0</v>
      </c>
      <c r="P381" s="69">
        <f t="shared" si="1931"/>
        <v>0</v>
      </c>
      <c r="Q381" s="69">
        <f>IF(OR($B381&lt;Q$10,$B381&gt;Q$11),0,IF($B381=Q$11,-Q380,-Q$15))</f>
        <v>0</v>
      </c>
      <c r="R381" s="69">
        <f t="shared" si="1931"/>
        <v>0</v>
      </c>
      <c r="S381" s="69">
        <f t="shared" si="1931"/>
        <v>0</v>
      </c>
      <c r="T381" s="69">
        <f t="shared" si="1931"/>
        <v>0</v>
      </c>
      <c r="U381" s="69">
        <f t="shared" si="1931"/>
        <v>-3019.97</v>
      </c>
      <c r="V381" s="69">
        <f t="shared" si="1931"/>
        <v>-5260.36</v>
      </c>
      <c r="W381" s="69">
        <v>0</v>
      </c>
      <c r="X381" s="69">
        <f>IF(OR($B381&lt;X$10,$B381&gt;X$11),0,IF($B381=X$11,-X380,-X$15))</f>
        <v>-619.56255555555549</v>
      </c>
      <c r="Y381" s="69">
        <f>IF(OR($B381&lt;Y$10,$B381&gt;Y$11),0,IF($B381=Y$11,-Y380,-Y$15))</f>
        <v>-2238.71</v>
      </c>
      <c r="Z381" s="69">
        <f t="shared" ref="Z381" si="1932">IF(OR($B381&lt;Z$10,$B381&gt;Z$11),0,IF($B381=Z$11,-Z380,-Z$15))</f>
        <v>-4145.22</v>
      </c>
      <c r="AA381" s="69">
        <f>IF(OR($B381&lt;AA$10,$B381&gt;AA$11),0,IF($B381=AA$11,-AA380,-AA$15))</f>
        <v>-3602.5677222222221</v>
      </c>
      <c r="AB381" s="69">
        <f t="shared" ref="AB381" si="1933">IF(OR($B381&lt;AB$10,$B381&gt;AB$11),0,IF($B381=AB$11,-AB380,-AB$15))</f>
        <v>-2323.0977777777771</v>
      </c>
      <c r="AC381" s="69">
        <f>IF(OR($B381&lt;AC$10,$B381&gt;AC$11),0,IF($B381=AC$11,-AC380,-AC$15))</f>
        <v>-5057.5455555555554</v>
      </c>
      <c r="AD381" s="69">
        <f t="shared" ref="AD381:AF381" si="1934">IF(OR($B381&lt;AD$10,$B381&gt;AD$11),0,IF($B381=AD$11,-AD380,-AD$15))</f>
        <v>-2817.2901111111109</v>
      </c>
      <c r="AE381" s="69">
        <f t="shared" si="1934"/>
        <v>-4496.5687222222223</v>
      </c>
      <c r="AF381" s="69">
        <f t="shared" si="1934"/>
        <v>-1984.0399444444445</v>
      </c>
      <c r="AG381" s="69">
        <f t="shared" ref="AG381:AH381" si="1935">IF(OR($B381&lt;AG$10,$B381&gt;AG$11),0,IF($B381=AG$11,-AG380,-AG$15))</f>
        <v>-7735.1963333333342</v>
      </c>
      <c r="AH381" s="69">
        <f t="shared" si="1935"/>
        <v>-2291.8082777777777</v>
      </c>
      <c r="AI381" s="69">
        <f t="shared" ref="AI381:AJ381" si="1936">IF(OR($B381&lt;AI$10,$B381&gt;AI$11),0,IF($B381=AI$11,-AI380,-AI$15))</f>
        <v>-4660.0425555555557</v>
      </c>
      <c r="AJ381" s="69">
        <f t="shared" si="1936"/>
        <v>-4768.1513888888885</v>
      </c>
      <c r="AK381" s="69">
        <f t="shared" ref="AK381:AL381" si="1937">IF(OR($B381&lt;AK$10,$B381&gt;AK$11),0,IF($B381=AK$11,-AK380,-AK$15))</f>
        <v>-2229.3174444444444</v>
      </c>
      <c r="AL381" s="69">
        <f t="shared" si="1937"/>
        <v>-5824.0375000000004</v>
      </c>
      <c r="AM381" s="69">
        <f t="shared" ref="AM381" si="1938">IF(OR($B381&lt;AM$10,$B381&gt;AM$11),0,IF($B381=AM$11,-AM380,-AM$15))</f>
        <v>-250.24666666666667</v>
      </c>
      <c r="AN381" s="69"/>
      <c r="AO381" s="69"/>
      <c r="AP381" s="69">
        <f t="shared" ref="AP381:AQ381" si="1939">IF(OR($B381&lt;AP$10,$B381&gt;AP$11),0,IF($B381=AP$11,-AP380,-AP$15))</f>
        <v>-9054.5974444444455</v>
      </c>
      <c r="AQ381" s="69">
        <f t="shared" si="1939"/>
        <v>-5277.7777777777774</v>
      </c>
      <c r="AR381" s="69">
        <f t="shared" ref="AR381:AT381" si="1940">IF(OR($B381&lt;AR$10,$B381&gt;AR$11),0,IF($B381=AR$11,-AR380,-AR$15))</f>
        <v>-7777.7777777777774</v>
      </c>
      <c r="AS381" s="69">
        <f t="shared" si="1940"/>
        <v>-4412.5226666666667</v>
      </c>
      <c r="AT381" s="69">
        <f t="shared" si="1940"/>
        <v>-4428.1481111111116</v>
      </c>
      <c r="AU381" s="69">
        <f t="shared" ref="AU381:AV381" si="1941">IF(OR($B381&lt;AU$10,$B381&gt;AU$11),0,IF($B381=AU$11,-AU380,-AU$15))</f>
        <v>-1666.6666666666667</v>
      </c>
      <c r="AV381" s="69">
        <f t="shared" si="1941"/>
        <v>-416.61005555555556</v>
      </c>
      <c r="AW381" s="70"/>
      <c r="AX381" s="70"/>
      <c r="AY381" s="70"/>
      <c r="AZ381" s="70"/>
      <c r="BA381" s="70"/>
      <c r="BB381" s="71">
        <f t="shared" si="1677"/>
        <v>-96357.833055555559</v>
      </c>
      <c r="BC381" s="71">
        <f>ROUND(BB381*'Link In'!$H$2,2)</f>
        <v>-4817.8900000000003</v>
      </c>
      <c r="BD381" s="71">
        <f>ROUND((BB381-BC381)*'Link In'!$H$3,2)</f>
        <v>-19223.39</v>
      </c>
    </row>
    <row r="382" spans="1:56" x14ac:dyDescent="0.3">
      <c r="A382" s="55">
        <v>9999</v>
      </c>
      <c r="B382" s="123">
        <f>B381</f>
        <v>44835</v>
      </c>
      <c r="C382" s="99" t="s">
        <v>16</v>
      </c>
      <c r="D382" s="71">
        <f t="shared" ref="D382:V382" si="1942">IF($B383&lt;D$10,0,IF($B383=D$10,D$13,SUM(D380:D381)))</f>
        <v>0</v>
      </c>
      <c r="E382" s="71">
        <f t="shared" si="1942"/>
        <v>0</v>
      </c>
      <c r="F382" s="71">
        <f t="shared" si="1942"/>
        <v>0</v>
      </c>
      <c r="G382" s="71">
        <f t="shared" si="1942"/>
        <v>0</v>
      </c>
      <c r="H382" s="71">
        <f t="shared" si="1942"/>
        <v>0</v>
      </c>
      <c r="I382" s="71">
        <f t="shared" si="1942"/>
        <v>0</v>
      </c>
      <c r="J382" s="71">
        <f t="shared" si="1942"/>
        <v>0</v>
      </c>
      <c r="K382" s="71">
        <f t="shared" si="1942"/>
        <v>0</v>
      </c>
      <c r="L382" s="71">
        <f t="shared" si="1942"/>
        <v>0</v>
      </c>
      <c r="M382" s="71">
        <f t="shared" si="1942"/>
        <v>0</v>
      </c>
      <c r="N382" s="71">
        <f t="shared" si="1942"/>
        <v>0</v>
      </c>
      <c r="O382" s="71">
        <f t="shared" si="1942"/>
        <v>0</v>
      </c>
      <c r="P382" s="71">
        <f t="shared" si="1942"/>
        <v>0</v>
      </c>
      <c r="Q382" s="71">
        <f>IF($B383&lt;Q$10,0,IF($B383=Q$10,Q$13,SUM(Q380:Q381)))</f>
        <v>-6.9121597334742546E-11</v>
      </c>
      <c r="R382" s="71">
        <f t="shared" si="1942"/>
        <v>1.6825651982799172E-11</v>
      </c>
      <c r="S382" s="71">
        <f t="shared" si="1942"/>
        <v>-7.0485839387401938E-12</v>
      </c>
      <c r="T382" s="71">
        <f t="shared" si="1942"/>
        <v>2.0293100533308461E-11</v>
      </c>
      <c r="U382" s="71">
        <f t="shared" si="1942"/>
        <v>105698.95000000193</v>
      </c>
      <c r="V382" s="71">
        <f t="shared" si="1942"/>
        <v>184112.60000000172</v>
      </c>
      <c r="W382" s="71">
        <f t="shared" ref="W382" si="1943">IF($B383&lt;W$10,0,IF($B383=W$10,W$13,SUM(W380:W381)))</f>
        <v>-1.2050804798491299E-11</v>
      </c>
      <c r="X382" s="71">
        <f>IF($B383&lt;X$10,0,IF($B383=X$10,X$13,SUM(X380:X381)))</f>
        <v>619.24566666673149</v>
      </c>
      <c r="Y382" s="71">
        <f>IF($B383&lt;Y$10,0,IF($B383=Y$10,Y$13,SUM(Y380:Y381)))</f>
        <v>2238.710000000171</v>
      </c>
      <c r="Z382" s="71">
        <f t="shared" ref="Z382" si="1944">IF($B383&lt;Z$10,0,IF($B383=Z$10,Z$13,SUM(Z380:Z381)))</f>
        <v>219696.7800000032</v>
      </c>
      <c r="AA382" s="71">
        <f>IF($B383&lt;AA$10,0,IF($B383=AA$10,AA$13,SUM(AA380:AA381)))</f>
        <v>172923.25066666646</v>
      </c>
      <c r="AB382" s="71">
        <f t="shared" ref="AB382" si="1945">IF($B383&lt;AB$10,0,IF($B383=AB$10,AB$13,SUM(AB380:AB381)))</f>
        <v>160293.74666666734</v>
      </c>
      <c r="AC382" s="71">
        <f>IF($B383&lt;AC$10,0,IF($B383=AC$10,AC$13,SUM(AC380:AC381)))</f>
        <v>348970.64333332918</v>
      </c>
      <c r="AD382" s="71">
        <f t="shared" ref="AD382:AF382" si="1946">IF($B383&lt;AD$10,0,IF($B383=AD$10,AD$13,SUM(AD380:AD381)))</f>
        <v>208479.46822222101</v>
      </c>
      <c r="AE382" s="71">
        <f t="shared" si="1946"/>
        <v>476636.28455555474</v>
      </c>
      <c r="AF382" s="71">
        <f t="shared" si="1946"/>
        <v>210308.2341111119</v>
      </c>
      <c r="AG382" s="71">
        <f t="shared" ref="AG382:AH382" si="1947">IF($B383&lt;AG$10,0,IF($B383=AG$10,AG$13,SUM(AG380:AG381)))</f>
        <v>819930.81133332965</v>
      </c>
      <c r="AH382" s="71">
        <f t="shared" si="1947"/>
        <v>242931.67744444279</v>
      </c>
      <c r="AI382" s="71">
        <f t="shared" ref="AI382:AJ382" si="1948">IF($B383&lt;AI$10,0,IF($B383=AI$10,AI$13,SUM(AI380:AI381)))</f>
        <v>493964.51088888675</v>
      </c>
      <c r="AJ382" s="71">
        <f t="shared" si="1948"/>
        <v>505424.04722221824</v>
      </c>
      <c r="AK382" s="71">
        <f t="shared" ref="AK382:AL382" si="1949">IF($B383&lt;AK$10,0,IF($B383=AK$10,AK$13,SUM(AK380:AK381)))</f>
        <v>236307.64911111037</v>
      </c>
      <c r="AL382" s="71">
        <f t="shared" si="1949"/>
        <v>663940.27500000154</v>
      </c>
      <c r="AM382" s="71">
        <f t="shared" ref="AM382" si="1950">IF($B383&lt;AM$10,0,IF($B383=AM$10,AM$13,SUM(AM380:AM381)))</f>
        <v>26526.146666666718</v>
      </c>
      <c r="AN382" s="71"/>
      <c r="AO382" s="71"/>
      <c r="AP382" s="71">
        <f t="shared" ref="AP382:AQ382" si="1951">IF($B383&lt;AP$10,0,IF($B383=AP$10,AP$13,SUM(AP380:AP381)))</f>
        <v>1331025.8243333339</v>
      </c>
      <c r="AQ382" s="71">
        <f t="shared" si="1951"/>
        <v>707222.22222222341</v>
      </c>
      <c r="AR382" s="71">
        <f t="shared" ref="AR382:AT382" si="1952">IF($B383&lt;AR$10,0,IF($B383=AR$10,AR$13,SUM(AR380:AR381)))</f>
        <v>1065555.5555555567</v>
      </c>
      <c r="AS382" s="71">
        <f t="shared" si="1952"/>
        <v>578040.46933333378</v>
      </c>
      <c r="AT382" s="71">
        <f t="shared" si="1952"/>
        <v>580087.40255555441</v>
      </c>
      <c r="AU382" s="71">
        <f t="shared" ref="AU382:AV382" si="1953">IF($B383&lt;AU$10,0,IF($B383=AU$10,AU$13,SUM(AU380:AU381)))</f>
        <v>248333.33333333299</v>
      </c>
      <c r="AV382" s="71">
        <f t="shared" si="1953"/>
        <v>58325.407777777713</v>
      </c>
      <c r="AW382" s="71"/>
      <c r="AX382" s="71"/>
      <c r="AY382" s="71"/>
      <c r="AZ382" s="71"/>
      <c r="BA382" s="71"/>
      <c r="BB382" s="71">
        <f t="shared" si="1677"/>
        <v>9647593.2459999919</v>
      </c>
      <c r="BC382" s="71">
        <f>ROUND(BB382*'Link In'!$H$2,2)</f>
        <v>482379.66</v>
      </c>
      <c r="BD382" s="71">
        <f>ROUND((BB382-BC382)*'Link In'!$H$3,2)</f>
        <v>1924694.85</v>
      </c>
    </row>
    <row r="383" spans="1:56" x14ac:dyDescent="0.3">
      <c r="A383" s="55">
        <v>9999</v>
      </c>
      <c r="B383" s="125">
        <f>+B382+31</f>
        <v>44866</v>
      </c>
      <c r="C383" s="98" t="s">
        <v>15</v>
      </c>
      <c r="D383" s="69">
        <f t="shared" ref="D383:V383" si="1954">IF(OR($B383&lt;D$10,$B383&gt;D$11),0,IF($B383=D$11,-D382,-D$15))</f>
        <v>0</v>
      </c>
      <c r="E383" s="69">
        <f t="shared" si="1954"/>
        <v>0</v>
      </c>
      <c r="F383" s="69">
        <f t="shared" si="1954"/>
        <v>0</v>
      </c>
      <c r="G383" s="69">
        <f t="shared" si="1954"/>
        <v>0</v>
      </c>
      <c r="H383" s="69">
        <f t="shared" si="1954"/>
        <v>0</v>
      </c>
      <c r="I383" s="69">
        <f t="shared" si="1954"/>
        <v>0</v>
      </c>
      <c r="J383" s="69">
        <f t="shared" si="1954"/>
        <v>0</v>
      </c>
      <c r="K383" s="69">
        <f t="shared" si="1954"/>
        <v>0</v>
      </c>
      <c r="L383" s="69">
        <f t="shared" si="1954"/>
        <v>0</v>
      </c>
      <c r="M383" s="69">
        <f t="shared" si="1954"/>
        <v>0</v>
      </c>
      <c r="N383" s="69">
        <f t="shared" si="1954"/>
        <v>0</v>
      </c>
      <c r="O383" s="69">
        <f t="shared" si="1954"/>
        <v>0</v>
      </c>
      <c r="P383" s="69">
        <f t="shared" si="1954"/>
        <v>0</v>
      </c>
      <c r="Q383" s="69">
        <f>IF(OR($B383&lt;Q$10,$B383&gt;Q$11),0,IF($B383=Q$11,-Q382,-Q$15))</f>
        <v>0</v>
      </c>
      <c r="R383" s="69">
        <f t="shared" si="1954"/>
        <v>0</v>
      </c>
      <c r="S383" s="69">
        <f t="shared" si="1954"/>
        <v>0</v>
      </c>
      <c r="T383" s="69">
        <f t="shared" si="1954"/>
        <v>0</v>
      </c>
      <c r="U383" s="69">
        <f t="shared" si="1954"/>
        <v>-3019.97</v>
      </c>
      <c r="V383" s="69">
        <f t="shared" si="1954"/>
        <v>-5260.36</v>
      </c>
      <c r="W383" s="69">
        <v>0</v>
      </c>
      <c r="X383" s="69">
        <f>IF(OR($B383&lt;X$10,$B383&gt;X$11),0,IF($B383=X$11,-X382,-X$15))+0.44</f>
        <v>-619.12255555555544</v>
      </c>
      <c r="Y383" s="69">
        <f>-Y382</f>
        <v>-2238.710000000171</v>
      </c>
      <c r="Z383" s="69">
        <f t="shared" ref="Z383" si="1955">IF(OR($B383&lt;Z$10,$B383&gt;Z$11),0,IF($B383=Z$11,-Z382,-Z$15))</f>
        <v>-4145.22</v>
      </c>
      <c r="AA383" s="69">
        <f>-AA382</f>
        <v>-172923.25066666646</v>
      </c>
      <c r="AB383" s="69">
        <f t="shared" ref="AB383" si="1956">IF(OR($B383&lt;AB$10,$B383&gt;AB$11),0,IF($B383=AB$11,-AB382,-AB$15))</f>
        <v>-2323.0977777777771</v>
      </c>
      <c r="AC383" s="69">
        <f>IF(OR($B383&lt;AC$10,$B383&gt;AC$11),0,IF($B383=AC$11,-AC382,-AC$15))</f>
        <v>-5057.5455555555554</v>
      </c>
      <c r="AD383" s="69">
        <f t="shared" ref="AD383:AF383" si="1957">IF(OR($B383&lt;AD$10,$B383&gt;AD$11),0,IF($B383=AD$11,-AD382,-AD$15))</f>
        <v>-2817.2901111111109</v>
      </c>
      <c r="AE383" s="69">
        <f t="shared" si="1957"/>
        <v>-4496.5687222222223</v>
      </c>
      <c r="AF383" s="69">
        <f t="shared" si="1957"/>
        <v>-1984.0399444444445</v>
      </c>
      <c r="AG383" s="69">
        <f t="shared" ref="AG383:AH383" si="1958">IF(OR($B383&lt;AG$10,$B383&gt;AG$11),0,IF($B383=AG$11,-AG382,-AG$15))</f>
        <v>-7735.1963333333342</v>
      </c>
      <c r="AH383" s="69">
        <f t="shared" si="1958"/>
        <v>-2291.8082777777777</v>
      </c>
      <c r="AI383" s="69">
        <f t="shared" ref="AI383:AJ383" si="1959">IF(OR($B383&lt;AI$10,$B383&gt;AI$11),0,IF($B383=AI$11,-AI382,-AI$15))</f>
        <v>-4660.0425555555557</v>
      </c>
      <c r="AJ383" s="69">
        <f t="shared" si="1959"/>
        <v>-4768.1513888888885</v>
      </c>
      <c r="AK383" s="69">
        <f t="shared" ref="AK383:AL383" si="1960">IF(OR($B383&lt;AK$10,$B383&gt;AK$11),0,IF($B383=AK$11,-AK382,-AK$15))</f>
        <v>-2229.3174444444444</v>
      </c>
      <c r="AL383" s="69">
        <f t="shared" si="1960"/>
        <v>-5824.0375000000004</v>
      </c>
      <c r="AM383" s="69">
        <f t="shared" ref="AM383" si="1961">IF(OR($B383&lt;AM$10,$B383&gt;AM$11),0,IF($B383=AM$11,-AM382,-AM$15))</f>
        <v>-250.24666666666667</v>
      </c>
      <c r="AN383" s="69"/>
      <c r="AO383" s="69"/>
      <c r="AP383" s="69">
        <f t="shared" ref="AP383:AQ383" si="1962">IF(OR($B383&lt;AP$10,$B383&gt;AP$11),0,IF($B383=AP$11,-AP382,-AP$15))</f>
        <v>-9054.5974444444455</v>
      </c>
      <c r="AQ383" s="69">
        <f t="shared" si="1962"/>
        <v>-5277.7777777777774</v>
      </c>
      <c r="AR383" s="69">
        <f t="shared" ref="AR383:AT383" si="1963">IF(OR($B383&lt;AR$10,$B383&gt;AR$11),0,IF($B383=AR$11,-AR382,-AR$15))</f>
        <v>-7777.7777777777774</v>
      </c>
      <c r="AS383" s="69">
        <f t="shared" si="1963"/>
        <v>-4412.5226666666667</v>
      </c>
      <c r="AT383" s="69">
        <f t="shared" si="1963"/>
        <v>-4428.1481111111116</v>
      </c>
      <c r="AU383" s="69">
        <f t="shared" ref="AU383:AV383" si="1964">IF(OR($B383&lt;AU$10,$B383&gt;AU$11),0,IF($B383=AU$11,-AU382,-AU$15))</f>
        <v>-1666.6666666666667</v>
      </c>
      <c r="AV383" s="69">
        <f t="shared" si="1964"/>
        <v>-416.61005555555556</v>
      </c>
      <c r="AW383" s="70"/>
      <c r="AX383" s="70"/>
      <c r="AY383" s="70"/>
      <c r="AZ383" s="70"/>
      <c r="BA383" s="70"/>
      <c r="BB383" s="71">
        <f t="shared" si="1677"/>
        <v>-265678.07599999994</v>
      </c>
      <c r="BC383" s="71">
        <f>ROUND(BB383*'Link In'!$H$2,2)</f>
        <v>-13283.9</v>
      </c>
      <c r="BD383" s="71">
        <f>ROUND((BB383-BC383)*'Link In'!$H$3,2)</f>
        <v>-53002.78</v>
      </c>
    </row>
    <row r="384" spans="1:56" x14ac:dyDescent="0.3">
      <c r="A384" s="55">
        <v>9999</v>
      </c>
      <c r="B384" s="123">
        <f>B383</f>
        <v>44866</v>
      </c>
      <c r="C384" s="99" t="s">
        <v>16</v>
      </c>
      <c r="D384" s="71">
        <f t="shared" ref="D384:V384" si="1965">IF($B385&lt;D$10,0,IF($B385=D$10,D$13,SUM(D382:D383)))</f>
        <v>0</v>
      </c>
      <c r="E384" s="71">
        <f t="shared" si="1965"/>
        <v>0</v>
      </c>
      <c r="F384" s="71">
        <f t="shared" si="1965"/>
        <v>0</v>
      </c>
      <c r="G384" s="71">
        <f t="shared" si="1965"/>
        <v>0</v>
      </c>
      <c r="H384" s="71">
        <f t="shared" si="1965"/>
        <v>0</v>
      </c>
      <c r="I384" s="71">
        <f t="shared" si="1965"/>
        <v>0</v>
      </c>
      <c r="J384" s="71">
        <f t="shared" si="1965"/>
        <v>0</v>
      </c>
      <c r="K384" s="71">
        <f t="shared" si="1965"/>
        <v>0</v>
      </c>
      <c r="L384" s="71">
        <f t="shared" si="1965"/>
        <v>0</v>
      </c>
      <c r="M384" s="71">
        <f t="shared" si="1965"/>
        <v>0</v>
      </c>
      <c r="N384" s="71">
        <f t="shared" si="1965"/>
        <v>0</v>
      </c>
      <c r="O384" s="71">
        <f t="shared" si="1965"/>
        <v>0</v>
      </c>
      <c r="P384" s="71">
        <f t="shared" si="1965"/>
        <v>0</v>
      </c>
      <c r="Q384" s="71">
        <f>IF($B385&lt;Q$10,0,IF($B385=Q$10,Q$13,SUM(Q382:Q383)))</f>
        <v>-6.9121597334742546E-11</v>
      </c>
      <c r="R384" s="71">
        <f t="shared" si="1965"/>
        <v>1.6825651982799172E-11</v>
      </c>
      <c r="S384" s="71">
        <f t="shared" si="1965"/>
        <v>-7.0485839387401938E-12</v>
      </c>
      <c r="T384" s="71">
        <f t="shared" si="1965"/>
        <v>2.0293100533308461E-11</v>
      </c>
      <c r="U384" s="71">
        <f t="shared" si="1965"/>
        <v>102678.98000000193</v>
      </c>
      <c r="V384" s="71">
        <f t="shared" si="1965"/>
        <v>178852.24000000174</v>
      </c>
      <c r="W384" s="71">
        <f t="shared" ref="W384" si="1966">IF($B385&lt;W$10,0,IF($B385=W$10,W$13,SUM(W382:W383)))</f>
        <v>-1.2050804798491299E-11</v>
      </c>
      <c r="X384" s="71" t="s">
        <v>36</v>
      </c>
      <c r="Y384" s="71" t="s">
        <v>36</v>
      </c>
      <c r="Z384" s="71">
        <f t="shared" ref="Z384" si="1967">IF($B385&lt;Z$10,0,IF($B385=Z$10,Z$13,SUM(Z382:Z383)))</f>
        <v>215551.5600000032</v>
      </c>
      <c r="AA384" s="71" t="s">
        <v>36</v>
      </c>
      <c r="AB384" s="71">
        <f t="shared" ref="AB384" si="1968">IF($B385&lt;AB$10,0,IF($B385=AB$10,AB$13,SUM(AB382:AB383)))</f>
        <v>157970.64888888955</v>
      </c>
      <c r="AC384" s="71">
        <f>IF($B385&lt;AC$10,0,IF($B385=AC$10,AC$13,SUM(AC382:AC383)))</f>
        <v>343913.09777777363</v>
      </c>
      <c r="AD384" s="71">
        <f t="shared" ref="AD384:AF384" si="1969">IF($B385&lt;AD$10,0,IF($B385=AD$10,AD$13,SUM(AD382:AD383)))</f>
        <v>205662.17811110991</v>
      </c>
      <c r="AE384" s="71">
        <f t="shared" si="1969"/>
        <v>472139.71583333251</v>
      </c>
      <c r="AF384" s="71">
        <f t="shared" si="1969"/>
        <v>208324.19416666747</v>
      </c>
      <c r="AG384" s="71">
        <f t="shared" ref="AG384:AH384" si="1970">IF($B385&lt;AG$10,0,IF($B385=AG$10,AG$13,SUM(AG382:AG383)))</f>
        <v>812195.61499999627</v>
      </c>
      <c r="AH384" s="71">
        <f t="shared" si="1970"/>
        <v>240639.86916666501</v>
      </c>
      <c r="AI384" s="71">
        <f t="shared" ref="AI384:AJ384" si="1971">IF($B385&lt;AI$10,0,IF($B385=AI$10,AI$13,SUM(AI382:AI383)))</f>
        <v>489304.46833333117</v>
      </c>
      <c r="AJ384" s="71">
        <f t="shared" si="1971"/>
        <v>500655.89583332936</v>
      </c>
      <c r="AK384" s="71">
        <f t="shared" ref="AK384:AL384" si="1972">IF($B385&lt;AK$10,0,IF($B385=AK$10,AK$13,SUM(AK382:AK383)))</f>
        <v>234078.33166666594</v>
      </c>
      <c r="AL384" s="71">
        <f t="shared" si="1972"/>
        <v>658116.23750000156</v>
      </c>
      <c r="AM384" s="71">
        <f t="shared" ref="AM384" si="1973">IF($B385&lt;AM$10,0,IF($B385=AM$10,AM$13,SUM(AM382:AM383)))</f>
        <v>26275.900000000052</v>
      </c>
      <c r="AN384" s="71"/>
      <c r="AO384" s="71"/>
      <c r="AP384" s="71">
        <f t="shared" ref="AP384:AQ384" si="1974">IF($B385&lt;AP$10,0,IF($B385=AP$10,AP$13,SUM(AP382:AP383)))</f>
        <v>1321971.2268888894</v>
      </c>
      <c r="AQ384" s="71">
        <f t="shared" si="1974"/>
        <v>701944.44444444566</v>
      </c>
      <c r="AR384" s="71">
        <f t="shared" ref="AR384:AT384" si="1975">IF($B385&lt;AR$10,0,IF($B385=AR$10,AR$13,SUM(AR382:AR383)))</f>
        <v>1057777.7777777789</v>
      </c>
      <c r="AS384" s="71">
        <f t="shared" si="1975"/>
        <v>573627.94666666712</v>
      </c>
      <c r="AT384" s="71">
        <f t="shared" si="1975"/>
        <v>575659.25444444327</v>
      </c>
      <c r="AU384" s="71">
        <f t="shared" ref="AU384:AV384" si="1976">IF($B385&lt;AU$10,0,IF($B385=AU$10,AU$13,SUM(AU382:AU383)))</f>
        <v>246666.66666666634</v>
      </c>
      <c r="AV384" s="71">
        <f t="shared" si="1976"/>
        <v>57908.79772222216</v>
      </c>
      <c r="AW384" s="71"/>
      <c r="AX384" s="71"/>
      <c r="AY384" s="71"/>
      <c r="AZ384" s="71"/>
      <c r="BA384" s="71"/>
      <c r="BB384" s="71">
        <f t="shared" si="1677"/>
        <v>9381915.0468888823</v>
      </c>
      <c r="BC384" s="71">
        <f>ROUND(BB384*'Link In'!$H$2,2)</f>
        <v>469095.75</v>
      </c>
      <c r="BD384" s="71">
        <f>ROUND((BB384-BC384)*'Link In'!$H$3,2)</f>
        <v>1871692.05</v>
      </c>
    </row>
    <row r="385" spans="1:56" x14ac:dyDescent="0.3">
      <c r="A385" s="55">
        <v>9999</v>
      </c>
      <c r="B385" s="125">
        <f>+B384+31</f>
        <v>44897</v>
      </c>
      <c r="C385" s="98" t="s">
        <v>15</v>
      </c>
      <c r="D385" s="69">
        <f t="shared" ref="D385:V385" si="1977">IF(OR($B385&lt;D$10,$B385&gt;D$11),0,IF($B385=D$11,-D384,-D$15))</f>
        <v>0</v>
      </c>
      <c r="E385" s="69">
        <f t="shared" si="1977"/>
        <v>0</v>
      </c>
      <c r="F385" s="69">
        <f t="shared" si="1977"/>
        <v>0</v>
      </c>
      <c r="G385" s="69">
        <f t="shared" si="1977"/>
        <v>0</v>
      </c>
      <c r="H385" s="69">
        <f t="shared" si="1977"/>
        <v>0</v>
      </c>
      <c r="I385" s="69">
        <f t="shared" si="1977"/>
        <v>0</v>
      </c>
      <c r="J385" s="69">
        <f t="shared" si="1977"/>
        <v>0</v>
      </c>
      <c r="K385" s="69">
        <f t="shared" si="1977"/>
        <v>0</v>
      </c>
      <c r="L385" s="69">
        <f t="shared" si="1977"/>
        <v>0</v>
      </c>
      <c r="M385" s="69">
        <f t="shared" si="1977"/>
        <v>0</v>
      </c>
      <c r="N385" s="69">
        <f t="shared" si="1977"/>
        <v>0</v>
      </c>
      <c r="O385" s="69">
        <f t="shared" si="1977"/>
        <v>0</v>
      </c>
      <c r="P385" s="69">
        <f t="shared" si="1977"/>
        <v>0</v>
      </c>
      <c r="Q385" s="69">
        <f>IF(OR($B385&lt;Q$10,$B385&gt;Q$11),0,IF($B385=Q$11,-Q384,-Q$15))</f>
        <v>0</v>
      </c>
      <c r="R385" s="69">
        <f t="shared" si="1977"/>
        <v>0</v>
      </c>
      <c r="S385" s="69">
        <f t="shared" si="1977"/>
        <v>0</v>
      </c>
      <c r="T385" s="69">
        <f t="shared" si="1977"/>
        <v>0</v>
      </c>
      <c r="U385" s="69">
        <f t="shared" si="1977"/>
        <v>-3019.97</v>
      </c>
      <c r="V385" s="69">
        <f t="shared" si="1977"/>
        <v>-5260.36</v>
      </c>
      <c r="W385" s="69">
        <v>0</v>
      </c>
      <c r="X385" s="69">
        <v>0</v>
      </c>
      <c r="Y385" s="69">
        <v>0</v>
      </c>
      <c r="Z385" s="69">
        <f t="shared" ref="Z385" si="1978">IF(OR($B385&lt;Z$10,$B385&gt;Z$11),0,IF($B385=Z$11,-Z384,-Z$15))</f>
        <v>-4145.22</v>
      </c>
      <c r="AA385" s="69">
        <v>0</v>
      </c>
      <c r="AB385" s="69">
        <f t="shared" ref="AB385" si="1979">IF(OR($B385&lt;AB$10,$B385&gt;AB$11),0,IF($B385=AB$11,-AB384,-AB$15))</f>
        <v>-2323.0977777777771</v>
      </c>
      <c r="AC385" s="69">
        <f>IF(OR($B385&lt;AC$10,$B385&gt;AC$11),0,IF($B385=AC$11,-AC384,-AC$15))</f>
        <v>-5057.5455555555554</v>
      </c>
      <c r="AD385" s="69">
        <f t="shared" ref="AD385:AF385" si="1980">IF(OR($B385&lt;AD$10,$B385&gt;AD$11),0,IF($B385=AD$11,-AD384,-AD$15))</f>
        <v>-2817.2901111111109</v>
      </c>
      <c r="AE385" s="69">
        <f t="shared" si="1980"/>
        <v>-4496.5687222222223</v>
      </c>
      <c r="AF385" s="69">
        <f t="shared" si="1980"/>
        <v>-1984.0399444444445</v>
      </c>
      <c r="AG385" s="69">
        <f t="shared" ref="AG385:AH385" si="1981">IF(OR($B385&lt;AG$10,$B385&gt;AG$11),0,IF($B385=AG$11,-AG384,-AG$15))</f>
        <v>-7735.1963333333342</v>
      </c>
      <c r="AH385" s="69">
        <f t="shared" si="1981"/>
        <v>-2291.8082777777777</v>
      </c>
      <c r="AI385" s="69">
        <f t="shared" ref="AI385:AJ385" si="1982">IF(OR($B385&lt;AI$10,$B385&gt;AI$11),0,IF($B385=AI$11,-AI384,-AI$15))</f>
        <v>-4660.0425555555557</v>
      </c>
      <c r="AJ385" s="69">
        <f t="shared" si="1982"/>
        <v>-4768.1513888888885</v>
      </c>
      <c r="AK385" s="69">
        <f t="shared" ref="AK385:AL385" si="1983">IF(OR($B385&lt;AK$10,$B385&gt;AK$11),0,IF($B385=AK$11,-AK384,-AK$15))</f>
        <v>-2229.3174444444444</v>
      </c>
      <c r="AL385" s="69">
        <f t="shared" si="1983"/>
        <v>-5824.0375000000004</v>
      </c>
      <c r="AM385" s="69">
        <f t="shared" ref="AM385" si="1984">IF(OR($B385&lt;AM$10,$B385&gt;AM$11),0,IF($B385=AM$11,-AM384,-AM$15))</f>
        <v>-250.24666666666667</v>
      </c>
      <c r="AN385" s="69"/>
      <c r="AO385" s="69"/>
      <c r="AP385" s="69">
        <f t="shared" ref="AP385:AQ385" si="1985">IF(OR($B385&lt;AP$10,$B385&gt;AP$11),0,IF($B385=AP$11,-AP384,-AP$15))</f>
        <v>-9054.5974444444455</v>
      </c>
      <c r="AQ385" s="69">
        <f t="shared" si="1985"/>
        <v>-5277.7777777777774</v>
      </c>
      <c r="AR385" s="69">
        <f t="shared" ref="AR385:AT385" si="1986">IF(OR($B385&lt;AR$10,$B385&gt;AR$11),0,IF($B385=AR$11,-AR384,-AR$15))</f>
        <v>-7777.7777777777774</v>
      </c>
      <c r="AS385" s="69">
        <f t="shared" si="1986"/>
        <v>-4412.5226666666667</v>
      </c>
      <c r="AT385" s="69">
        <f t="shared" si="1986"/>
        <v>-4428.1481111111116</v>
      </c>
      <c r="AU385" s="69">
        <f t="shared" ref="AU385:AV385" si="1987">IF(OR($B385&lt;AU$10,$B385&gt;AU$11),0,IF($B385=AU$11,-AU384,-AU$15))</f>
        <v>-1666.6666666666667</v>
      </c>
      <c r="AV385" s="69">
        <f t="shared" si="1987"/>
        <v>-416.61005555555556</v>
      </c>
      <c r="AW385" s="70"/>
      <c r="AX385" s="70"/>
      <c r="AY385" s="70"/>
      <c r="AZ385" s="70"/>
      <c r="BA385" s="70"/>
      <c r="BB385" s="71">
        <f t="shared" si="1677"/>
        <v>-89896.992777777792</v>
      </c>
      <c r="BC385" s="71">
        <f>ROUND(BB385*'Link In'!$H$2,2)</f>
        <v>-4494.8500000000004</v>
      </c>
      <c r="BD385" s="71">
        <f>ROUND((BB385-BC385)*'Link In'!$H$3,2)</f>
        <v>-17934.45</v>
      </c>
    </row>
    <row r="386" spans="1:56" x14ac:dyDescent="0.3">
      <c r="A386" s="55">
        <v>9999</v>
      </c>
      <c r="B386" s="123">
        <f>B385</f>
        <v>44897</v>
      </c>
      <c r="C386" s="99" t="s">
        <v>16</v>
      </c>
      <c r="D386" s="71">
        <f t="shared" ref="D386:V386" si="1988">IF($B387&lt;D$10,0,IF($B387=D$10,D$13,SUM(D384:D385)))</f>
        <v>0</v>
      </c>
      <c r="E386" s="71">
        <f t="shared" si="1988"/>
        <v>0</v>
      </c>
      <c r="F386" s="71">
        <f t="shared" si="1988"/>
        <v>0</v>
      </c>
      <c r="G386" s="71">
        <f t="shared" si="1988"/>
        <v>0</v>
      </c>
      <c r="H386" s="71">
        <f t="shared" si="1988"/>
        <v>0</v>
      </c>
      <c r="I386" s="71">
        <f t="shared" si="1988"/>
        <v>0</v>
      </c>
      <c r="J386" s="71">
        <f t="shared" si="1988"/>
        <v>0</v>
      </c>
      <c r="K386" s="71">
        <f t="shared" si="1988"/>
        <v>0</v>
      </c>
      <c r="L386" s="71">
        <f t="shared" si="1988"/>
        <v>0</v>
      </c>
      <c r="M386" s="71">
        <f t="shared" si="1988"/>
        <v>0</v>
      </c>
      <c r="N386" s="71">
        <f t="shared" si="1988"/>
        <v>0</v>
      </c>
      <c r="O386" s="71">
        <f t="shared" si="1988"/>
        <v>0</v>
      </c>
      <c r="P386" s="71">
        <f t="shared" si="1988"/>
        <v>0</v>
      </c>
      <c r="Q386" s="71">
        <f>IF($B387&lt;Q$10,0,IF($B387=Q$10,Q$13,SUM(Q384:Q385)))</f>
        <v>-6.9121597334742546E-11</v>
      </c>
      <c r="R386" s="71">
        <f t="shared" si="1988"/>
        <v>1.6825651982799172E-11</v>
      </c>
      <c r="S386" s="71">
        <f t="shared" si="1988"/>
        <v>-7.0485839387401938E-12</v>
      </c>
      <c r="T386" s="71">
        <f t="shared" si="1988"/>
        <v>2.0293100533308461E-11</v>
      </c>
      <c r="U386" s="71">
        <f t="shared" si="1988"/>
        <v>99659.01000000193</v>
      </c>
      <c r="V386" s="71">
        <f t="shared" si="1988"/>
        <v>173591.88000000175</v>
      </c>
      <c r="W386" s="71">
        <f t="shared" ref="W386" si="1989">IF($B387&lt;W$10,0,IF($B387=W$10,W$13,SUM(W384:W385)))</f>
        <v>-1.2050804798491299E-11</v>
      </c>
      <c r="X386" s="71">
        <v>0</v>
      </c>
      <c r="Y386" s="71">
        <f>IF($B387&lt;Y$10,0,IF($B387=Y$10,Y$13,SUM(Y384:Y385)))</f>
        <v>0</v>
      </c>
      <c r="Z386" s="71">
        <f t="shared" ref="Z386" si="1990">IF($B387&lt;Z$10,0,IF($B387=Z$10,Z$13,SUM(Z384:Z385)))</f>
        <v>211406.3400000032</v>
      </c>
      <c r="AA386" s="71">
        <f>IF($B387&lt;AA$10,0,IF($B387=AA$10,AA$13,SUM(AA384:AA385)))</f>
        <v>0</v>
      </c>
      <c r="AB386" s="71">
        <f t="shared" ref="AB386" si="1991">IF($B387&lt;AB$10,0,IF($B387=AB$10,AB$13,SUM(AB384:AB385)))</f>
        <v>155647.55111111177</v>
      </c>
      <c r="AC386" s="71">
        <f>IF($B387&lt;AC$10,0,IF($B387=AC$10,AC$13,SUM(AC384:AC385)))</f>
        <v>338855.55222221807</v>
      </c>
      <c r="AD386" s="71">
        <f t="shared" ref="AD386:AF386" si="1992">IF($B387&lt;AD$10,0,IF($B387=AD$10,AD$13,SUM(AD384:AD385)))</f>
        <v>202844.88799999881</v>
      </c>
      <c r="AE386" s="71">
        <f t="shared" si="1992"/>
        <v>467643.14711111027</v>
      </c>
      <c r="AF386" s="71">
        <f t="shared" si="1992"/>
        <v>206340.15422222303</v>
      </c>
      <c r="AG386" s="71">
        <f t="shared" ref="AG386:AH386" si="1993">IF($B387&lt;AG$10,0,IF($B387=AG$10,AG$13,SUM(AG384:AG385)))</f>
        <v>804460.41866666288</v>
      </c>
      <c r="AH386" s="71">
        <f t="shared" si="1993"/>
        <v>238348.06088888724</v>
      </c>
      <c r="AI386" s="71">
        <f t="shared" ref="AI386:AJ386" si="1994">IF($B387&lt;AI$10,0,IF($B387=AI$10,AI$13,SUM(AI384:AI385)))</f>
        <v>484644.42577777558</v>
      </c>
      <c r="AJ386" s="71">
        <f t="shared" si="1994"/>
        <v>495887.74444444047</v>
      </c>
      <c r="AK386" s="71">
        <f t="shared" ref="AK386:AL386" si="1995">IF($B387&lt;AK$10,0,IF($B387=AK$10,AK$13,SUM(AK384:AK385)))</f>
        <v>231849.01422222151</v>
      </c>
      <c r="AL386" s="71">
        <f t="shared" si="1995"/>
        <v>652292.20000000158</v>
      </c>
      <c r="AM386" s="71">
        <f t="shared" ref="AM386" si="1996">IF($B387&lt;AM$10,0,IF($B387=AM$10,AM$13,SUM(AM384:AM385)))</f>
        <v>26025.653333333386</v>
      </c>
      <c r="AN386" s="71"/>
      <c r="AO386" s="71"/>
      <c r="AP386" s="71">
        <f t="shared" ref="AP386:AQ386" si="1997">IF($B387&lt;AP$10,0,IF($B387=AP$10,AP$13,SUM(AP384:AP385)))</f>
        <v>1312916.629444445</v>
      </c>
      <c r="AQ386" s="71">
        <f t="shared" si="1997"/>
        <v>696666.66666666791</v>
      </c>
      <c r="AR386" s="71">
        <f t="shared" ref="AR386:AT386" si="1998">IF($B387&lt;AR$10,0,IF($B387=AR$10,AR$13,SUM(AR384:AR385)))</f>
        <v>1050000.0000000012</v>
      </c>
      <c r="AS386" s="71">
        <f t="shared" si="1998"/>
        <v>569215.42400000046</v>
      </c>
      <c r="AT386" s="71">
        <f t="shared" si="1998"/>
        <v>571231.10633333214</v>
      </c>
      <c r="AU386" s="71">
        <f t="shared" ref="AU386:AV386" si="1999">IF($B387&lt;AU$10,0,IF($B387=AU$10,AU$13,SUM(AU384:AU385)))</f>
        <v>244999.99999999968</v>
      </c>
      <c r="AV386" s="71">
        <f t="shared" si="1999"/>
        <v>57492.187666666607</v>
      </c>
      <c r="AW386" s="71"/>
      <c r="AX386" s="71"/>
      <c r="AY386" s="71"/>
      <c r="AZ386" s="71"/>
      <c r="BA386" s="71"/>
      <c r="BB386" s="71">
        <f t="shared" si="1677"/>
        <v>9292018.0541111045</v>
      </c>
      <c r="BC386" s="71">
        <f>ROUND(BB386*'Link In'!$H$2,2)</f>
        <v>464600.9</v>
      </c>
      <c r="BD386" s="71">
        <f>ROUND((BB386-BC386)*'Link In'!$H$3,2)</f>
        <v>1853757.6</v>
      </c>
    </row>
    <row r="387" spans="1:56" x14ac:dyDescent="0.3">
      <c r="A387" s="55">
        <v>9999</v>
      </c>
      <c r="B387" s="125">
        <f>+B386+30</f>
        <v>44927</v>
      </c>
      <c r="C387" s="98" t="s">
        <v>15</v>
      </c>
      <c r="D387" s="69">
        <f t="shared" ref="D387:V387" si="2000">IF(OR($B387&lt;D$10,$B387&gt;D$11),0,IF($B387=D$11,-D386,-D$15))</f>
        <v>0</v>
      </c>
      <c r="E387" s="69">
        <f t="shared" si="2000"/>
        <v>0</v>
      </c>
      <c r="F387" s="69">
        <f t="shared" si="2000"/>
        <v>0</v>
      </c>
      <c r="G387" s="69">
        <f t="shared" si="2000"/>
        <v>0</v>
      </c>
      <c r="H387" s="69">
        <f t="shared" si="2000"/>
        <v>0</v>
      </c>
      <c r="I387" s="69">
        <f t="shared" si="2000"/>
        <v>0</v>
      </c>
      <c r="J387" s="69">
        <f t="shared" si="2000"/>
        <v>0</v>
      </c>
      <c r="K387" s="69">
        <f t="shared" si="2000"/>
        <v>0</v>
      </c>
      <c r="L387" s="69">
        <f t="shared" si="2000"/>
        <v>0</v>
      </c>
      <c r="M387" s="69">
        <f t="shared" si="2000"/>
        <v>0</v>
      </c>
      <c r="N387" s="69">
        <f t="shared" si="2000"/>
        <v>0</v>
      </c>
      <c r="O387" s="69">
        <f t="shared" si="2000"/>
        <v>0</v>
      </c>
      <c r="P387" s="69">
        <f t="shared" si="2000"/>
        <v>0</v>
      </c>
      <c r="Q387" s="69">
        <f>IF(OR($B387&lt;Q$10,$B387&gt;Q$11),0,IF($B387=Q$11,-Q386,-Q$15))</f>
        <v>0</v>
      </c>
      <c r="R387" s="69">
        <f t="shared" si="2000"/>
        <v>0</v>
      </c>
      <c r="S387" s="69">
        <f t="shared" si="2000"/>
        <v>0</v>
      </c>
      <c r="T387" s="69">
        <f t="shared" si="2000"/>
        <v>0</v>
      </c>
      <c r="U387" s="69">
        <f t="shared" si="2000"/>
        <v>-3019.97</v>
      </c>
      <c r="V387" s="69">
        <f t="shared" si="2000"/>
        <v>-5260.36</v>
      </c>
      <c r="W387" s="69">
        <v>0</v>
      </c>
      <c r="X387" s="69">
        <v>0</v>
      </c>
      <c r="Y387" s="69">
        <v>0</v>
      </c>
      <c r="Z387" s="69">
        <f t="shared" ref="Z387" si="2001">IF(OR($B387&lt;Z$10,$B387&gt;Z$11),0,IF($B387=Z$11,-Z386,-Z$15))</f>
        <v>-4145.22</v>
      </c>
      <c r="AA387" s="69">
        <v>0</v>
      </c>
      <c r="AB387" s="69">
        <f t="shared" ref="AB387" si="2002">IF(OR($B387&lt;AB$10,$B387&gt;AB$11),0,IF($B387=AB$11,-AB386,-AB$15))</f>
        <v>-2323.0977777777771</v>
      </c>
      <c r="AC387" s="69">
        <f>IF(OR($B387&lt;AC$10,$B387&gt;AC$11),0,IF($B387=AC$11,-AC386,-AC$15))</f>
        <v>-5057.5455555555554</v>
      </c>
      <c r="AD387" s="69">
        <f t="shared" ref="AD387:AF387" si="2003">IF(OR($B387&lt;AD$10,$B387&gt;AD$11),0,IF($B387=AD$11,-AD386,-AD$15))</f>
        <v>-2817.2901111111109</v>
      </c>
      <c r="AE387" s="69">
        <f t="shared" si="2003"/>
        <v>-4496.5687222222223</v>
      </c>
      <c r="AF387" s="69">
        <f t="shared" si="2003"/>
        <v>-1984.0399444444445</v>
      </c>
      <c r="AG387" s="69">
        <f t="shared" ref="AG387:AH387" si="2004">IF(OR($B387&lt;AG$10,$B387&gt;AG$11),0,IF($B387=AG$11,-AG386,-AG$15))</f>
        <v>-7735.1963333333342</v>
      </c>
      <c r="AH387" s="69">
        <f t="shared" si="2004"/>
        <v>-2291.8082777777777</v>
      </c>
      <c r="AI387" s="69">
        <f t="shared" ref="AI387:AJ387" si="2005">IF(OR($B387&lt;AI$10,$B387&gt;AI$11),0,IF($B387=AI$11,-AI386,-AI$15))</f>
        <v>-4660.0425555555557</v>
      </c>
      <c r="AJ387" s="69">
        <f t="shared" si="2005"/>
        <v>-4768.1513888888885</v>
      </c>
      <c r="AK387" s="69">
        <f t="shared" ref="AK387:AL387" si="2006">IF(OR($B387&lt;AK$10,$B387&gt;AK$11),0,IF($B387=AK$11,-AK386,-AK$15))</f>
        <v>-2229.3174444444444</v>
      </c>
      <c r="AL387" s="69">
        <f t="shared" si="2006"/>
        <v>-5824.0375000000004</v>
      </c>
      <c r="AM387" s="69">
        <f t="shared" ref="AM387" si="2007">IF(OR($B387&lt;AM$10,$B387&gt;AM$11),0,IF($B387=AM$11,-AM386,-AM$15))</f>
        <v>-250.24666666666667</v>
      </c>
      <c r="AN387" s="69"/>
      <c r="AO387" s="69"/>
      <c r="AP387" s="69">
        <f t="shared" ref="AP387:AQ387" si="2008">IF(OR($B387&lt;AP$10,$B387&gt;AP$11),0,IF($B387=AP$11,-AP386,-AP$15))</f>
        <v>-9054.5974444444455</v>
      </c>
      <c r="AQ387" s="69">
        <f t="shared" si="2008"/>
        <v>-5277.7777777777774</v>
      </c>
      <c r="AR387" s="69">
        <f t="shared" ref="AR387:AT387" si="2009">IF(OR($B387&lt;AR$10,$B387&gt;AR$11),0,IF($B387=AR$11,-AR386,-AR$15))</f>
        <v>-7777.7777777777774</v>
      </c>
      <c r="AS387" s="69">
        <f t="shared" si="2009"/>
        <v>-4412.5226666666667</v>
      </c>
      <c r="AT387" s="69">
        <f t="shared" si="2009"/>
        <v>-4428.1481111111116</v>
      </c>
      <c r="AU387" s="69">
        <f t="shared" ref="AU387:AV387" si="2010">IF(OR($B387&lt;AU$10,$B387&gt;AU$11),0,IF($B387=AU$11,-AU386,-AU$15))</f>
        <v>-1666.6666666666667</v>
      </c>
      <c r="AV387" s="69">
        <f t="shared" si="2010"/>
        <v>-416.61005555555556</v>
      </c>
      <c r="AW387" s="70"/>
      <c r="AX387" s="70"/>
      <c r="AY387" s="70"/>
      <c r="AZ387" s="70"/>
      <c r="BA387" s="70"/>
      <c r="BB387" s="71">
        <f t="shared" si="1677"/>
        <v>-89896.992777777792</v>
      </c>
      <c r="BC387" s="71">
        <f>ROUND(BB387*'Link In'!$H$2,2)</f>
        <v>-4494.8500000000004</v>
      </c>
      <c r="BD387" s="71">
        <f>ROUND((BB387-BC387)*'Link In'!$H$3,2)</f>
        <v>-17934.45</v>
      </c>
    </row>
    <row r="388" spans="1:56" x14ac:dyDescent="0.3">
      <c r="A388" s="55">
        <v>9999</v>
      </c>
      <c r="B388" s="123">
        <f>B387</f>
        <v>44927</v>
      </c>
      <c r="C388" s="99" t="s">
        <v>16</v>
      </c>
      <c r="D388" s="71">
        <f t="shared" ref="D388:V388" si="2011">IF($B389&lt;D$10,0,IF($B389=D$10,D$13,SUM(D386:D387)))</f>
        <v>0</v>
      </c>
      <c r="E388" s="71">
        <f t="shared" si="2011"/>
        <v>0</v>
      </c>
      <c r="F388" s="71">
        <f t="shared" si="2011"/>
        <v>0</v>
      </c>
      <c r="G388" s="71">
        <f t="shared" si="2011"/>
        <v>0</v>
      </c>
      <c r="H388" s="71">
        <f t="shared" si="2011"/>
        <v>0</v>
      </c>
      <c r="I388" s="71">
        <f t="shared" si="2011"/>
        <v>0</v>
      </c>
      <c r="J388" s="71">
        <f t="shared" si="2011"/>
        <v>0</v>
      </c>
      <c r="K388" s="71">
        <f t="shared" si="2011"/>
        <v>0</v>
      </c>
      <c r="L388" s="71">
        <f t="shared" si="2011"/>
        <v>0</v>
      </c>
      <c r="M388" s="71">
        <f t="shared" si="2011"/>
        <v>0</v>
      </c>
      <c r="N388" s="71">
        <f t="shared" si="2011"/>
        <v>0</v>
      </c>
      <c r="O388" s="71">
        <f t="shared" si="2011"/>
        <v>0</v>
      </c>
      <c r="P388" s="71">
        <f t="shared" si="2011"/>
        <v>0</v>
      </c>
      <c r="Q388" s="71">
        <f>IF($B389&lt;Q$10,0,IF($B389=Q$10,Q$13,SUM(Q386:Q387)))</f>
        <v>-6.9121597334742546E-11</v>
      </c>
      <c r="R388" s="71">
        <f t="shared" si="2011"/>
        <v>1.6825651982799172E-11</v>
      </c>
      <c r="S388" s="71">
        <f t="shared" si="2011"/>
        <v>-7.0485839387401938E-12</v>
      </c>
      <c r="T388" s="71">
        <f t="shared" si="2011"/>
        <v>2.0293100533308461E-11</v>
      </c>
      <c r="U388" s="71">
        <f t="shared" si="2011"/>
        <v>96639.040000001929</v>
      </c>
      <c r="V388" s="71">
        <f t="shared" si="2011"/>
        <v>168331.52000000176</v>
      </c>
      <c r="W388" s="71">
        <f t="shared" ref="W388" si="2012">IF($B389&lt;W$10,0,IF($B389=W$10,W$13,SUM(W386:W387)))</f>
        <v>-1.2050804798491299E-11</v>
      </c>
      <c r="X388" s="71">
        <f>IF($B389&lt;X$10,0,IF($B389=X$10,X$13,SUM(X386:X387)))</f>
        <v>0</v>
      </c>
      <c r="Y388" s="71">
        <f>IF($B389&lt;Y$10,0,IF($B389=Y$10,Y$13,SUM(Y386:Y387)))</f>
        <v>0</v>
      </c>
      <c r="Z388" s="71">
        <f t="shared" ref="Z388" si="2013">IF($B389&lt;Z$10,0,IF($B389=Z$10,Z$13,SUM(Z386:Z387)))</f>
        <v>207261.1200000032</v>
      </c>
      <c r="AA388" s="71">
        <f>IF($B389&lt;AA$10,0,IF($B389=AA$10,AA$13,SUM(AA386:AA387)))</f>
        <v>0</v>
      </c>
      <c r="AB388" s="71">
        <f t="shared" ref="AB388" si="2014">IF($B389&lt;AB$10,0,IF($B389=AB$10,AB$13,SUM(AB386:AB387)))</f>
        <v>153324.45333333398</v>
      </c>
      <c r="AC388" s="71">
        <f>IF($B389&lt;AC$10,0,IF($B389=AC$10,AC$13,SUM(AC386:AC387)))</f>
        <v>333798.00666666252</v>
      </c>
      <c r="AD388" s="71">
        <f t="shared" ref="AD388:AF388" si="2015">IF($B389&lt;AD$10,0,IF($B389=AD$10,AD$13,SUM(AD386:AD387)))</f>
        <v>200027.59788888771</v>
      </c>
      <c r="AE388" s="71">
        <f t="shared" si="2015"/>
        <v>463146.57838888804</v>
      </c>
      <c r="AF388" s="71">
        <f t="shared" si="2015"/>
        <v>204356.1142777786</v>
      </c>
      <c r="AG388" s="71">
        <f t="shared" ref="AG388:AH388" si="2016">IF($B389&lt;AG$10,0,IF($B389=AG$10,AG$13,SUM(AG386:AG387)))</f>
        <v>796725.2223333295</v>
      </c>
      <c r="AH388" s="71">
        <f t="shared" si="2016"/>
        <v>236056.25261110946</v>
      </c>
      <c r="AI388" s="71">
        <f t="shared" ref="AI388:AJ388" si="2017">IF($B389&lt;AI$10,0,IF($B389=AI$10,AI$13,SUM(AI386:AI387)))</f>
        <v>479984.38322222</v>
      </c>
      <c r="AJ388" s="71">
        <f t="shared" si="2017"/>
        <v>491119.59305555158</v>
      </c>
      <c r="AK388" s="71">
        <f t="shared" ref="AK388:AL388" si="2018">IF($B389&lt;AK$10,0,IF($B389=AK$10,AK$13,SUM(AK386:AK387)))</f>
        <v>229619.69677777708</v>
      </c>
      <c r="AL388" s="71">
        <f t="shared" si="2018"/>
        <v>646468.16250000161</v>
      </c>
      <c r="AM388" s="71">
        <f t="shared" ref="AM388" si="2019">IF($B389&lt;AM$10,0,IF($B389=AM$10,AM$13,SUM(AM386:AM387)))</f>
        <v>25775.40666666672</v>
      </c>
      <c r="AN388" s="71"/>
      <c r="AO388" s="71"/>
      <c r="AP388" s="71">
        <f t="shared" ref="AP388:AQ388" si="2020">IF($B389&lt;AP$10,0,IF($B389=AP$10,AP$13,SUM(AP386:AP387)))</f>
        <v>1303862.0320000006</v>
      </c>
      <c r="AQ388" s="71">
        <f t="shared" si="2020"/>
        <v>691388.88888889016</v>
      </c>
      <c r="AR388" s="71">
        <f t="shared" ref="AR388:AT388" si="2021">IF($B389&lt;AR$10,0,IF($B389=AR$10,AR$13,SUM(AR386:AR387)))</f>
        <v>1042222.2222222234</v>
      </c>
      <c r="AS388" s="71">
        <f t="shared" si="2021"/>
        <v>564802.90133333381</v>
      </c>
      <c r="AT388" s="71">
        <f t="shared" si="2021"/>
        <v>566802.958222221</v>
      </c>
      <c r="AU388" s="71">
        <f t="shared" ref="AU388:AV388" si="2022">IF($B389&lt;AU$10,0,IF($B389=AU$10,AU$13,SUM(AU386:AU387)))</f>
        <v>243333.33333333302</v>
      </c>
      <c r="AV388" s="71">
        <f t="shared" si="2022"/>
        <v>57075.577611111054</v>
      </c>
      <c r="AW388" s="71"/>
      <c r="AX388" s="71"/>
      <c r="AY388" s="71"/>
      <c r="AZ388" s="71"/>
      <c r="BA388" s="71"/>
      <c r="BB388" s="71">
        <f t="shared" si="1677"/>
        <v>9202121.0613333285</v>
      </c>
      <c r="BC388" s="71">
        <f>ROUND(BB388*'Link In'!$H$2,2)</f>
        <v>460106.05</v>
      </c>
      <c r="BD388" s="71">
        <f>ROUND((BB388-BC388)*'Link In'!$H$3,2)</f>
        <v>1835823.15</v>
      </c>
    </row>
    <row r="389" spans="1:56" x14ac:dyDescent="0.3">
      <c r="A389" s="55">
        <v>9999</v>
      </c>
      <c r="B389" s="125">
        <f>+B388+31</f>
        <v>44958</v>
      </c>
      <c r="C389" s="98" t="s">
        <v>15</v>
      </c>
      <c r="D389" s="69">
        <f t="shared" ref="D389:V389" si="2023">IF(OR($B389&lt;D$10,$B389&gt;D$11),0,IF($B389=D$11,-D388,-D$15))</f>
        <v>0</v>
      </c>
      <c r="E389" s="69">
        <f t="shared" si="2023"/>
        <v>0</v>
      </c>
      <c r="F389" s="69">
        <f t="shared" si="2023"/>
        <v>0</v>
      </c>
      <c r="G389" s="69">
        <f t="shared" si="2023"/>
        <v>0</v>
      </c>
      <c r="H389" s="69">
        <f t="shared" si="2023"/>
        <v>0</v>
      </c>
      <c r="I389" s="69">
        <f t="shared" si="2023"/>
        <v>0</v>
      </c>
      <c r="J389" s="69">
        <f t="shared" si="2023"/>
        <v>0</v>
      </c>
      <c r="K389" s="69">
        <f t="shared" si="2023"/>
        <v>0</v>
      </c>
      <c r="L389" s="69">
        <f t="shared" si="2023"/>
        <v>0</v>
      </c>
      <c r="M389" s="69">
        <f t="shared" si="2023"/>
        <v>0</v>
      </c>
      <c r="N389" s="69">
        <f t="shared" si="2023"/>
        <v>0</v>
      </c>
      <c r="O389" s="69">
        <f t="shared" si="2023"/>
        <v>0</v>
      </c>
      <c r="P389" s="69">
        <f t="shared" si="2023"/>
        <v>0</v>
      </c>
      <c r="Q389" s="69">
        <f>IF(OR($B389&lt;Q$10,$B389&gt;Q$11),0,IF($B389=Q$11,-Q388,-Q$15))</f>
        <v>0</v>
      </c>
      <c r="R389" s="69">
        <f t="shared" si="2023"/>
        <v>0</v>
      </c>
      <c r="S389" s="69">
        <f t="shared" si="2023"/>
        <v>0</v>
      </c>
      <c r="T389" s="69">
        <f t="shared" si="2023"/>
        <v>0</v>
      </c>
      <c r="U389" s="69">
        <f t="shared" si="2023"/>
        <v>-3019.97</v>
      </c>
      <c r="V389" s="69">
        <f t="shared" si="2023"/>
        <v>-5260.36</v>
      </c>
      <c r="W389" s="69">
        <v>0</v>
      </c>
      <c r="X389" s="69">
        <v>0</v>
      </c>
      <c r="Y389" s="69">
        <v>0</v>
      </c>
      <c r="Z389" s="69">
        <f t="shared" ref="Z389" si="2024">IF(OR($B389&lt;Z$10,$B389&gt;Z$11),0,IF($B389=Z$11,-Z388,-Z$15))</f>
        <v>-4145.22</v>
      </c>
      <c r="AA389" s="69">
        <v>0</v>
      </c>
      <c r="AB389" s="69">
        <f t="shared" ref="AB389" si="2025">IF(OR($B389&lt;AB$10,$B389&gt;AB$11),0,IF($B389=AB$11,-AB388,-AB$15))</f>
        <v>-2323.0977777777771</v>
      </c>
      <c r="AC389" s="69">
        <f>IF(OR($B389&lt;AC$10,$B389&gt;AC$11),0,IF($B389=AC$11,-AC388,-AC$15))</f>
        <v>-5057.5455555555554</v>
      </c>
      <c r="AD389" s="69">
        <f t="shared" ref="AD389:AF389" si="2026">IF(OR($B389&lt;AD$10,$B389&gt;AD$11),0,IF($B389=AD$11,-AD388,-AD$15))</f>
        <v>-2817.2901111111109</v>
      </c>
      <c r="AE389" s="69">
        <f t="shared" si="2026"/>
        <v>-4496.5687222222223</v>
      </c>
      <c r="AF389" s="69">
        <f t="shared" si="2026"/>
        <v>-1984.0399444444445</v>
      </c>
      <c r="AG389" s="69">
        <f t="shared" ref="AG389:AH389" si="2027">IF(OR($B389&lt;AG$10,$B389&gt;AG$11),0,IF($B389=AG$11,-AG388,-AG$15))</f>
        <v>-7735.1963333333342</v>
      </c>
      <c r="AH389" s="69">
        <f t="shared" si="2027"/>
        <v>-2291.8082777777777</v>
      </c>
      <c r="AI389" s="69">
        <f t="shared" ref="AI389:AJ389" si="2028">IF(OR($B389&lt;AI$10,$B389&gt;AI$11),0,IF($B389=AI$11,-AI388,-AI$15))</f>
        <v>-4660.0425555555557</v>
      </c>
      <c r="AJ389" s="69">
        <f t="shared" si="2028"/>
        <v>-4768.1513888888885</v>
      </c>
      <c r="AK389" s="69">
        <f t="shared" ref="AK389:AL389" si="2029">IF(OR($B389&lt;AK$10,$B389&gt;AK$11),0,IF($B389=AK$11,-AK388,-AK$15))</f>
        <v>-2229.3174444444444</v>
      </c>
      <c r="AL389" s="69">
        <f t="shared" si="2029"/>
        <v>-5824.0375000000004</v>
      </c>
      <c r="AM389" s="69">
        <f t="shared" ref="AM389" si="2030">IF(OR($B389&lt;AM$10,$B389&gt;AM$11),0,IF($B389=AM$11,-AM388,-AM$15))</f>
        <v>-250.24666666666667</v>
      </c>
      <c r="AN389" s="69"/>
      <c r="AO389" s="69"/>
      <c r="AP389" s="69">
        <f t="shared" ref="AP389:AQ389" si="2031">IF(OR($B389&lt;AP$10,$B389&gt;AP$11),0,IF($B389=AP$11,-AP388,-AP$15))</f>
        <v>-9054.5974444444455</v>
      </c>
      <c r="AQ389" s="69">
        <f t="shared" si="2031"/>
        <v>-5277.7777777777774</v>
      </c>
      <c r="AR389" s="69">
        <f t="shared" ref="AR389:AT389" si="2032">IF(OR($B389&lt;AR$10,$B389&gt;AR$11),0,IF($B389=AR$11,-AR388,-AR$15))</f>
        <v>-7777.7777777777774</v>
      </c>
      <c r="AS389" s="69">
        <f t="shared" si="2032"/>
        <v>-4412.5226666666667</v>
      </c>
      <c r="AT389" s="69">
        <f t="shared" si="2032"/>
        <v>-4428.1481111111116</v>
      </c>
      <c r="AU389" s="69">
        <f t="shared" ref="AU389:AV389" si="2033">IF(OR($B389&lt;AU$10,$B389&gt;AU$11),0,IF($B389=AU$11,-AU388,-AU$15))</f>
        <v>-1666.6666666666667</v>
      </c>
      <c r="AV389" s="69">
        <f t="shared" si="2033"/>
        <v>-416.61005555555556</v>
      </c>
      <c r="AW389" s="70"/>
      <c r="AX389" s="70"/>
      <c r="AY389" s="70"/>
      <c r="AZ389" s="70"/>
      <c r="BA389" s="70"/>
      <c r="BB389" s="71">
        <f t="shared" si="1677"/>
        <v>-89896.992777777792</v>
      </c>
      <c r="BC389" s="71">
        <f>ROUND(BB389*'Link In'!$H$2,2)</f>
        <v>-4494.8500000000004</v>
      </c>
      <c r="BD389" s="71">
        <f>ROUND((BB389-BC389)*'Link In'!$H$3,2)</f>
        <v>-17934.45</v>
      </c>
    </row>
    <row r="390" spans="1:56" x14ac:dyDescent="0.3">
      <c r="A390" s="55">
        <v>9999</v>
      </c>
      <c r="B390" s="123">
        <f>B389</f>
        <v>44958</v>
      </c>
      <c r="C390" s="99" t="s">
        <v>16</v>
      </c>
      <c r="D390" s="71">
        <f t="shared" ref="D390:V390" si="2034">IF($B391&lt;D$10,0,IF($B391=D$10,D$13,SUM(D388:D389)))</f>
        <v>0</v>
      </c>
      <c r="E390" s="71">
        <f t="shared" si="2034"/>
        <v>0</v>
      </c>
      <c r="F390" s="71">
        <f t="shared" si="2034"/>
        <v>0</v>
      </c>
      <c r="G390" s="71">
        <f t="shared" si="2034"/>
        <v>0</v>
      </c>
      <c r="H390" s="71">
        <f t="shared" si="2034"/>
        <v>0</v>
      </c>
      <c r="I390" s="71">
        <f t="shared" si="2034"/>
        <v>0</v>
      </c>
      <c r="J390" s="71">
        <f t="shared" si="2034"/>
        <v>0</v>
      </c>
      <c r="K390" s="71">
        <f t="shared" si="2034"/>
        <v>0</v>
      </c>
      <c r="L390" s="71">
        <f t="shared" si="2034"/>
        <v>0</v>
      </c>
      <c r="M390" s="71">
        <f t="shared" si="2034"/>
        <v>0</v>
      </c>
      <c r="N390" s="71">
        <f t="shared" si="2034"/>
        <v>0</v>
      </c>
      <c r="O390" s="71">
        <f t="shared" si="2034"/>
        <v>0</v>
      </c>
      <c r="P390" s="71">
        <f t="shared" si="2034"/>
        <v>0</v>
      </c>
      <c r="Q390" s="71">
        <f>IF($B391&lt;Q$10,0,IF($B391=Q$10,Q$13,SUM(Q388:Q389)))</f>
        <v>-6.9121597334742546E-11</v>
      </c>
      <c r="R390" s="71">
        <f t="shared" si="2034"/>
        <v>1.6825651982799172E-11</v>
      </c>
      <c r="S390" s="71">
        <f t="shared" si="2034"/>
        <v>-7.0485839387401938E-12</v>
      </c>
      <c r="T390" s="71">
        <f t="shared" si="2034"/>
        <v>2.0293100533308461E-11</v>
      </c>
      <c r="U390" s="71">
        <f t="shared" si="2034"/>
        <v>93619.070000001928</v>
      </c>
      <c r="V390" s="71">
        <f t="shared" si="2034"/>
        <v>163071.16000000178</v>
      </c>
      <c r="W390" s="71">
        <f t="shared" ref="W390" si="2035">IF($B391&lt;W$10,0,IF($B391=W$10,W$13,SUM(W388:W389)))</f>
        <v>-1.2050804798491299E-11</v>
      </c>
      <c r="X390" s="71">
        <f>IF($B391&lt;X$10,0,IF($B391=X$10,X$13,SUM(X388:X389)))</f>
        <v>0</v>
      </c>
      <c r="Y390" s="71">
        <f>IF($B391&lt;Y$10,0,IF($B391=Y$10,Y$13,SUM(Y388:Y389)))</f>
        <v>0</v>
      </c>
      <c r="Z390" s="71">
        <f t="shared" ref="Z390" si="2036">IF($B391&lt;Z$10,0,IF($B391=Z$10,Z$13,SUM(Z388:Z389)))</f>
        <v>203115.9000000032</v>
      </c>
      <c r="AA390" s="71">
        <f>IF($B391&lt;AA$10,0,IF($B391=AA$10,AA$13,SUM(AA388:AA389)))</f>
        <v>0</v>
      </c>
      <c r="AB390" s="71">
        <f t="shared" ref="AB390" si="2037">IF($B391&lt;AB$10,0,IF($B391=AB$10,AB$13,SUM(AB388:AB389)))</f>
        <v>151001.35555555619</v>
      </c>
      <c r="AC390" s="71">
        <f>IF($B391&lt;AC$10,0,IF($B391=AC$10,AC$13,SUM(AC388:AC389)))</f>
        <v>328740.46111110697</v>
      </c>
      <c r="AD390" s="71">
        <f t="shared" ref="AD390:AF390" si="2038">IF($B391&lt;AD$10,0,IF($B391=AD$10,AD$13,SUM(AD388:AD389)))</f>
        <v>197210.30777777662</v>
      </c>
      <c r="AE390" s="71">
        <f t="shared" si="2038"/>
        <v>458650.00966666581</v>
      </c>
      <c r="AF390" s="71">
        <f t="shared" si="2038"/>
        <v>202372.07433333417</v>
      </c>
      <c r="AG390" s="71">
        <f t="shared" ref="AG390:AH390" si="2039">IF($B391&lt;AG$10,0,IF($B391=AG$10,AG$13,SUM(AG388:AG389)))</f>
        <v>788990.02599999611</v>
      </c>
      <c r="AH390" s="71">
        <f t="shared" si="2039"/>
        <v>233764.44433333169</v>
      </c>
      <c r="AI390" s="71">
        <f t="shared" ref="AI390:AJ390" si="2040">IF($B391&lt;AI$10,0,IF($B391=AI$10,AI$13,SUM(AI388:AI389)))</f>
        <v>475324.34066666442</v>
      </c>
      <c r="AJ390" s="71">
        <f t="shared" si="2040"/>
        <v>486351.44166666269</v>
      </c>
      <c r="AK390" s="71">
        <f t="shared" ref="AK390:AL390" si="2041">IF($B391&lt;AK$10,0,IF($B391=AK$10,AK$13,SUM(AK388:AK389)))</f>
        <v>227390.37933333265</v>
      </c>
      <c r="AL390" s="71">
        <f t="shared" si="2041"/>
        <v>640644.12500000163</v>
      </c>
      <c r="AM390" s="71">
        <f t="shared" ref="AM390" si="2042">IF($B391&lt;AM$10,0,IF($B391=AM$10,AM$13,SUM(AM388:AM389)))</f>
        <v>25525.160000000054</v>
      </c>
      <c r="AN390" s="71"/>
      <c r="AO390" s="71"/>
      <c r="AP390" s="71">
        <f t="shared" ref="AP390:AQ390" si="2043">IF($B391&lt;AP$10,0,IF($B391=AP$10,AP$13,SUM(AP388:AP389)))</f>
        <v>1294807.4345555562</v>
      </c>
      <c r="AQ390" s="71">
        <f t="shared" si="2043"/>
        <v>686111.1111111124</v>
      </c>
      <c r="AR390" s="71">
        <f t="shared" ref="AR390:AT390" si="2044">IF($B391&lt;AR$10,0,IF($B391=AR$10,AR$13,SUM(AR388:AR389)))</f>
        <v>1034444.4444444457</v>
      </c>
      <c r="AS390" s="71">
        <f t="shared" si="2044"/>
        <v>560390.37866666715</v>
      </c>
      <c r="AT390" s="71">
        <f t="shared" si="2044"/>
        <v>562374.81011110987</v>
      </c>
      <c r="AU390" s="71">
        <f t="shared" ref="AU390:AV390" si="2045">IF($B391&lt;AU$10,0,IF($B391=AU$10,AU$13,SUM(AU388:AU389)))</f>
        <v>241666.66666666637</v>
      </c>
      <c r="AV390" s="71">
        <f t="shared" si="2045"/>
        <v>56658.9675555555</v>
      </c>
      <c r="AW390" s="71"/>
      <c r="AX390" s="71"/>
      <c r="AY390" s="71"/>
      <c r="AZ390" s="71"/>
      <c r="BA390" s="71"/>
      <c r="BB390" s="71">
        <f t="shared" ref="BB390:BB423" si="2046">SUM(D390:AW390)</f>
        <v>9112224.0685555469</v>
      </c>
      <c r="BC390" s="71">
        <f>ROUND(BB390*'Link In'!$H$2,2)</f>
        <v>455611.2</v>
      </c>
      <c r="BD390" s="71">
        <f>ROUND((BB390-BC390)*'Link In'!$H$3,2)</f>
        <v>1817888.7</v>
      </c>
    </row>
    <row r="391" spans="1:56" x14ac:dyDescent="0.3">
      <c r="A391" s="55">
        <v>9999</v>
      </c>
      <c r="B391" s="125">
        <f>+B390+31</f>
        <v>44989</v>
      </c>
      <c r="C391" s="98" t="s">
        <v>15</v>
      </c>
      <c r="D391" s="69">
        <f t="shared" ref="D391:V391" si="2047">IF(OR($B391&lt;D$10,$B391&gt;D$11),0,IF($B391=D$11,-D390,-D$15))</f>
        <v>0</v>
      </c>
      <c r="E391" s="69">
        <f t="shared" si="2047"/>
        <v>0</v>
      </c>
      <c r="F391" s="69">
        <f t="shared" si="2047"/>
        <v>0</v>
      </c>
      <c r="G391" s="69">
        <f t="shared" si="2047"/>
        <v>0</v>
      </c>
      <c r="H391" s="69">
        <f t="shared" si="2047"/>
        <v>0</v>
      </c>
      <c r="I391" s="69">
        <f t="shared" si="2047"/>
        <v>0</v>
      </c>
      <c r="J391" s="69">
        <f t="shared" si="2047"/>
        <v>0</v>
      </c>
      <c r="K391" s="69">
        <f t="shared" si="2047"/>
        <v>0</v>
      </c>
      <c r="L391" s="69">
        <f t="shared" si="2047"/>
        <v>0</v>
      </c>
      <c r="M391" s="69">
        <f t="shared" si="2047"/>
        <v>0</v>
      </c>
      <c r="N391" s="69">
        <f t="shared" si="2047"/>
        <v>0</v>
      </c>
      <c r="O391" s="69">
        <f t="shared" si="2047"/>
        <v>0</v>
      </c>
      <c r="P391" s="69">
        <f t="shared" si="2047"/>
        <v>0</v>
      </c>
      <c r="Q391" s="69">
        <f>IF(OR($B391&lt;Q$10,$B391&gt;Q$11),0,IF($B391=Q$11,-Q390,-Q$15))</f>
        <v>0</v>
      </c>
      <c r="R391" s="69">
        <f t="shared" si="2047"/>
        <v>0</v>
      </c>
      <c r="S391" s="69">
        <f t="shared" si="2047"/>
        <v>0</v>
      </c>
      <c r="T391" s="69">
        <f t="shared" si="2047"/>
        <v>0</v>
      </c>
      <c r="U391" s="69">
        <f t="shared" si="2047"/>
        <v>-3019.97</v>
      </c>
      <c r="V391" s="69">
        <f t="shared" si="2047"/>
        <v>-5260.36</v>
      </c>
      <c r="W391" s="69">
        <v>0</v>
      </c>
      <c r="X391" s="69">
        <v>0</v>
      </c>
      <c r="Y391" s="69">
        <v>0</v>
      </c>
      <c r="Z391" s="69">
        <f t="shared" ref="Z391" si="2048">IF(OR($B391&lt;Z$10,$B391&gt;Z$11),0,IF($B391=Z$11,-Z390,-Z$15))</f>
        <v>-4145.22</v>
      </c>
      <c r="AA391" s="69">
        <v>0</v>
      </c>
      <c r="AB391" s="69">
        <f t="shared" ref="AB391" si="2049">IF(OR($B391&lt;AB$10,$B391&gt;AB$11),0,IF($B391=AB$11,-AB390,-AB$15))</f>
        <v>-2323.0977777777771</v>
      </c>
      <c r="AC391" s="69">
        <f>IF(OR($B391&lt;AC$10,$B391&gt;AC$11),0,IF($B391=AC$11,-AC390,-AC$15))</f>
        <v>-5057.5455555555554</v>
      </c>
      <c r="AD391" s="69">
        <f t="shared" ref="AD391:AF391" si="2050">IF(OR($B391&lt;AD$10,$B391&gt;AD$11),0,IF($B391=AD$11,-AD390,-AD$15))</f>
        <v>-2817.2901111111109</v>
      </c>
      <c r="AE391" s="69">
        <f t="shared" si="2050"/>
        <v>-4496.5687222222223</v>
      </c>
      <c r="AF391" s="69">
        <f t="shared" si="2050"/>
        <v>-1984.0399444444445</v>
      </c>
      <c r="AG391" s="69">
        <f t="shared" ref="AG391:AH391" si="2051">IF(OR($B391&lt;AG$10,$B391&gt;AG$11),0,IF($B391=AG$11,-AG390,-AG$15))</f>
        <v>-7735.1963333333342</v>
      </c>
      <c r="AH391" s="69">
        <f t="shared" si="2051"/>
        <v>-2291.8082777777777</v>
      </c>
      <c r="AI391" s="69">
        <f t="shared" ref="AI391:AJ391" si="2052">IF(OR($B391&lt;AI$10,$B391&gt;AI$11),0,IF($B391=AI$11,-AI390,-AI$15))</f>
        <v>-4660.0425555555557</v>
      </c>
      <c r="AJ391" s="69">
        <f t="shared" si="2052"/>
        <v>-4768.1513888888885</v>
      </c>
      <c r="AK391" s="69">
        <f t="shared" ref="AK391:AL391" si="2053">IF(OR($B391&lt;AK$10,$B391&gt;AK$11),0,IF($B391=AK$11,-AK390,-AK$15))</f>
        <v>-2229.3174444444444</v>
      </c>
      <c r="AL391" s="69">
        <f t="shared" si="2053"/>
        <v>-5824.0375000000004</v>
      </c>
      <c r="AM391" s="69">
        <f t="shared" ref="AM391" si="2054">IF(OR($B391&lt;AM$10,$B391&gt;AM$11),0,IF($B391=AM$11,-AM390,-AM$15))</f>
        <v>-250.24666666666667</v>
      </c>
      <c r="AN391" s="69"/>
      <c r="AO391" s="69"/>
      <c r="AP391" s="69">
        <f t="shared" ref="AP391:AQ391" si="2055">IF(OR($B391&lt;AP$10,$B391&gt;AP$11),0,IF($B391=AP$11,-AP390,-AP$15))</f>
        <v>-9054.5974444444455</v>
      </c>
      <c r="AQ391" s="69">
        <f t="shared" si="2055"/>
        <v>-5277.7777777777774</v>
      </c>
      <c r="AR391" s="69">
        <f t="shared" ref="AR391:AT391" si="2056">IF(OR($B391&lt;AR$10,$B391&gt;AR$11),0,IF($B391=AR$11,-AR390,-AR$15))</f>
        <v>-7777.7777777777774</v>
      </c>
      <c r="AS391" s="69">
        <f t="shared" si="2056"/>
        <v>-4412.5226666666667</v>
      </c>
      <c r="AT391" s="69">
        <f t="shared" si="2056"/>
        <v>-4428.1481111111116</v>
      </c>
      <c r="AU391" s="69">
        <f t="shared" ref="AU391:AV391" si="2057">IF(OR($B391&lt;AU$10,$B391&gt;AU$11),0,IF($B391=AU$11,-AU390,-AU$15))</f>
        <v>-1666.6666666666667</v>
      </c>
      <c r="AV391" s="69">
        <f t="shared" si="2057"/>
        <v>-416.61005555555556</v>
      </c>
      <c r="AW391" s="70"/>
      <c r="AX391" s="70"/>
      <c r="AY391" s="70"/>
      <c r="AZ391" s="70"/>
      <c r="BA391" s="70"/>
      <c r="BB391" s="71">
        <f t="shared" si="2046"/>
        <v>-89896.992777777792</v>
      </c>
      <c r="BC391" s="71">
        <f>ROUND(BB391*'Link In'!$H$2,2)</f>
        <v>-4494.8500000000004</v>
      </c>
      <c r="BD391" s="71">
        <f>ROUND((BB391-BC391)*'Link In'!$H$3,2)</f>
        <v>-17934.45</v>
      </c>
    </row>
    <row r="392" spans="1:56" x14ac:dyDescent="0.3">
      <c r="A392" s="55">
        <v>9999</v>
      </c>
      <c r="B392" s="123">
        <f>B391</f>
        <v>44989</v>
      </c>
      <c r="C392" s="99" t="s">
        <v>16</v>
      </c>
      <c r="D392" s="71">
        <f t="shared" ref="D392:V392" si="2058">IF($B393&lt;D$10,0,IF($B393=D$10,D$13,SUM(D390:D391)))</f>
        <v>0</v>
      </c>
      <c r="E392" s="71">
        <f t="shared" si="2058"/>
        <v>0</v>
      </c>
      <c r="F392" s="71">
        <f t="shared" si="2058"/>
        <v>0</v>
      </c>
      <c r="G392" s="71">
        <f t="shared" si="2058"/>
        <v>0</v>
      </c>
      <c r="H392" s="71">
        <f t="shared" si="2058"/>
        <v>0</v>
      </c>
      <c r="I392" s="71">
        <f t="shared" si="2058"/>
        <v>0</v>
      </c>
      <c r="J392" s="71">
        <f t="shared" si="2058"/>
        <v>0</v>
      </c>
      <c r="K392" s="71">
        <f t="shared" si="2058"/>
        <v>0</v>
      </c>
      <c r="L392" s="71">
        <f t="shared" si="2058"/>
        <v>0</v>
      </c>
      <c r="M392" s="71">
        <f t="shared" si="2058"/>
        <v>0</v>
      </c>
      <c r="N392" s="71">
        <f t="shared" si="2058"/>
        <v>0</v>
      </c>
      <c r="O392" s="71">
        <f t="shared" si="2058"/>
        <v>0</v>
      </c>
      <c r="P392" s="71">
        <f t="shared" si="2058"/>
        <v>0</v>
      </c>
      <c r="Q392" s="71">
        <f>IF($B393&lt;Q$10,0,IF($B393=Q$10,Q$13,SUM(Q390:Q391)))</f>
        <v>-6.9121597334742546E-11</v>
      </c>
      <c r="R392" s="71">
        <f t="shared" si="2058"/>
        <v>1.6825651982799172E-11</v>
      </c>
      <c r="S392" s="71">
        <f t="shared" si="2058"/>
        <v>-7.0485839387401938E-12</v>
      </c>
      <c r="T392" s="71">
        <f t="shared" si="2058"/>
        <v>2.0293100533308461E-11</v>
      </c>
      <c r="U392" s="71">
        <f t="shared" si="2058"/>
        <v>90599.100000001927</v>
      </c>
      <c r="V392" s="71">
        <f t="shared" si="2058"/>
        <v>157810.80000000179</v>
      </c>
      <c r="W392" s="71">
        <f t="shared" ref="W392" si="2059">IF($B393&lt;W$10,0,IF($B393=W$10,W$13,SUM(W390:W391)))</f>
        <v>-1.2050804798491299E-11</v>
      </c>
      <c r="X392" s="71">
        <f>IF($B393&lt;X$10,0,IF($B393=X$10,X$13,SUM(X390:X391)))</f>
        <v>0</v>
      </c>
      <c r="Y392" s="71">
        <f>IF($B393&lt;Y$10,0,IF($B393=Y$10,Y$13,SUM(Y390:Y391)))</f>
        <v>0</v>
      </c>
      <c r="Z392" s="71">
        <f t="shared" ref="Z392" si="2060">IF($B393&lt;Z$10,0,IF($B393=Z$10,Z$13,SUM(Z390:Z391)))</f>
        <v>198970.68000000319</v>
      </c>
      <c r="AA392" s="71">
        <f>IF($B393&lt;AA$10,0,IF($B393=AA$10,AA$13,SUM(AA390:AA391)))</f>
        <v>0</v>
      </c>
      <c r="AB392" s="71">
        <f t="shared" ref="AB392" si="2061">IF($B393&lt;AB$10,0,IF($B393=AB$10,AB$13,SUM(AB390:AB391)))</f>
        <v>148678.2577777784</v>
      </c>
      <c r="AC392" s="71">
        <f>IF($B393&lt;AC$10,0,IF($B393=AC$10,AC$13,SUM(AC390:AC391)))</f>
        <v>323682.91555555142</v>
      </c>
      <c r="AD392" s="71">
        <f t="shared" ref="AD392:AF392" si="2062">IF($B393&lt;AD$10,0,IF($B393=AD$10,AD$13,SUM(AD390:AD391)))</f>
        <v>194393.01766666552</v>
      </c>
      <c r="AE392" s="71">
        <f t="shared" si="2062"/>
        <v>454153.44094444357</v>
      </c>
      <c r="AF392" s="71">
        <f t="shared" si="2062"/>
        <v>200388.03438888973</v>
      </c>
      <c r="AG392" s="71">
        <f t="shared" ref="AG392:AH392" si="2063">IF($B393&lt;AG$10,0,IF($B393=AG$10,AG$13,SUM(AG390:AG391)))</f>
        <v>781254.82966666273</v>
      </c>
      <c r="AH392" s="71">
        <f t="shared" si="2063"/>
        <v>231472.63605555391</v>
      </c>
      <c r="AI392" s="71">
        <f t="shared" ref="AI392:AJ392" si="2064">IF($B393&lt;AI$10,0,IF($B393=AI$10,AI$13,SUM(AI390:AI391)))</f>
        <v>470664.29811110883</v>
      </c>
      <c r="AJ392" s="71">
        <f t="shared" si="2064"/>
        <v>481583.29027777381</v>
      </c>
      <c r="AK392" s="71">
        <f t="shared" ref="AK392:AL392" si="2065">IF($B393&lt;AK$10,0,IF($B393=AK$10,AK$13,SUM(AK390:AK391)))</f>
        <v>225161.06188888822</v>
      </c>
      <c r="AL392" s="71">
        <f t="shared" si="2065"/>
        <v>634820.08750000165</v>
      </c>
      <c r="AM392" s="71">
        <f t="shared" ref="AM392" si="2066">IF($B393&lt;AM$10,0,IF($B393=AM$10,AM$13,SUM(AM390:AM391)))</f>
        <v>25274.913333333388</v>
      </c>
      <c r="AN392" s="71"/>
      <c r="AO392" s="71"/>
      <c r="AP392" s="71">
        <f t="shared" ref="AP392:AQ392" si="2067">IF($B393&lt;AP$10,0,IF($B393=AP$10,AP$13,SUM(AP390:AP391)))</f>
        <v>1285752.8371111117</v>
      </c>
      <c r="AQ392" s="71">
        <f t="shared" si="2067"/>
        <v>680833.33333333465</v>
      </c>
      <c r="AR392" s="71">
        <f t="shared" ref="AR392:AT392" si="2068">IF($B393&lt;AR$10,0,IF($B393=AR$10,AR$13,SUM(AR390:AR391)))</f>
        <v>1026666.6666666679</v>
      </c>
      <c r="AS392" s="71">
        <f t="shared" si="2068"/>
        <v>555977.85600000049</v>
      </c>
      <c r="AT392" s="71">
        <f t="shared" si="2068"/>
        <v>557946.66199999873</v>
      </c>
      <c r="AU392" s="71">
        <f t="shared" ref="AU392:AV392" si="2069">IF($B393&lt;AU$10,0,IF($B393=AU$10,AU$13,SUM(AU390:AU391)))</f>
        <v>239999.99999999971</v>
      </c>
      <c r="AV392" s="71">
        <f t="shared" si="2069"/>
        <v>56242.357499999947</v>
      </c>
      <c r="AW392" s="71"/>
      <c r="AX392" s="71"/>
      <c r="AY392" s="71"/>
      <c r="AZ392" s="71"/>
      <c r="BA392" s="71"/>
      <c r="BB392" s="71">
        <f t="shared" si="2046"/>
        <v>9022327.075777771</v>
      </c>
      <c r="BC392" s="71">
        <f>ROUND(BB392*'Link In'!$H$2,2)</f>
        <v>451116.35</v>
      </c>
      <c r="BD392" s="71">
        <f>ROUND((BB392-BC392)*'Link In'!$H$3,2)</f>
        <v>1799954.25</v>
      </c>
    </row>
    <row r="393" spans="1:56" x14ac:dyDescent="0.3">
      <c r="A393" s="55">
        <v>9999</v>
      </c>
      <c r="B393" s="125">
        <f>+B392+31</f>
        <v>45020</v>
      </c>
      <c r="C393" s="98" t="s">
        <v>15</v>
      </c>
      <c r="D393" s="69">
        <f t="shared" ref="D393:V393" si="2070">IF(OR($B393&lt;D$10,$B393&gt;D$11),0,IF($B393=D$11,-D392,-D$15))</f>
        <v>0</v>
      </c>
      <c r="E393" s="69">
        <f t="shared" si="2070"/>
        <v>0</v>
      </c>
      <c r="F393" s="69">
        <f t="shared" si="2070"/>
        <v>0</v>
      </c>
      <c r="G393" s="69">
        <f t="shared" si="2070"/>
        <v>0</v>
      </c>
      <c r="H393" s="69">
        <f t="shared" si="2070"/>
        <v>0</v>
      </c>
      <c r="I393" s="69">
        <f t="shared" si="2070"/>
        <v>0</v>
      </c>
      <c r="J393" s="69">
        <f t="shared" si="2070"/>
        <v>0</v>
      </c>
      <c r="K393" s="69">
        <f t="shared" si="2070"/>
        <v>0</v>
      </c>
      <c r="L393" s="69">
        <f t="shared" si="2070"/>
        <v>0</v>
      </c>
      <c r="M393" s="69">
        <f t="shared" si="2070"/>
        <v>0</v>
      </c>
      <c r="N393" s="69">
        <f t="shared" si="2070"/>
        <v>0</v>
      </c>
      <c r="O393" s="69">
        <f t="shared" si="2070"/>
        <v>0</v>
      </c>
      <c r="P393" s="69">
        <f t="shared" si="2070"/>
        <v>0</v>
      </c>
      <c r="Q393" s="69">
        <f>IF(OR($B393&lt;Q$10,$B393&gt;Q$11),0,IF($B393=Q$11,-Q392,-Q$15))</f>
        <v>0</v>
      </c>
      <c r="R393" s="69">
        <f t="shared" si="2070"/>
        <v>0</v>
      </c>
      <c r="S393" s="69">
        <f t="shared" si="2070"/>
        <v>0</v>
      </c>
      <c r="T393" s="69">
        <f t="shared" si="2070"/>
        <v>0</v>
      </c>
      <c r="U393" s="69">
        <f t="shared" si="2070"/>
        <v>-3019.97</v>
      </c>
      <c r="V393" s="69">
        <f t="shared" si="2070"/>
        <v>-5260.36</v>
      </c>
      <c r="W393" s="69">
        <v>0</v>
      </c>
      <c r="X393" s="69">
        <v>0</v>
      </c>
      <c r="Y393" s="69">
        <v>0</v>
      </c>
      <c r="Z393" s="69">
        <f t="shared" ref="Z393" si="2071">IF(OR($B393&lt;Z$10,$B393&gt;Z$11),0,IF($B393=Z$11,-Z392,-Z$15))</f>
        <v>-4145.22</v>
      </c>
      <c r="AA393" s="69">
        <v>0</v>
      </c>
      <c r="AB393" s="69">
        <f t="shared" ref="AB393" si="2072">IF(OR($B393&lt;AB$10,$B393&gt;AB$11),0,IF($B393=AB$11,-AB392,-AB$15))</f>
        <v>-2323.0977777777771</v>
      </c>
      <c r="AC393" s="69">
        <f>IF(OR($B393&lt;AC$10,$B393&gt;AC$11),0,IF($B393=AC$11,-AC392,-AC$15))</f>
        <v>-5057.5455555555554</v>
      </c>
      <c r="AD393" s="69">
        <f t="shared" ref="AD393:AF393" si="2073">IF(OR($B393&lt;AD$10,$B393&gt;AD$11),0,IF($B393=AD$11,-AD392,-AD$15))</f>
        <v>-2817.2901111111109</v>
      </c>
      <c r="AE393" s="69">
        <f t="shared" si="2073"/>
        <v>-4496.5687222222223</v>
      </c>
      <c r="AF393" s="69">
        <f t="shared" si="2073"/>
        <v>-1984.0399444444445</v>
      </c>
      <c r="AG393" s="69">
        <f t="shared" ref="AG393:AH393" si="2074">IF(OR($B393&lt;AG$10,$B393&gt;AG$11),0,IF($B393=AG$11,-AG392,-AG$15))</f>
        <v>-7735.1963333333342</v>
      </c>
      <c r="AH393" s="69">
        <f t="shared" si="2074"/>
        <v>-2291.8082777777777</v>
      </c>
      <c r="AI393" s="69">
        <f t="shared" ref="AI393:AJ393" si="2075">IF(OR($B393&lt;AI$10,$B393&gt;AI$11),0,IF($B393=AI$11,-AI392,-AI$15))</f>
        <v>-4660.0425555555557</v>
      </c>
      <c r="AJ393" s="69">
        <f t="shared" si="2075"/>
        <v>-4768.1513888888885</v>
      </c>
      <c r="AK393" s="69">
        <f t="shared" ref="AK393:AL393" si="2076">IF(OR($B393&lt;AK$10,$B393&gt;AK$11),0,IF($B393=AK$11,-AK392,-AK$15))</f>
        <v>-2229.3174444444444</v>
      </c>
      <c r="AL393" s="69">
        <f t="shared" si="2076"/>
        <v>-5824.0375000000004</v>
      </c>
      <c r="AM393" s="69">
        <f t="shared" ref="AM393" si="2077">IF(OR($B393&lt;AM$10,$B393&gt;AM$11),0,IF($B393=AM$11,-AM392,-AM$15))</f>
        <v>-250.24666666666667</v>
      </c>
      <c r="AN393" s="69"/>
      <c r="AO393" s="69"/>
      <c r="AP393" s="69">
        <f t="shared" ref="AP393:AQ393" si="2078">IF(OR($B393&lt;AP$10,$B393&gt;AP$11),0,IF($B393=AP$11,-AP392,-AP$15))</f>
        <v>-9054.5974444444455</v>
      </c>
      <c r="AQ393" s="69">
        <f t="shared" si="2078"/>
        <v>-5277.7777777777774</v>
      </c>
      <c r="AR393" s="69">
        <f t="shared" ref="AR393:AT393" si="2079">IF(OR($B393&lt;AR$10,$B393&gt;AR$11),0,IF($B393=AR$11,-AR392,-AR$15))</f>
        <v>-7777.7777777777774</v>
      </c>
      <c r="AS393" s="69">
        <f t="shared" si="2079"/>
        <v>-4412.5226666666667</v>
      </c>
      <c r="AT393" s="69">
        <f t="shared" si="2079"/>
        <v>-4428.1481111111116</v>
      </c>
      <c r="AU393" s="69">
        <f t="shared" ref="AU393:AV393" si="2080">IF(OR($B393&lt;AU$10,$B393&gt;AU$11),0,IF($B393=AU$11,-AU392,-AU$15))</f>
        <v>-1666.6666666666667</v>
      </c>
      <c r="AV393" s="69">
        <f t="shared" si="2080"/>
        <v>-416.61005555555556</v>
      </c>
      <c r="AW393" s="70"/>
      <c r="AX393" s="70"/>
      <c r="AY393" s="70"/>
      <c r="AZ393" s="70"/>
      <c r="BA393" s="70"/>
      <c r="BB393" s="71">
        <f t="shared" si="2046"/>
        <v>-89896.992777777792</v>
      </c>
      <c r="BC393" s="71">
        <f>ROUND(BB393*'Link In'!$H$2,2)</f>
        <v>-4494.8500000000004</v>
      </c>
      <c r="BD393" s="71">
        <f>ROUND((BB393-BC393)*'Link In'!$H$3,2)</f>
        <v>-17934.45</v>
      </c>
    </row>
    <row r="394" spans="1:56" x14ac:dyDescent="0.3">
      <c r="A394" s="55">
        <v>9999</v>
      </c>
      <c r="B394" s="123">
        <f>B393</f>
        <v>45020</v>
      </c>
      <c r="C394" s="99" t="s">
        <v>16</v>
      </c>
      <c r="D394" s="71">
        <f t="shared" ref="D394:V394" si="2081">IF($B395&lt;D$10,0,IF($B395=D$10,D$13,SUM(D392:D393)))</f>
        <v>0</v>
      </c>
      <c r="E394" s="71">
        <f t="shared" si="2081"/>
        <v>0</v>
      </c>
      <c r="F394" s="71">
        <f t="shared" si="2081"/>
        <v>0</v>
      </c>
      <c r="G394" s="71">
        <f t="shared" si="2081"/>
        <v>0</v>
      </c>
      <c r="H394" s="71">
        <f t="shared" si="2081"/>
        <v>0</v>
      </c>
      <c r="I394" s="71">
        <f t="shared" si="2081"/>
        <v>0</v>
      </c>
      <c r="J394" s="71">
        <f t="shared" si="2081"/>
        <v>0</v>
      </c>
      <c r="K394" s="71">
        <f t="shared" si="2081"/>
        <v>0</v>
      </c>
      <c r="L394" s="71">
        <f t="shared" si="2081"/>
        <v>0</v>
      </c>
      <c r="M394" s="71">
        <f t="shared" si="2081"/>
        <v>0</v>
      </c>
      <c r="N394" s="71">
        <f t="shared" si="2081"/>
        <v>0</v>
      </c>
      <c r="O394" s="71">
        <f t="shared" si="2081"/>
        <v>0</v>
      </c>
      <c r="P394" s="71">
        <f t="shared" si="2081"/>
        <v>0</v>
      </c>
      <c r="Q394" s="71">
        <f>IF($B395&lt;Q$10,0,IF($B395=Q$10,Q$13,SUM(Q392:Q393)))</f>
        <v>-6.9121597334742546E-11</v>
      </c>
      <c r="R394" s="71">
        <f t="shared" si="2081"/>
        <v>1.6825651982799172E-11</v>
      </c>
      <c r="S394" s="71">
        <f t="shared" si="2081"/>
        <v>-7.0485839387401938E-12</v>
      </c>
      <c r="T394" s="71">
        <f t="shared" si="2081"/>
        <v>2.0293100533308461E-11</v>
      </c>
      <c r="U394" s="71">
        <f t="shared" si="2081"/>
        <v>87579.130000001926</v>
      </c>
      <c r="V394" s="71">
        <f t="shared" si="2081"/>
        <v>152550.44000000181</v>
      </c>
      <c r="W394" s="71">
        <f t="shared" ref="W394" si="2082">IF($B395&lt;W$10,0,IF($B395=W$10,W$13,SUM(W392:W393)))</f>
        <v>-1.2050804798491299E-11</v>
      </c>
      <c r="X394" s="71">
        <f>IF($B395&lt;X$10,0,IF($B395=X$10,X$13,SUM(X392:X393)))</f>
        <v>0</v>
      </c>
      <c r="Y394" s="71">
        <f>IF($B395&lt;Y$10,0,IF($B395=Y$10,Y$13,SUM(Y392:Y393)))</f>
        <v>0</v>
      </c>
      <c r="Z394" s="71">
        <f t="shared" ref="Z394" si="2083">IF($B395&lt;Z$10,0,IF($B395=Z$10,Z$13,SUM(Z392:Z393)))</f>
        <v>194825.46000000319</v>
      </c>
      <c r="AA394" s="71">
        <f>IF($B395&lt;AA$10,0,IF($B395=AA$10,AA$13,SUM(AA392:AA393)))</f>
        <v>0</v>
      </c>
      <c r="AB394" s="71">
        <f t="shared" ref="AB394" si="2084">IF($B395&lt;AB$10,0,IF($B395=AB$10,AB$13,SUM(AB392:AB393)))</f>
        <v>146355.16000000061</v>
      </c>
      <c r="AC394" s="71">
        <f>IF($B395&lt;AC$10,0,IF($B395=AC$10,AC$13,SUM(AC392:AC393)))</f>
        <v>318625.36999999586</v>
      </c>
      <c r="AD394" s="71">
        <f t="shared" ref="AD394:AF394" si="2085">IF($B395&lt;AD$10,0,IF($B395=AD$10,AD$13,SUM(AD392:AD393)))</f>
        <v>191575.72755555442</v>
      </c>
      <c r="AE394" s="71">
        <f t="shared" si="2085"/>
        <v>449656.87222222134</v>
      </c>
      <c r="AF394" s="71">
        <f t="shared" si="2085"/>
        <v>198403.9944444453</v>
      </c>
      <c r="AG394" s="71">
        <f t="shared" ref="AG394:AH394" si="2086">IF($B395&lt;AG$10,0,IF($B395=AG$10,AG$13,SUM(AG392:AG393)))</f>
        <v>773519.63333332934</v>
      </c>
      <c r="AH394" s="71">
        <f t="shared" si="2086"/>
        <v>229180.82777777614</v>
      </c>
      <c r="AI394" s="71">
        <f t="shared" ref="AI394:AJ394" si="2087">IF($B395&lt;AI$10,0,IF($B395=AI$10,AI$13,SUM(AI392:AI393)))</f>
        <v>466004.25555555325</v>
      </c>
      <c r="AJ394" s="71">
        <f t="shared" si="2087"/>
        <v>476815.13888888492</v>
      </c>
      <c r="AK394" s="71">
        <f t="shared" ref="AK394:AL394" si="2088">IF($B395&lt;AK$10,0,IF($B395=AK$10,AK$13,SUM(AK392:AK393)))</f>
        <v>222931.74444444379</v>
      </c>
      <c r="AL394" s="71">
        <f t="shared" si="2088"/>
        <v>628996.05000000168</v>
      </c>
      <c r="AM394" s="71">
        <f t="shared" ref="AM394" si="2089">IF($B395&lt;AM$10,0,IF($B395=AM$10,AM$13,SUM(AM392:AM393)))</f>
        <v>25024.666666666722</v>
      </c>
      <c r="AN394" s="71"/>
      <c r="AO394" s="71"/>
      <c r="AP394" s="71">
        <f t="shared" ref="AP394:AQ394" si="2090">IF($B395&lt;AP$10,0,IF($B395=AP$10,AP$13,SUM(AP392:AP393)))</f>
        <v>1276698.2396666673</v>
      </c>
      <c r="AQ394" s="71">
        <f t="shared" si="2090"/>
        <v>675555.5555555569</v>
      </c>
      <c r="AR394" s="71">
        <f t="shared" ref="AR394:AT394" si="2091">IF($B395&lt;AR$10,0,IF($B395=AR$10,AR$13,SUM(AR392:AR393)))</f>
        <v>1018888.8888888902</v>
      </c>
      <c r="AS394" s="71">
        <f t="shared" si="2091"/>
        <v>551565.33333333384</v>
      </c>
      <c r="AT394" s="71">
        <f t="shared" si="2091"/>
        <v>553518.5138888876</v>
      </c>
      <c r="AU394" s="71">
        <f t="shared" ref="AU394:AV394" si="2092">IF($B395&lt;AU$10,0,IF($B395=AU$10,AU$13,SUM(AU392:AU393)))</f>
        <v>238333.33333333305</v>
      </c>
      <c r="AV394" s="71">
        <f t="shared" si="2092"/>
        <v>55825.747444444394</v>
      </c>
      <c r="AW394" s="71"/>
      <c r="AX394" s="71"/>
      <c r="AY394" s="71"/>
      <c r="AZ394" s="71"/>
      <c r="BA394" s="71"/>
      <c r="BB394" s="71">
        <f t="shared" si="2046"/>
        <v>8932430.082999995</v>
      </c>
      <c r="BC394" s="71">
        <f>ROUND(BB394*'Link In'!$H$2,2)</f>
        <v>446621.5</v>
      </c>
      <c r="BD394" s="71">
        <f>ROUND((BB394-BC394)*'Link In'!$H$3,2)</f>
        <v>1782019.8</v>
      </c>
    </row>
    <row r="395" spans="1:56" x14ac:dyDescent="0.3">
      <c r="A395" s="55">
        <v>9999</v>
      </c>
      <c r="B395" s="125">
        <f>+B394+30</f>
        <v>45050</v>
      </c>
      <c r="C395" s="98" t="s">
        <v>15</v>
      </c>
      <c r="D395" s="69">
        <f t="shared" ref="D395:V395" si="2093">IF(OR($B395&lt;D$10,$B395&gt;D$11),0,IF($B395=D$11,-D394,-D$15))</f>
        <v>0</v>
      </c>
      <c r="E395" s="69">
        <f t="shared" si="2093"/>
        <v>0</v>
      </c>
      <c r="F395" s="69">
        <f t="shared" si="2093"/>
        <v>0</v>
      </c>
      <c r="G395" s="69">
        <f t="shared" si="2093"/>
        <v>0</v>
      </c>
      <c r="H395" s="69">
        <f t="shared" si="2093"/>
        <v>0</v>
      </c>
      <c r="I395" s="69">
        <f t="shared" si="2093"/>
        <v>0</v>
      </c>
      <c r="J395" s="69">
        <f t="shared" si="2093"/>
        <v>0</v>
      </c>
      <c r="K395" s="69">
        <f t="shared" si="2093"/>
        <v>0</v>
      </c>
      <c r="L395" s="69">
        <f t="shared" si="2093"/>
        <v>0</v>
      </c>
      <c r="M395" s="69">
        <f t="shared" si="2093"/>
        <v>0</v>
      </c>
      <c r="N395" s="69">
        <f t="shared" si="2093"/>
        <v>0</v>
      </c>
      <c r="O395" s="69">
        <f t="shared" si="2093"/>
        <v>0</v>
      </c>
      <c r="P395" s="69">
        <f t="shared" si="2093"/>
        <v>0</v>
      </c>
      <c r="Q395" s="69">
        <f>IF(OR($B395&lt;Q$10,$B395&gt;Q$11),0,IF($B395=Q$11,-Q394,-Q$15))</f>
        <v>0</v>
      </c>
      <c r="R395" s="69">
        <f t="shared" si="2093"/>
        <v>0</v>
      </c>
      <c r="S395" s="69">
        <f t="shared" si="2093"/>
        <v>0</v>
      </c>
      <c r="T395" s="69">
        <f t="shared" si="2093"/>
        <v>0</v>
      </c>
      <c r="U395" s="69">
        <f t="shared" si="2093"/>
        <v>-3019.97</v>
      </c>
      <c r="V395" s="69">
        <f t="shared" si="2093"/>
        <v>-5260.36</v>
      </c>
      <c r="W395" s="69">
        <v>0</v>
      </c>
      <c r="X395" s="69">
        <v>0</v>
      </c>
      <c r="Y395" s="69">
        <v>0</v>
      </c>
      <c r="Z395" s="69">
        <f t="shared" ref="Z395" si="2094">IF(OR($B395&lt;Z$10,$B395&gt;Z$11),0,IF($B395=Z$11,-Z394,-Z$15))</f>
        <v>-4145.22</v>
      </c>
      <c r="AA395" s="69">
        <v>0</v>
      </c>
      <c r="AB395" s="69">
        <f t="shared" ref="AB395" si="2095">IF(OR($B395&lt;AB$10,$B395&gt;AB$11),0,IF($B395=AB$11,-AB394,-AB$15))</f>
        <v>-2323.0977777777771</v>
      </c>
      <c r="AC395" s="69">
        <f>IF(OR($B395&lt;AC$10,$B395&gt;AC$11),0,IF($B395=AC$11,-AC394,-AC$15))</f>
        <v>-5057.5455555555554</v>
      </c>
      <c r="AD395" s="69">
        <f t="shared" ref="AD395:AF395" si="2096">IF(OR($B395&lt;AD$10,$B395&gt;AD$11),0,IF($B395=AD$11,-AD394,-AD$15))</f>
        <v>-2817.2901111111109</v>
      </c>
      <c r="AE395" s="69">
        <f t="shared" si="2096"/>
        <v>-4496.5687222222223</v>
      </c>
      <c r="AF395" s="69">
        <f t="shared" si="2096"/>
        <v>-1984.0399444444445</v>
      </c>
      <c r="AG395" s="69">
        <f t="shared" ref="AG395:AH395" si="2097">IF(OR($B395&lt;AG$10,$B395&gt;AG$11),0,IF($B395=AG$11,-AG394,-AG$15))</f>
        <v>-7735.1963333333342</v>
      </c>
      <c r="AH395" s="69">
        <f t="shared" si="2097"/>
        <v>-2291.8082777777777</v>
      </c>
      <c r="AI395" s="69">
        <f t="shared" ref="AI395:AJ395" si="2098">IF(OR($B395&lt;AI$10,$B395&gt;AI$11),0,IF($B395=AI$11,-AI394,-AI$15))</f>
        <v>-4660.0425555555557</v>
      </c>
      <c r="AJ395" s="69">
        <f t="shared" si="2098"/>
        <v>-4768.1513888888885</v>
      </c>
      <c r="AK395" s="69">
        <f t="shared" ref="AK395:AL395" si="2099">IF(OR($B395&lt;AK$10,$B395&gt;AK$11),0,IF($B395=AK$11,-AK394,-AK$15))</f>
        <v>-2229.3174444444444</v>
      </c>
      <c r="AL395" s="69">
        <f t="shared" si="2099"/>
        <v>-5824.0375000000004</v>
      </c>
      <c r="AM395" s="69">
        <f t="shared" ref="AM395" si="2100">IF(OR($B395&lt;AM$10,$B395&gt;AM$11),0,IF($B395=AM$11,-AM394,-AM$15))</f>
        <v>-250.24666666666667</v>
      </c>
      <c r="AN395" s="69"/>
      <c r="AO395" s="69"/>
      <c r="AP395" s="69">
        <f t="shared" ref="AP395:AQ395" si="2101">IF(OR($B395&lt;AP$10,$B395&gt;AP$11),0,IF($B395=AP$11,-AP394,-AP$15))</f>
        <v>-9054.5974444444455</v>
      </c>
      <c r="AQ395" s="69">
        <f t="shared" si="2101"/>
        <v>-5277.7777777777774</v>
      </c>
      <c r="AR395" s="69">
        <f t="shared" ref="AR395:AT395" si="2102">IF(OR($B395&lt;AR$10,$B395&gt;AR$11),0,IF($B395=AR$11,-AR394,-AR$15))</f>
        <v>-7777.7777777777774</v>
      </c>
      <c r="AS395" s="69">
        <f t="shared" si="2102"/>
        <v>-4412.5226666666667</v>
      </c>
      <c r="AT395" s="69">
        <f t="shared" si="2102"/>
        <v>-4428.1481111111116</v>
      </c>
      <c r="AU395" s="69">
        <f t="shared" ref="AU395:AV395" si="2103">IF(OR($B395&lt;AU$10,$B395&gt;AU$11),0,IF($B395=AU$11,-AU394,-AU$15))</f>
        <v>-1666.6666666666667</v>
      </c>
      <c r="AV395" s="69">
        <f t="shared" si="2103"/>
        <v>-416.61005555555556</v>
      </c>
      <c r="AW395" s="70"/>
      <c r="AX395" s="70"/>
      <c r="AY395" s="70"/>
      <c r="AZ395" s="70"/>
      <c r="BA395" s="70"/>
      <c r="BB395" s="71">
        <f t="shared" si="2046"/>
        <v>-89896.992777777792</v>
      </c>
      <c r="BC395" s="71">
        <f>ROUND(BB395*'Link In'!$H$2,2)</f>
        <v>-4494.8500000000004</v>
      </c>
      <c r="BD395" s="71">
        <f>ROUND((BB395-BC395)*'Link In'!$H$3,2)</f>
        <v>-17934.45</v>
      </c>
    </row>
    <row r="396" spans="1:56" x14ac:dyDescent="0.3">
      <c r="A396" s="55">
        <v>9999</v>
      </c>
      <c r="B396" s="123">
        <f>B395</f>
        <v>45050</v>
      </c>
      <c r="C396" s="99" t="s">
        <v>16</v>
      </c>
      <c r="D396" s="71">
        <f t="shared" ref="D396:V396" si="2104">IF($B397&lt;D$10,0,IF($B397=D$10,D$13,SUM(D394:D395)))</f>
        <v>0</v>
      </c>
      <c r="E396" s="71">
        <f t="shared" si="2104"/>
        <v>0</v>
      </c>
      <c r="F396" s="71">
        <f t="shared" si="2104"/>
        <v>0</v>
      </c>
      <c r="G396" s="71">
        <f t="shared" si="2104"/>
        <v>0</v>
      </c>
      <c r="H396" s="71">
        <f t="shared" si="2104"/>
        <v>0</v>
      </c>
      <c r="I396" s="71">
        <f t="shared" si="2104"/>
        <v>0</v>
      </c>
      <c r="J396" s="71">
        <f t="shared" si="2104"/>
        <v>0</v>
      </c>
      <c r="K396" s="71">
        <f t="shared" si="2104"/>
        <v>0</v>
      </c>
      <c r="L396" s="71">
        <f t="shared" si="2104"/>
        <v>0</v>
      </c>
      <c r="M396" s="71">
        <f t="shared" si="2104"/>
        <v>0</v>
      </c>
      <c r="N396" s="71">
        <f t="shared" si="2104"/>
        <v>0</v>
      </c>
      <c r="O396" s="71">
        <f t="shared" si="2104"/>
        <v>0</v>
      </c>
      <c r="P396" s="71">
        <f t="shared" si="2104"/>
        <v>0</v>
      </c>
      <c r="Q396" s="71">
        <f>IF($B397&lt;Q$10,0,IF($B397=Q$10,Q$13,SUM(Q394:Q395)))</f>
        <v>-6.9121597334742546E-11</v>
      </c>
      <c r="R396" s="71">
        <f t="shared" si="2104"/>
        <v>1.6825651982799172E-11</v>
      </c>
      <c r="S396" s="71">
        <f t="shared" si="2104"/>
        <v>-7.0485839387401938E-12</v>
      </c>
      <c r="T396" s="71">
        <f t="shared" si="2104"/>
        <v>2.0293100533308461E-11</v>
      </c>
      <c r="U396" s="71">
        <f t="shared" si="2104"/>
        <v>84559.160000001924</v>
      </c>
      <c r="V396" s="71">
        <f t="shared" si="2104"/>
        <v>147290.08000000182</v>
      </c>
      <c r="W396" s="71">
        <f t="shared" ref="W396" si="2105">IF($B397&lt;W$10,0,IF($B397=W$10,W$13,SUM(W394:W395)))</f>
        <v>-1.2050804798491299E-11</v>
      </c>
      <c r="X396" s="71">
        <f>IF($B397&lt;X$10,0,IF($B397=X$10,X$13,SUM(X394:X395)))</f>
        <v>0</v>
      </c>
      <c r="Y396" s="71">
        <f>IF($B397&lt;Y$10,0,IF($B397=Y$10,Y$13,SUM(Y394:Y395)))</f>
        <v>0</v>
      </c>
      <c r="Z396" s="71">
        <f t="shared" ref="Z396" si="2106">IF($B397&lt;Z$10,0,IF($B397=Z$10,Z$13,SUM(Z394:Z395)))</f>
        <v>190680.24000000319</v>
      </c>
      <c r="AA396" s="71">
        <f>IF($B397&lt;AA$10,0,IF($B397=AA$10,AA$13,SUM(AA394:AA395)))</f>
        <v>0</v>
      </c>
      <c r="AB396" s="71">
        <f t="shared" ref="AB396" si="2107">IF($B397&lt;AB$10,0,IF($B397=AB$10,AB$13,SUM(AB394:AB395)))</f>
        <v>144032.06222222283</v>
      </c>
      <c r="AC396" s="71">
        <f>IF($B397&lt;AC$10,0,IF($B397=AC$10,AC$13,SUM(AC394:AC395)))</f>
        <v>313567.82444444031</v>
      </c>
      <c r="AD396" s="71">
        <f t="shared" ref="AD396:AF396" si="2108">IF($B397&lt;AD$10,0,IF($B397=AD$10,AD$13,SUM(AD394:AD395)))</f>
        <v>188758.43744444332</v>
      </c>
      <c r="AE396" s="71">
        <f t="shared" si="2108"/>
        <v>445160.30349999911</v>
      </c>
      <c r="AF396" s="71">
        <f t="shared" si="2108"/>
        <v>196419.95450000087</v>
      </c>
      <c r="AG396" s="71">
        <f t="shared" ref="AG396:AH396" si="2109">IF($B397&lt;AG$10,0,IF($B397=AG$10,AG$13,SUM(AG394:AG395)))</f>
        <v>765784.43699999596</v>
      </c>
      <c r="AH396" s="71">
        <f t="shared" si="2109"/>
        <v>226889.01949999837</v>
      </c>
      <c r="AI396" s="71">
        <f t="shared" ref="AI396:AJ396" si="2110">IF($B397&lt;AI$10,0,IF($B397=AI$10,AI$13,SUM(AI394:AI395)))</f>
        <v>461344.21299999766</v>
      </c>
      <c r="AJ396" s="71">
        <f t="shared" si="2110"/>
        <v>472046.98749999603</v>
      </c>
      <c r="AK396" s="71">
        <f t="shared" ref="AK396:AL396" si="2111">IF($B397&lt;AK$10,0,IF($B397=AK$10,AK$13,SUM(AK394:AK395)))</f>
        <v>220702.42699999936</v>
      </c>
      <c r="AL396" s="71">
        <f t="shared" si="2111"/>
        <v>623172.0125000017</v>
      </c>
      <c r="AM396" s="71">
        <f t="shared" ref="AM396" si="2112">IF($B397&lt;AM$10,0,IF($B397=AM$10,AM$13,SUM(AM394:AM395)))</f>
        <v>24774.420000000056</v>
      </c>
      <c r="AN396" s="71"/>
      <c r="AO396" s="71"/>
      <c r="AP396" s="71">
        <f t="shared" ref="AP396:AQ396" si="2113">IF($B397&lt;AP$10,0,IF($B397=AP$10,AP$13,SUM(AP394:AP395)))</f>
        <v>1267643.6422222229</v>
      </c>
      <c r="AQ396" s="71">
        <f t="shared" si="2113"/>
        <v>670277.77777777915</v>
      </c>
      <c r="AR396" s="71">
        <f t="shared" ref="AR396:AT396" si="2114">IF($B397&lt;AR$10,0,IF($B397=AR$10,AR$13,SUM(AR394:AR395)))</f>
        <v>1011111.1111111124</v>
      </c>
      <c r="AS396" s="71">
        <f t="shared" si="2114"/>
        <v>547152.81066666718</v>
      </c>
      <c r="AT396" s="71">
        <f t="shared" si="2114"/>
        <v>549090.36577777646</v>
      </c>
      <c r="AU396" s="71">
        <f t="shared" ref="AU396:AV396" si="2115">IF($B397&lt;AU$10,0,IF($B397=AU$10,AU$13,SUM(AU394:AU395)))</f>
        <v>236666.6666666664</v>
      </c>
      <c r="AV396" s="71">
        <f t="shared" si="2115"/>
        <v>55409.137388888841</v>
      </c>
      <c r="AW396" s="71"/>
      <c r="AX396" s="71"/>
      <c r="AY396" s="71"/>
      <c r="AZ396" s="71"/>
      <c r="BA396" s="71"/>
      <c r="BB396" s="71">
        <f t="shared" si="2046"/>
        <v>8842533.0902222153</v>
      </c>
      <c r="BC396" s="71">
        <f>ROUND(BB396*'Link In'!$H$2,2)</f>
        <v>442126.65</v>
      </c>
      <c r="BD396" s="71">
        <f>ROUND((BB396-BC396)*'Link In'!$H$3,2)</f>
        <v>1764085.35</v>
      </c>
    </row>
    <row r="397" spans="1:56" x14ac:dyDescent="0.3">
      <c r="A397" s="55">
        <v>9999</v>
      </c>
      <c r="B397" s="125">
        <f>+B396+30</f>
        <v>45080</v>
      </c>
      <c r="C397" s="98" t="s">
        <v>15</v>
      </c>
      <c r="D397" s="69">
        <f t="shared" ref="D397:V397" si="2116">IF(OR($B397&lt;D$10,$B397&gt;D$11),0,IF($B397=D$11,-D396,-D$15))</f>
        <v>0</v>
      </c>
      <c r="E397" s="69">
        <f t="shared" si="2116"/>
        <v>0</v>
      </c>
      <c r="F397" s="69">
        <f t="shared" si="2116"/>
        <v>0</v>
      </c>
      <c r="G397" s="69">
        <f t="shared" si="2116"/>
        <v>0</v>
      </c>
      <c r="H397" s="69">
        <f t="shared" si="2116"/>
        <v>0</v>
      </c>
      <c r="I397" s="69">
        <f t="shared" si="2116"/>
        <v>0</v>
      </c>
      <c r="J397" s="69">
        <f t="shared" si="2116"/>
        <v>0</v>
      </c>
      <c r="K397" s="69">
        <f t="shared" si="2116"/>
        <v>0</v>
      </c>
      <c r="L397" s="69">
        <f t="shared" si="2116"/>
        <v>0</v>
      </c>
      <c r="M397" s="69">
        <f t="shared" si="2116"/>
        <v>0</v>
      </c>
      <c r="N397" s="69">
        <f t="shared" si="2116"/>
        <v>0</v>
      </c>
      <c r="O397" s="69">
        <f t="shared" si="2116"/>
        <v>0</v>
      </c>
      <c r="P397" s="69">
        <f t="shared" si="2116"/>
        <v>0</v>
      </c>
      <c r="Q397" s="69">
        <f>IF(OR($B397&lt;Q$10,$B397&gt;Q$11),0,IF($B397=Q$11,-Q396,-Q$15))</f>
        <v>0</v>
      </c>
      <c r="R397" s="69">
        <f t="shared" si="2116"/>
        <v>0</v>
      </c>
      <c r="S397" s="69">
        <f t="shared" si="2116"/>
        <v>0</v>
      </c>
      <c r="T397" s="69">
        <f t="shared" si="2116"/>
        <v>0</v>
      </c>
      <c r="U397" s="69">
        <f t="shared" si="2116"/>
        <v>-3019.97</v>
      </c>
      <c r="V397" s="69">
        <f t="shared" si="2116"/>
        <v>-5260.36</v>
      </c>
      <c r="W397" s="69">
        <v>0</v>
      </c>
      <c r="X397" s="69">
        <v>0</v>
      </c>
      <c r="Y397" s="69">
        <v>0</v>
      </c>
      <c r="Z397" s="69">
        <f t="shared" ref="Z397" si="2117">IF(OR($B397&lt;Z$10,$B397&gt;Z$11),0,IF($B397=Z$11,-Z396,-Z$15))</f>
        <v>-4145.22</v>
      </c>
      <c r="AA397" s="69">
        <v>0</v>
      </c>
      <c r="AB397" s="69">
        <f t="shared" ref="AB397" si="2118">IF(OR($B397&lt;AB$10,$B397&gt;AB$11),0,IF($B397=AB$11,-AB396,-AB$15))</f>
        <v>-2323.0977777777771</v>
      </c>
      <c r="AC397" s="69">
        <f>IF(OR($B397&lt;AC$10,$B397&gt;AC$11),0,IF($B397=AC$11,-AC396,-AC$15))</f>
        <v>-5057.5455555555554</v>
      </c>
      <c r="AD397" s="69">
        <f t="shared" ref="AD397:AF397" si="2119">IF(OR($B397&lt;AD$10,$B397&gt;AD$11),0,IF($B397=AD$11,-AD396,-AD$15))</f>
        <v>-2817.2901111111109</v>
      </c>
      <c r="AE397" s="69">
        <f t="shared" si="2119"/>
        <v>-4496.5687222222223</v>
      </c>
      <c r="AF397" s="69">
        <f t="shared" si="2119"/>
        <v>-1984.0399444444445</v>
      </c>
      <c r="AG397" s="69">
        <f t="shared" ref="AG397:AH397" si="2120">IF(OR($B397&lt;AG$10,$B397&gt;AG$11),0,IF($B397=AG$11,-AG396,-AG$15))</f>
        <v>-7735.1963333333342</v>
      </c>
      <c r="AH397" s="69">
        <f t="shared" si="2120"/>
        <v>-2291.8082777777777</v>
      </c>
      <c r="AI397" s="69">
        <f t="shared" ref="AI397:AJ397" si="2121">IF(OR($B397&lt;AI$10,$B397&gt;AI$11),0,IF($B397=AI$11,-AI396,-AI$15))</f>
        <v>-4660.0425555555557</v>
      </c>
      <c r="AJ397" s="69">
        <f t="shared" si="2121"/>
        <v>-4768.1513888888885</v>
      </c>
      <c r="AK397" s="69">
        <f t="shared" ref="AK397:AL397" si="2122">IF(OR($B397&lt;AK$10,$B397&gt;AK$11),0,IF($B397=AK$11,-AK396,-AK$15))</f>
        <v>-2229.3174444444444</v>
      </c>
      <c r="AL397" s="69">
        <f t="shared" si="2122"/>
        <v>-5824.0375000000004</v>
      </c>
      <c r="AM397" s="69">
        <f t="shared" ref="AM397" si="2123">IF(OR($B397&lt;AM$10,$B397&gt;AM$11),0,IF($B397=AM$11,-AM396,-AM$15))</f>
        <v>-250.24666666666667</v>
      </c>
      <c r="AN397" s="69"/>
      <c r="AO397" s="69"/>
      <c r="AP397" s="69">
        <f t="shared" ref="AP397:AQ397" si="2124">IF(OR($B397&lt;AP$10,$B397&gt;AP$11),0,IF($B397=AP$11,-AP396,-AP$15))</f>
        <v>-9054.5974444444455</v>
      </c>
      <c r="AQ397" s="69">
        <f t="shared" si="2124"/>
        <v>-5277.7777777777774</v>
      </c>
      <c r="AR397" s="69">
        <f t="shared" ref="AR397:AT397" si="2125">IF(OR($B397&lt;AR$10,$B397&gt;AR$11),0,IF($B397=AR$11,-AR396,-AR$15))</f>
        <v>-7777.7777777777774</v>
      </c>
      <c r="AS397" s="69">
        <f t="shared" si="2125"/>
        <v>-4412.5226666666667</v>
      </c>
      <c r="AT397" s="69">
        <f t="shared" si="2125"/>
        <v>-4428.1481111111116</v>
      </c>
      <c r="AU397" s="69">
        <f t="shared" ref="AU397:AV397" si="2126">IF(OR($B397&lt;AU$10,$B397&gt;AU$11),0,IF($B397=AU$11,-AU396,-AU$15))</f>
        <v>-1666.6666666666667</v>
      </c>
      <c r="AV397" s="69">
        <f t="shared" si="2126"/>
        <v>-416.61005555555556</v>
      </c>
      <c r="AW397" s="70"/>
      <c r="AX397" s="70"/>
      <c r="AY397" s="70"/>
      <c r="AZ397" s="70"/>
      <c r="BA397" s="70"/>
      <c r="BB397" s="71">
        <f t="shared" si="2046"/>
        <v>-89896.992777777792</v>
      </c>
      <c r="BC397" s="71">
        <f>ROUND(BB397*'Link In'!$H$2,2)</f>
        <v>-4494.8500000000004</v>
      </c>
      <c r="BD397" s="71">
        <f>ROUND((BB397-BC397)*'Link In'!$H$3,2)</f>
        <v>-17934.45</v>
      </c>
    </row>
    <row r="398" spans="1:56" x14ac:dyDescent="0.3">
      <c r="A398" s="55">
        <v>9999</v>
      </c>
      <c r="B398" s="123">
        <f>B397</f>
        <v>45080</v>
      </c>
      <c r="C398" s="99" t="s">
        <v>16</v>
      </c>
      <c r="D398" s="71">
        <f t="shared" ref="D398:V398" si="2127">IF($B399&lt;D$10,0,IF($B399=D$10,D$13,SUM(D396:D397)))</f>
        <v>0</v>
      </c>
      <c r="E398" s="71">
        <f t="shared" si="2127"/>
        <v>0</v>
      </c>
      <c r="F398" s="71">
        <f t="shared" si="2127"/>
        <v>0</v>
      </c>
      <c r="G398" s="71">
        <f t="shared" si="2127"/>
        <v>0</v>
      </c>
      <c r="H398" s="71">
        <f t="shared" si="2127"/>
        <v>0</v>
      </c>
      <c r="I398" s="71">
        <f t="shared" si="2127"/>
        <v>0</v>
      </c>
      <c r="J398" s="71">
        <f t="shared" si="2127"/>
        <v>0</v>
      </c>
      <c r="K398" s="71">
        <f t="shared" si="2127"/>
        <v>0</v>
      </c>
      <c r="L398" s="71">
        <f t="shared" si="2127"/>
        <v>0</v>
      </c>
      <c r="M398" s="71">
        <f t="shared" si="2127"/>
        <v>0</v>
      </c>
      <c r="N398" s="71">
        <f t="shared" si="2127"/>
        <v>0</v>
      </c>
      <c r="O398" s="71">
        <f t="shared" si="2127"/>
        <v>0</v>
      </c>
      <c r="P398" s="71">
        <f t="shared" si="2127"/>
        <v>0</v>
      </c>
      <c r="Q398" s="71">
        <f>IF($B399&lt;Q$10,0,IF($B399=Q$10,Q$13,SUM(Q396:Q397)))</f>
        <v>-6.9121597334742546E-11</v>
      </c>
      <c r="R398" s="71">
        <f t="shared" si="2127"/>
        <v>1.6825651982799172E-11</v>
      </c>
      <c r="S398" s="71">
        <f t="shared" si="2127"/>
        <v>-7.0485839387401938E-12</v>
      </c>
      <c r="T398" s="71">
        <f t="shared" si="2127"/>
        <v>2.0293100533308461E-11</v>
      </c>
      <c r="U398" s="71">
        <f t="shared" si="2127"/>
        <v>81539.190000001923</v>
      </c>
      <c r="V398" s="71">
        <f t="shared" si="2127"/>
        <v>142029.72000000183</v>
      </c>
      <c r="W398" s="71">
        <f t="shared" ref="W398" si="2128">IF($B399&lt;W$10,0,IF($B399=W$10,W$13,SUM(W396:W397)))</f>
        <v>-1.2050804798491299E-11</v>
      </c>
      <c r="X398" s="71">
        <f>IF($B399&lt;X$10,0,IF($B399=X$10,X$13,SUM(X396:X397)))</f>
        <v>0</v>
      </c>
      <c r="Y398" s="71">
        <f>IF($B399&lt;Y$10,0,IF($B399=Y$10,Y$13,SUM(Y396:Y397)))</f>
        <v>0</v>
      </c>
      <c r="Z398" s="71">
        <f t="shared" ref="Z398" si="2129">IF($B399&lt;Z$10,0,IF($B399=Z$10,Z$13,SUM(Z396:Z397)))</f>
        <v>186535.02000000319</v>
      </c>
      <c r="AA398" s="71">
        <f>IF($B399&lt;AA$10,0,IF($B399=AA$10,AA$13,SUM(AA396:AA397)))</f>
        <v>0</v>
      </c>
      <c r="AB398" s="71">
        <f t="shared" ref="AB398" si="2130">IF($B399&lt;AB$10,0,IF($B399=AB$10,AB$13,SUM(AB396:AB397)))</f>
        <v>141708.96444444504</v>
      </c>
      <c r="AC398" s="71">
        <f>IF($B399&lt;AC$10,0,IF($B399=AC$10,AC$13,SUM(AC396:AC397)))</f>
        <v>308510.27888888476</v>
      </c>
      <c r="AD398" s="71">
        <f t="shared" ref="AD398:AF398" si="2131">IF($B399&lt;AD$10,0,IF($B399=AD$10,AD$13,SUM(AD396:AD397)))</f>
        <v>185941.14733333222</v>
      </c>
      <c r="AE398" s="71">
        <f t="shared" si="2131"/>
        <v>440663.73477777687</v>
      </c>
      <c r="AF398" s="71">
        <f t="shared" si="2131"/>
        <v>194435.91455555643</v>
      </c>
      <c r="AG398" s="71">
        <f t="shared" ref="AG398:AH398" si="2132">IF($B399&lt;AG$10,0,IF($B399=AG$10,AG$13,SUM(AG396:AG397)))</f>
        <v>758049.24066666258</v>
      </c>
      <c r="AH398" s="71">
        <f t="shared" si="2132"/>
        <v>224597.21122222059</v>
      </c>
      <c r="AI398" s="71">
        <f t="shared" ref="AI398:AJ398" si="2133">IF($B399&lt;AI$10,0,IF($B399=AI$10,AI$13,SUM(AI396:AI397)))</f>
        <v>456684.17044444208</v>
      </c>
      <c r="AJ398" s="71">
        <f t="shared" si="2133"/>
        <v>467278.83611110714</v>
      </c>
      <c r="AK398" s="71">
        <f t="shared" ref="AK398:AL398" si="2134">IF($B399&lt;AK$10,0,IF($B399=AK$10,AK$13,SUM(AK396:AK397)))</f>
        <v>218473.10955555493</v>
      </c>
      <c r="AL398" s="71">
        <f t="shared" si="2134"/>
        <v>617347.97500000172</v>
      </c>
      <c r="AM398" s="71">
        <f t="shared" ref="AM398" si="2135">IF($B399&lt;AM$10,0,IF($B399=AM$10,AM$13,SUM(AM396:AM397)))</f>
        <v>24524.17333333339</v>
      </c>
      <c r="AN398" s="71"/>
      <c r="AO398" s="71"/>
      <c r="AP398" s="71">
        <f t="shared" ref="AP398:AQ398" si="2136">IF($B399&lt;AP$10,0,IF($B399=AP$10,AP$13,SUM(AP396:AP397)))</f>
        <v>1258589.0447777784</v>
      </c>
      <c r="AQ398" s="71">
        <f t="shared" si="2136"/>
        <v>665000.0000000014</v>
      </c>
      <c r="AR398" s="71">
        <f t="shared" ref="AR398:AT398" si="2137">IF($B399&lt;AR$10,0,IF($B399=AR$10,AR$13,SUM(AR396:AR397)))</f>
        <v>1003333.3333333347</v>
      </c>
      <c r="AS398" s="71">
        <f t="shared" si="2137"/>
        <v>542740.28800000052</v>
      </c>
      <c r="AT398" s="71">
        <f t="shared" si="2137"/>
        <v>544662.21766666532</v>
      </c>
      <c r="AU398" s="71">
        <f t="shared" ref="AU398:AV398" si="2138">IF($B399&lt;AU$10,0,IF($B399=AU$10,AU$13,SUM(AU396:AU397)))</f>
        <v>234999.99999999974</v>
      </c>
      <c r="AV398" s="71">
        <f t="shared" si="2138"/>
        <v>54992.527333333288</v>
      </c>
      <c r="AW398" s="71"/>
      <c r="AX398" s="71"/>
      <c r="AY398" s="71"/>
      <c r="AZ398" s="71"/>
      <c r="BA398" s="71"/>
      <c r="BB398" s="71">
        <f t="shared" si="2046"/>
        <v>8752636.0974444412</v>
      </c>
      <c r="BC398" s="71">
        <f>ROUND(BB398*'Link In'!$H$2,2)</f>
        <v>437631.8</v>
      </c>
      <c r="BD398" s="71">
        <f>ROUND((BB398-BC398)*'Link In'!$H$3,2)</f>
        <v>1746150.9</v>
      </c>
    </row>
    <row r="399" spans="1:56" x14ac:dyDescent="0.3">
      <c r="A399" s="55">
        <v>9999</v>
      </c>
      <c r="B399" s="125">
        <f>+B398+31</f>
        <v>45111</v>
      </c>
      <c r="C399" s="98" t="s">
        <v>15</v>
      </c>
      <c r="D399" s="69">
        <f t="shared" ref="D399:V399" si="2139">IF(OR($B399&lt;D$10,$B399&gt;D$11),0,IF($B399=D$11,-D398,-D$15))</f>
        <v>0</v>
      </c>
      <c r="E399" s="69">
        <f t="shared" si="2139"/>
        <v>0</v>
      </c>
      <c r="F399" s="69">
        <f t="shared" si="2139"/>
        <v>0</v>
      </c>
      <c r="G399" s="69">
        <f t="shared" si="2139"/>
        <v>0</v>
      </c>
      <c r="H399" s="69">
        <f t="shared" si="2139"/>
        <v>0</v>
      </c>
      <c r="I399" s="69">
        <f t="shared" si="2139"/>
        <v>0</v>
      </c>
      <c r="J399" s="69">
        <f t="shared" si="2139"/>
        <v>0</v>
      </c>
      <c r="K399" s="69">
        <f t="shared" si="2139"/>
        <v>0</v>
      </c>
      <c r="L399" s="69">
        <f t="shared" si="2139"/>
        <v>0</v>
      </c>
      <c r="M399" s="69">
        <f t="shared" si="2139"/>
        <v>0</v>
      </c>
      <c r="N399" s="69">
        <f t="shared" si="2139"/>
        <v>0</v>
      </c>
      <c r="O399" s="69">
        <f t="shared" si="2139"/>
        <v>0</v>
      </c>
      <c r="P399" s="69">
        <f t="shared" si="2139"/>
        <v>0</v>
      </c>
      <c r="Q399" s="69">
        <f>IF(OR($B399&lt;Q$10,$B399&gt;Q$11),0,IF($B399=Q$11,-Q398,-Q$15))</f>
        <v>0</v>
      </c>
      <c r="R399" s="69">
        <f t="shared" si="2139"/>
        <v>0</v>
      </c>
      <c r="S399" s="69">
        <f t="shared" si="2139"/>
        <v>0</v>
      </c>
      <c r="T399" s="69">
        <f t="shared" si="2139"/>
        <v>0</v>
      </c>
      <c r="U399" s="69">
        <f t="shared" si="2139"/>
        <v>-3019.97</v>
      </c>
      <c r="V399" s="69">
        <f t="shared" si="2139"/>
        <v>-5260.36</v>
      </c>
      <c r="W399" s="69">
        <v>0</v>
      </c>
      <c r="X399" s="69">
        <v>0</v>
      </c>
      <c r="Y399" s="69">
        <v>0</v>
      </c>
      <c r="Z399" s="69">
        <f t="shared" ref="Z399" si="2140">IF(OR($B399&lt;Z$10,$B399&gt;Z$11),0,IF($B399=Z$11,-Z398,-Z$15))</f>
        <v>-4145.22</v>
      </c>
      <c r="AA399" s="69">
        <v>0</v>
      </c>
      <c r="AB399" s="69">
        <f t="shared" ref="AB399" si="2141">IF(OR($B399&lt;AB$10,$B399&gt;AB$11),0,IF($B399=AB$11,-AB398,-AB$15))</f>
        <v>-2323.0977777777771</v>
      </c>
      <c r="AC399" s="69">
        <f>IF(OR($B399&lt;AC$10,$B399&gt;AC$11),0,IF($B399=AC$11,-AC398,-AC$15))</f>
        <v>-5057.5455555555554</v>
      </c>
      <c r="AD399" s="69">
        <f t="shared" ref="AD399:AF399" si="2142">IF(OR($B399&lt;AD$10,$B399&gt;AD$11),0,IF($B399=AD$11,-AD398,-AD$15))</f>
        <v>-2817.2901111111109</v>
      </c>
      <c r="AE399" s="69">
        <f t="shared" si="2142"/>
        <v>-4496.5687222222223</v>
      </c>
      <c r="AF399" s="69">
        <f t="shared" si="2142"/>
        <v>-1984.0399444444445</v>
      </c>
      <c r="AG399" s="69">
        <f t="shared" ref="AG399:AH399" si="2143">IF(OR($B399&lt;AG$10,$B399&gt;AG$11),0,IF($B399=AG$11,-AG398,-AG$15))</f>
        <v>-7735.1963333333342</v>
      </c>
      <c r="AH399" s="69">
        <f t="shared" si="2143"/>
        <v>-2291.8082777777777</v>
      </c>
      <c r="AI399" s="69">
        <f t="shared" ref="AI399:AJ399" si="2144">IF(OR($B399&lt;AI$10,$B399&gt;AI$11),0,IF($B399=AI$11,-AI398,-AI$15))</f>
        <v>-4660.0425555555557</v>
      </c>
      <c r="AJ399" s="69">
        <f t="shared" si="2144"/>
        <v>-4768.1513888888885</v>
      </c>
      <c r="AK399" s="69">
        <f t="shared" ref="AK399:AL399" si="2145">IF(OR($B399&lt;AK$10,$B399&gt;AK$11),0,IF($B399=AK$11,-AK398,-AK$15))</f>
        <v>-2229.3174444444444</v>
      </c>
      <c r="AL399" s="69">
        <f t="shared" si="2145"/>
        <v>-5824.0375000000004</v>
      </c>
      <c r="AM399" s="69">
        <f t="shared" ref="AM399" si="2146">IF(OR($B399&lt;AM$10,$B399&gt;AM$11),0,IF($B399=AM$11,-AM398,-AM$15))</f>
        <v>-250.24666666666667</v>
      </c>
      <c r="AN399" s="69"/>
      <c r="AO399" s="69"/>
      <c r="AP399" s="69">
        <f t="shared" ref="AP399:AQ399" si="2147">IF(OR($B399&lt;AP$10,$B399&gt;AP$11),0,IF($B399=AP$11,-AP398,-AP$15))</f>
        <v>-9054.5974444444455</v>
      </c>
      <c r="AQ399" s="69">
        <f t="shared" si="2147"/>
        <v>-5277.7777777777774</v>
      </c>
      <c r="AR399" s="69">
        <f t="shared" ref="AR399:AT399" si="2148">IF(OR($B399&lt;AR$10,$B399&gt;AR$11),0,IF($B399=AR$11,-AR398,-AR$15))</f>
        <v>-7777.7777777777774</v>
      </c>
      <c r="AS399" s="69">
        <f t="shared" si="2148"/>
        <v>-4412.5226666666667</v>
      </c>
      <c r="AT399" s="69">
        <f t="shared" si="2148"/>
        <v>-4428.1481111111116</v>
      </c>
      <c r="AU399" s="69">
        <f t="shared" ref="AU399:AV399" si="2149">IF(OR($B399&lt;AU$10,$B399&gt;AU$11),0,IF($B399=AU$11,-AU398,-AU$15))</f>
        <v>-1666.6666666666667</v>
      </c>
      <c r="AV399" s="69">
        <f t="shared" si="2149"/>
        <v>-416.61005555555556</v>
      </c>
      <c r="AW399" s="70"/>
      <c r="AX399" s="70"/>
      <c r="AY399" s="70"/>
      <c r="AZ399" s="70"/>
      <c r="BA399" s="70"/>
      <c r="BB399" s="71">
        <f t="shared" si="2046"/>
        <v>-89896.992777777792</v>
      </c>
      <c r="BC399" s="71">
        <f>ROUND(BB399*'Link In'!$H$2,2)</f>
        <v>-4494.8500000000004</v>
      </c>
      <c r="BD399" s="71">
        <f>ROUND((BB399-BC399)*'Link In'!$H$3,2)</f>
        <v>-17934.45</v>
      </c>
    </row>
    <row r="400" spans="1:56" x14ac:dyDescent="0.3">
      <c r="A400" s="55">
        <v>9999</v>
      </c>
      <c r="B400" s="123">
        <f>B399</f>
        <v>45111</v>
      </c>
      <c r="C400" s="99" t="s">
        <v>16</v>
      </c>
      <c r="D400" s="71">
        <f t="shared" ref="D400:V400" si="2150">IF($B401&lt;D$10,0,IF($B401=D$10,D$13,SUM(D398:D399)))</f>
        <v>0</v>
      </c>
      <c r="E400" s="71">
        <f t="shared" si="2150"/>
        <v>0</v>
      </c>
      <c r="F400" s="71">
        <f t="shared" si="2150"/>
        <v>0</v>
      </c>
      <c r="G400" s="71">
        <f t="shared" si="2150"/>
        <v>0</v>
      </c>
      <c r="H400" s="71">
        <f t="shared" si="2150"/>
        <v>0</v>
      </c>
      <c r="I400" s="71">
        <f t="shared" si="2150"/>
        <v>0</v>
      </c>
      <c r="J400" s="71">
        <f t="shared" si="2150"/>
        <v>0</v>
      </c>
      <c r="K400" s="71">
        <f t="shared" si="2150"/>
        <v>0</v>
      </c>
      <c r="L400" s="71">
        <f t="shared" si="2150"/>
        <v>0</v>
      </c>
      <c r="M400" s="71">
        <f t="shared" si="2150"/>
        <v>0</v>
      </c>
      <c r="N400" s="71">
        <f t="shared" si="2150"/>
        <v>0</v>
      </c>
      <c r="O400" s="71">
        <f t="shared" si="2150"/>
        <v>0</v>
      </c>
      <c r="P400" s="71">
        <f t="shared" si="2150"/>
        <v>0</v>
      </c>
      <c r="Q400" s="71">
        <f>IF($B401&lt;Q$10,0,IF($B401=Q$10,Q$13,SUM(Q398:Q399)))</f>
        <v>-6.9121597334742546E-11</v>
      </c>
      <c r="R400" s="71">
        <f t="shared" si="2150"/>
        <v>1.6825651982799172E-11</v>
      </c>
      <c r="S400" s="71">
        <f t="shared" si="2150"/>
        <v>-7.0485839387401938E-12</v>
      </c>
      <c r="T400" s="71">
        <f t="shared" si="2150"/>
        <v>2.0293100533308461E-11</v>
      </c>
      <c r="U400" s="71">
        <f t="shared" si="2150"/>
        <v>78519.220000001922</v>
      </c>
      <c r="V400" s="71">
        <f t="shared" si="2150"/>
        <v>136769.36000000185</v>
      </c>
      <c r="W400" s="71">
        <f t="shared" ref="W400" si="2151">IF($B401&lt;W$10,0,IF($B401=W$10,W$13,SUM(W398:W399)))</f>
        <v>-1.2050804798491299E-11</v>
      </c>
      <c r="X400" s="71">
        <f>IF($B401&lt;X$10,0,IF($B401=X$10,X$13,SUM(X398:X399)))</f>
        <v>0</v>
      </c>
      <c r="Y400" s="71">
        <f>IF($B401&lt;Y$10,0,IF($B401=Y$10,Y$13,SUM(Y398:Y399)))</f>
        <v>0</v>
      </c>
      <c r="Z400" s="71">
        <f t="shared" ref="Z400" si="2152">IF($B401&lt;Z$10,0,IF($B401=Z$10,Z$13,SUM(Z398:Z399)))</f>
        <v>182389.80000000319</v>
      </c>
      <c r="AA400" s="71">
        <f>IF($B401&lt;AA$10,0,IF($B401=AA$10,AA$13,SUM(AA398:AA399)))</f>
        <v>0</v>
      </c>
      <c r="AB400" s="71">
        <f t="shared" ref="AB400" si="2153">IF($B401&lt;AB$10,0,IF($B401=AB$10,AB$13,SUM(AB398:AB399)))</f>
        <v>139385.86666666725</v>
      </c>
      <c r="AC400" s="71">
        <f>IF($B401&lt;AC$10,0,IF($B401=AC$10,AC$13,SUM(AC398:AC399)))</f>
        <v>303452.7333333292</v>
      </c>
      <c r="AD400" s="71">
        <f t="shared" ref="AD400:AF400" si="2154">IF($B401&lt;AD$10,0,IF($B401=AD$10,AD$13,SUM(AD398:AD399)))</f>
        <v>183123.85722222112</v>
      </c>
      <c r="AE400" s="71">
        <f t="shared" si="2154"/>
        <v>436167.16605555464</v>
      </c>
      <c r="AF400" s="71">
        <f t="shared" si="2154"/>
        <v>192451.874611112</v>
      </c>
      <c r="AG400" s="71">
        <f t="shared" ref="AG400:AH400" si="2155">IF($B401&lt;AG$10,0,IF($B401=AG$10,AG$13,SUM(AG398:AG399)))</f>
        <v>750314.04433332919</v>
      </c>
      <c r="AH400" s="71">
        <f t="shared" si="2155"/>
        <v>222305.40294444282</v>
      </c>
      <c r="AI400" s="71">
        <f t="shared" ref="AI400:AJ400" si="2156">IF($B401&lt;AI$10,0,IF($B401=AI$10,AI$13,SUM(AI398:AI399)))</f>
        <v>452024.12788888649</v>
      </c>
      <c r="AJ400" s="71">
        <f t="shared" si="2156"/>
        <v>462510.68472221826</v>
      </c>
      <c r="AK400" s="71">
        <f t="shared" ref="AK400:AL400" si="2157">IF($B401&lt;AK$10,0,IF($B401=AK$10,AK$13,SUM(AK398:AK399)))</f>
        <v>216243.7921111105</v>
      </c>
      <c r="AL400" s="71">
        <f t="shared" si="2157"/>
        <v>611523.93750000175</v>
      </c>
      <c r="AM400" s="71">
        <f t="shared" ref="AM400" si="2158">IF($B401&lt;AM$10,0,IF($B401=AM$10,AM$13,SUM(AM398:AM399)))</f>
        <v>24273.926666666724</v>
      </c>
      <c r="AN400" s="71"/>
      <c r="AO400" s="71"/>
      <c r="AP400" s="71">
        <f t="shared" ref="AP400:AQ400" si="2159">IF($B401&lt;AP$10,0,IF($B401=AP$10,AP$13,SUM(AP398:AP399)))</f>
        <v>1249534.447333334</v>
      </c>
      <c r="AQ400" s="71">
        <f t="shared" si="2159"/>
        <v>659722.22222222365</v>
      </c>
      <c r="AR400" s="71">
        <f t="shared" ref="AR400:AT400" si="2160">IF($B401&lt;AR$10,0,IF($B401=AR$10,AR$13,SUM(AR398:AR399)))</f>
        <v>995555.5555555569</v>
      </c>
      <c r="AS400" s="71">
        <f t="shared" si="2160"/>
        <v>538327.76533333387</v>
      </c>
      <c r="AT400" s="71">
        <f t="shared" si="2160"/>
        <v>540234.06955555419</v>
      </c>
      <c r="AU400" s="71">
        <f t="shared" ref="AU400:AV400" si="2161">IF($B401&lt;AU$10,0,IF($B401=AU$10,AU$13,SUM(AU398:AU399)))</f>
        <v>233333.33333333308</v>
      </c>
      <c r="AV400" s="71">
        <f t="shared" si="2161"/>
        <v>54575.917277777735</v>
      </c>
      <c r="AW400" s="71"/>
      <c r="AX400" s="71"/>
      <c r="AY400" s="71"/>
      <c r="AZ400" s="71"/>
      <c r="BA400" s="71"/>
      <c r="BB400" s="71">
        <f t="shared" si="2046"/>
        <v>8662739.1046666615</v>
      </c>
      <c r="BC400" s="71">
        <f>ROUND(BB400*'Link In'!$H$2,2)</f>
        <v>433136.96</v>
      </c>
      <c r="BD400" s="71">
        <f>ROUND((BB400-BC400)*'Link In'!$H$3,2)</f>
        <v>1728216.45</v>
      </c>
    </row>
    <row r="401" spans="1:56" x14ac:dyDescent="0.3">
      <c r="A401" s="55">
        <v>9999</v>
      </c>
      <c r="B401" s="125">
        <f>+B400+31</f>
        <v>45142</v>
      </c>
      <c r="C401" s="98" t="s">
        <v>15</v>
      </c>
      <c r="D401" s="69">
        <f t="shared" ref="D401:V401" si="2162">IF(OR($B401&lt;D$10,$B401&gt;D$11),0,IF($B401=D$11,-D400,-D$15))</f>
        <v>0</v>
      </c>
      <c r="E401" s="69">
        <f t="shared" si="2162"/>
        <v>0</v>
      </c>
      <c r="F401" s="69">
        <f t="shared" si="2162"/>
        <v>0</v>
      </c>
      <c r="G401" s="69">
        <f t="shared" si="2162"/>
        <v>0</v>
      </c>
      <c r="H401" s="69">
        <f t="shared" si="2162"/>
        <v>0</v>
      </c>
      <c r="I401" s="69">
        <f t="shared" si="2162"/>
        <v>0</v>
      </c>
      <c r="J401" s="69">
        <f t="shared" si="2162"/>
        <v>0</v>
      </c>
      <c r="K401" s="69">
        <f t="shared" si="2162"/>
        <v>0</v>
      </c>
      <c r="L401" s="69">
        <f t="shared" si="2162"/>
        <v>0</v>
      </c>
      <c r="M401" s="69">
        <f t="shared" si="2162"/>
        <v>0</v>
      </c>
      <c r="N401" s="69">
        <f t="shared" si="2162"/>
        <v>0</v>
      </c>
      <c r="O401" s="69">
        <f t="shared" si="2162"/>
        <v>0</v>
      </c>
      <c r="P401" s="69">
        <f t="shared" si="2162"/>
        <v>0</v>
      </c>
      <c r="Q401" s="69">
        <f>IF(OR($B401&lt;Q$10,$B401&gt;Q$11),0,IF($B401=Q$11,-Q400,-Q$15))</f>
        <v>0</v>
      </c>
      <c r="R401" s="69">
        <f t="shared" si="2162"/>
        <v>0</v>
      </c>
      <c r="S401" s="69">
        <f t="shared" si="2162"/>
        <v>0</v>
      </c>
      <c r="T401" s="69">
        <f t="shared" si="2162"/>
        <v>0</v>
      </c>
      <c r="U401" s="69">
        <f t="shared" si="2162"/>
        <v>-3019.97</v>
      </c>
      <c r="V401" s="69">
        <f t="shared" si="2162"/>
        <v>-5260.36</v>
      </c>
      <c r="W401" s="69">
        <v>0</v>
      </c>
      <c r="X401" s="69">
        <v>0</v>
      </c>
      <c r="Y401" s="69">
        <v>0</v>
      </c>
      <c r="Z401" s="69">
        <f t="shared" ref="Z401" si="2163">IF(OR($B401&lt;Z$10,$B401&gt;Z$11),0,IF($B401=Z$11,-Z400,-Z$15))</f>
        <v>-4145.22</v>
      </c>
      <c r="AA401" s="69">
        <v>0</v>
      </c>
      <c r="AB401" s="69">
        <f t="shared" ref="AB401" si="2164">IF(OR($B401&lt;AB$10,$B401&gt;AB$11),0,IF($B401=AB$11,-AB400,-AB$15))</f>
        <v>-2323.0977777777771</v>
      </c>
      <c r="AC401" s="69">
        <f>IF(OR($B401&lt;AC$10,$B401&gt;AC$11),0,IF($B401=AC$11,-AC400,-AC$15))</f>
        <v>-5057.5455555555554</v>
      </c>
      <c r="AD401" s="69">
        <f t="shared" ref="AD401:AF401" si="2165">IF(OR($B401&lt;AD$10,$B401&gt;AD$11),0,IF($B401=AD$11,-AD400,-AD$15))</f>
        <v>-2817.2901111111109</v>
      </c>
      <c r="AE401" s="69">
        <f t="shared" si="2165"/>
        <v>-4496.5687222222223</v>
      </c>
      <c r="AF401" s="69">
        <f t="shared" si="2165"/>
        <v>-1984.0399444444445</v>
      </c>
      <c r="AG401" s="69">
        <f t="shared" ref="AG401:AH401" si="2166">IF(OR($B401&lt;AG$10,$B401&gt;AG$11),0,IF($B401=AG$11,-AG400,-AG$15))</f>
        <v>-7735.1963333333342</v>
      </c>
      <c r="AH401" s="69">
        <f t="shared" si="2166"/>
        <v>-2291.8082777777777</v>
      </c>
      <c r="AI401" s="69">
        <f t="shared" ref="AI401:AJ401" si="2167">IF(OR($B401&lt;AI$10,$B401&gt;AI$11),0,IF($B401=AI$11,-AI400,-AI$15))</f>
        <v>-4660.0425555555557</v>
      </c>
      <c r="AJ401" s="69">
        <f t="shared" si="2167"/>
        <v>-4768.1513888888885</v>
      </c>
      <c r="AK401" s="69">
        <f t="shared" ref="AK401:AL401" si="2168">IF(OR($B401&lt;AK$10,$B401&gt;AK$11),0,IF($B401=AK$11,-AK400,-AK$15))</f>
        <v>-2229.3174444444444</v>
      </c>
      <c r="AL401" s="69">
        <f t="shared" si="2168"/>
        <v>-5824.0375000000004</v>
      </c>
      <c r="AM401" s="69">
        <f t="shared" ref="AM401" si="2169">IF(OR($B401&lt;AM$10,$B401&gt;AM$11),0,IF($B401=AM$11,-AM400,-AM$15))</f>
        <v>-250.24666666666667</v>
      </c>
      <c r="AN401" s="69"/>
      <c r="AO401" s="69"/>
      <c r="AP401" s="69">
        <f t="shared" ref="AP401:AQ401" si="2170">IF(OR($B401&lt;AP$10,$B401&gt;AP$11),0,IF($B401=AP$11,-AP400,-AP$15))</f>
        <v>-9054.5974444444455</v>
      </c>
      <c r="AQ401" s="69">
        <f t="shared" si="2170"/>
        <v>-5277.7777777777774</v>
      </c>
      <c r="AR401" s="69">
        <f t="shared" ref="AR401:AT401" si="2171">IF(OR($B401&lt;AR$10,$B401&gt;AR$11),0,IF($B401=AR$11,-AR400,-AR$15))</f>
        <v>-7777.7777777777774</v>
      </c>
      <c r="AS401" s="69">
        <f t="shared" si="2171"/>
        <v>-4412.5226666666667</v>
      </c>
      <c r="AT401" s="69">
        <f t="shared" si="2171"/>
        <v>-4428.1481111111116</v>
      </c>
      <c r="AU401" s="69">
        <f t="shared" ref="AU401:AV401" si="2172">IF(OR($B401&lt;AU$10,$B401&gt;AU$11),0,IF($B401=AU$11,-AU400,-AU$15))</f>
        <v>-1666.6666666666667</v>
      </c>
      <c r="AV401" s="69">
        <f t="shared" si="2172"/>
        <v>-416.61005555555556</v>
      </c>
      <c r="AW401" s="70"/>
      <c r="AX401" s="70"/>
      <c r="AY401" s="70"/>
      <c r="AZ401" s="70"/>
      <c r="BA401" s="70"/>
      <c r="BB401" s="71">
        <f t="shared" si="2046"/>
        <v>-89896.992777777792</v>
      </c>
      <c r="BC401" s="71">
        <f>ROUND(BB401*'Link In'!$H$2,2)</f>
        <v>-4494.8500000000004</v>
      </c>
      <c r="BD401" s="71">
        <f>ROUND((BB401-BC401)*'Link In'!$H$3,2)</f>
        <v>-17934.45</v>
      </c>
    </row>
    <row r="402" spans="1:56" x14ac:dyDescent="0.3">
      <c r="A402" s="55">
        <v>9999</v>
      </c>
      <c r="B402" s="123">
        <f>B401</f>
        <v>45142</v>
      </c>
      <c r="C402" s="99" t="s">
        <v>16</v>
      </c>
      <c r="D402" s="71">
        <f t="shared" ref="D402:V402" si="2173">IF($B403&lt;D$10,0,IF($B403=D$10,D$13,SUM(D400:D401)))</f>
        <v>0</v>
      </c>
      <c r="E402" s="71">
        <f t="shared" si="2173"/>
        <v>0</v>
      </c>
      <c r="F402" s="71">
        <f t="shared" si="2173"/>
        <v>0</v>
      </c>
      <c r="G402" s="71">
        <f t="shared" si="2173"/>
        <v>0</v>
      </c>
      <c r="H402" s="71">
        <f t="shared" si="2173"/>
        <v>0</v>
      </c>
      <c r="I402" s="71">
        <f t="shared" si="2173"/>
        <v>0</v>
      </c>
      <c r="J402" s="71">
        <f t="shared" si="2173"/>
        <v>0</v>
      </c>
      <c r="K402" s="71">
        <f t="shared" si="2173"/>
        <v>0</v>
      </c>
      <c r="L402" s="71">
        <f t="shared" si="2173"/>
        <v>0</v>
      </c>
      <c r="M402" s="71">
        <f t="shared" si="2173"/>
        <v>0</v>
      </c>
      <c r="N402" s="71">
        <f t="shared" si="2173"/>
        <v>0</v>
      </c>
      <c r="O402" s="71">
        <f t="shared" si="2173"/>
        <v>0</v>
      </c>
      <c r="P402" s="71">
        <f t="shared" si="2173"/>
        <v>0</v>
      </c>
      <c r="Q402" s="71">
        <f>IF($B403&lt;Q$10,0,IF($B403=Q$10,Q$13,SUM(Q400:Q401)))</f>
        <v>-6.9121597334742546E-11</v>
      </c>
      <c r="R402" s="71">
        <f t="shared" si="2173"/>
        <v>1.6825651982799172E-11</v>
      </c>
      <c r="S402" s="71">
        <f t="shared" si="2173"/>
        <v>-7.0485839387401938E-12</v>
      </c>
      <c r="T402" s="71">
        <f t="shared" si="2173"/>
        <v>2.0293100533308461E-11</v>
      </c>
      <c r="U402" s="71">
        <f t="shared" si="2173"/>
        <v>75499.250000001921</v>
      </c>
      <c r="V402" s="71">
        <f t="shared" si="2173"/>
        <v>131509.00000000186</v>
      </c>
      <c r="W402" s="71">
        <f t="shared" ref="W402" si="2174">IF($B403&lt;W$10,0,IF($B403=W$10,W$13,SUM(W400:W401)))</f>
        <v>-1.2050804798491299E-11</v>
      </c>
      <c r="X402" s="71">
        <f>IF($B403&lt;X$10,0,IF($B403=X$10,X$13,SUM(X400:X401)))</f>
        <v>0</v>
      </c>
      <c r="Y402" s="71">
        <f>IF($B403&lt;Y$10,0,IF($B403=Y$10,Y$13,SUM(Y400:Y401)))</f>
        <v>0</v>
      </c>
      <c r="Z402" s="71">
        <f t="shared" ref="Z402" si="2175">IF($B403&lt;Z$10,0,IF($B403=Z$10,Z$13,SUM(Z400:Z401)))</f>
        <v>178244.58000000319</v>
      </c>
      <c r="AA402" s="71">
        <f>IF($B403&lt;AA$10,0,IF($B403=AA$10,AA$13,SUM(AA400:AA401)))</f>
        <v>0</v>
      </c>
      <c r="AB402" s="71">
        <f t="shared" ref="AB402" si="2176">IF($B403&lt;AB$10,0,IF($B403=AB$10,AB$13,SUM(AB400:AB401)))</f>
        <v>137062.76888888946</v>
      </c>
      <c r="AC402" s="71">
        <f>IF($B403&lt;AC$10,0,IF($B403=AC$10,AC$13,SUM(AC400:AC401)))</f>
        <v>298395.18777777365</v>
      </c>
      <c r="AD402" s="71">
        <f t="shared" ref="AD402:AF402" si="2177">IF($B403&lt;AD$10,0,IF($B403=AD$10,AD$13,SUM(AD400:AD401)))</f>
        <v>180306.56711111002</v>
      </c>
      <c r="AE402" s="71">
        <f t="shared" si="2177"/>
        <v>431670.59733333241</v>
      </c>
      <c r="AF402" s="71">
        <f t="shared" si="2177"/>
        <v>190467.83466666756</v>
      </c>
      <c r="AG402" s="71">
        <f t="shared" ref="AG402:AH402" si="2178">IF($B403&lt;AG$10,0,IF($B403=AG$10,AG$13,SUM(AG400:AG401)))</f>
        <v>742578.84799999581</v>
      </c>
      <c r="AH402" s="71">
        <f t="shared" si="2178"/>
        <v>220013.59466666504</v>
      </c>
      <c r="AI402" s="71">
        <f t="shared" ref="AI402:AJ402" si="2179">IF($B403&lt;AI$10,0,IF($B403=AI$10,AI$13,SUM(AI400:AI401)))</f>
        <v>447364.08533333091</v>
      </c>
      <c r="AJ402" s="71">
        <f t="shared" si="2179"/>
        <v>457742.53333332937</v>
      </c>
      <c r="AK402" s="71">
        <f t="shared" ref="AK402:AL402" si="2180">IF($B403&lt;AK$10,0,IF($B403=AK$10,AK$13,SUM(AK400:AK401)))</f>
        <v>214014.47466666606</v>
      </c>
      <c r="AL402" s="71">
        <f t="shared" si="2180"/>
        <v>605699.90000000177</v>
      </c>
      <c r="AM402" s="71">
        <f t="shared" ref="AM402" si="2181">IF($B403&lt;AM$10,0,IF($B403=AM$10,AM$13,SUM(AM400:AM401)))</f>
        <v>24023.680000000058</v>
      </c>
      <c r="AN402" s="71"/>
      <c r="AO402" s="71"/>
      <c r="AP402" s="71">
        <f t="shared" ref="AP402:AQ402" si="2182">IF($B403&lt;AP$10,0,IF($B403=AP$10,AP$13,SUM(AP400:AP401)))</f>
        <v>1240479.8498888896</v>
      </c>
      <c r="AQ402" s="71">
        <f t="shared" si="2182"/>
        <v>654444.44444444589</v>
      </c>
      <c r="AR402" s="71">
        <f t="shared" ref="AR402:AT402" si="2183">IF($B403&lt;AR$10,0,IF($B403=AR$10,AR$13,SUM(AR400:AR401)))</f>
        <v>987777.77777777915</v>
      </c>
      <c r="AS402" s="71">
        <f t="shared" si="2183"/>
        <v>533915.24266666721</v>
      </c>
      <c r="AT402" s="71">
        <f t="shared" si="2183"/>
        <v>535805.92144444305</v>
      </c>
      <c r="AU402" s="71">
        <f t="shared" ref="AU402:AV402" si="2184">IF($B403&lt;AU$10,0,IF($B403=AU$10,AU$13,SUM(AU400:AU401)))</f>
        <v>231666.66666666642</v>
      </c>
      <c r="AV402" s="71">
        <f t="shared" si="2184"/>
        <v>54159.307222222182</v>
      </c>
      <c r="AW402" s="71"/>
      <c r="AX402" s="71"/>
      <c r="AY402" s="71"/>
      <c r="AZ402" s="71"/>
      <c r="BA402" s="71"/>
      <c r="BB402" s="71">
        <f t="shared" si="2046"/>
        <v>8572842.1118888818</v>
      </c>
      <c r="BC402" s="71">
        <f>ROUND(BB402*'Link In'!$H$2,2)</f>
        <v>428642.11</v>
      </c>
      <c r="BD402" s="71">
        <f>ROUND((BB402-BC402)*'Link In'!$H$3,2)</f>
        <v>1710282</v>
      </c>
    </row>
    <row r="403" spans="1:56" x14ac:dyDescent="0.3">
      <c r="A403" s="55">
        <v>9999</v>
      </c>
      <c r="B403" s="125">
        <f>+B402+31</f>
        <v>45173</v>
      </c>
      <c r="C403" s="98" t="s">
        <v>15</v>
      </c>
      <c r="D403" s="69">
        <f t="shared" ref="D403:V403" si="2185">IF(OR($B403&lt;D$10,$B403&gt;D$11),0,IF($B403=D$11,-D402,-D$15))</f>
        <v>0</v>
      </c>
      <c r="E403" s="69">
        <f t="shared" si="2185"/>
        <v>0</v>
      </c>
      <c r="F403" s="69">
        <f t="shared" si="2185"/>
        <v>0</v>
      </c>
      <c r="G403" s="69">
        <f t="shared" si="2185"/>
        <v>0</v>
      </c>
      <c r="H403" s="69">
        <f t="shared" si="2185"/>
        <v>0</v>
      </c>
      <c r="I403" s="69">
        <f t="shared" si="2185"/>
        <v>0</v>
      </c>
      <c r="J403" s="69">
        <f t="shared" si="2185"/>
        <v>0</v>
      </c>
      <c r="K403" s="69">
        <f t="shared" si="2185"/>
        <v>0</v>
      </c>
      <c r="L403" s="69">
        <f t="shared" si="2185"/>
        <v>0</v>
      </c>
      <c r="M403" s="69">
        <f t="shared" si="2185"/>
        <v>0</v>
      </c>
      <c r="N403" s="69">
        <f t="shared" si="2185"/>
        <v>0</v>
      </c>
      <c r="O403" s="69">
        <f t="shared" si="2185"/>
        <v>0</v>
      </c>
      <c r="P403" s="69">
        <f t="shared" si="2185"/>
        <v>0</v>
      </c>
      <c r="Q403" s="69">
        <f>IF(OR($B403&lt;Q$10,$B403&gt;Q$11),0,IF($B403=Q$11,-Q402,-Q$15))</f>
        <v>0</v>
      </c>
      <c r="R403" s="69">
        <f t="shared" si="2185"/>
        <v>0</v>
      </c>
      <c r="S403" s="69">
        <f t="shared" si="2185"/>
        <v>0</v>
      </c>
      <c r="T403" s="69">
        <f t="shared" si="2185"/>
        <v>0</v>
      </c>
      <c r="U403" s="69">
        <f t="shared" si="2185"/>
        <v>-3019.97</v>
      </c>
      <c r="V403" s="69">
        <f t="shared" si="2185"/>
        <v>-5260.36</v>
      </c>
      <c r="W403" s="69">
        <v>0</v>
      </c>
      <c r="X403" s="69">
        <v>0</v>
      </c>
      <c r="Y403" s="69">
        <v>0</v>
      </c>
      <c r="Z403" s="69">
        <f t="shared" ref="Z403" si="2186">IF(OR($B403&lt;Z$10,$B403&gt;Z$11),0,IF($B403=Z$11,-Z402,-Z$15))</f>
        <v>-4145.22</v>
      </c>
      <c r="AA403" s="69">
        <v>0</v>
      </c>
      <c r="AB403" s="69">
        <f t="shared" ref="AB403" si="2187">IF(OR($B403&lt;AB$10,$B403&gt;AB$11),0,IF($B403=AB$11,-AB402,-AB$15))</f>
        <v>-2323.0977777777771</v>
      </c>
      <c r="AC403" s="69">
        <f>IF(OR($B403&lt;AC$10,$B403&gt;AC$11),0,IF($B403=AC$11,-AC402,-AC$15))</f>
        <v>-5057.5455555555554</v>
      </c>
      <c r="AD403" s="69">
        <f t="shared" ref="AD403:AF403" si="2188">IF(OR($B403&lt;AD$10,$B403&gt;AD$11),0,IF($B403=AD$11,-AD402,-AD$15))</f>
        <v>-2817.2901111111109</v>
      </c>
      <c r="AE403" s="69">
        <f t="shared" si="2188"/>
        <v>-4496.5687222222223</v>
      </c>
      <c r="AF403" s="69">
        <f t="shared" si="2188"/>
        <v>-1984.0399444444445</v>
      </c>
      <c r="AG403" s="69">
        <f t="shared" ref="AG403:AH403" si="2189">IF(OR($B403&lt;AG$10,$B403&gt;AG$11),0,IF($B403=AG$11,-AG402,-AG$15))</f>
        <v>-7735.1963333333342</v>
      </c>
      <c r="AH403" s="69">
        <f t="shared" si="2189"/>
        <v>-2291.8082777777777</v>
      </c>
      <c r="AI403" s="69">
        <f t="shared" ref="AI403:AJ403" si="2190">IF(OR($B403&lt;AI$10,$B403&gt;AI$11),0,IF($B403=AI$11,-AI402,-AI$15))</f>
        <v>-4660.0425555555557</v>
      </c>
      <c r="AJ403" s="69">
        <f t="shared" si="2190"/>
        <v>-4768.1513888888885</v>
      </c>
      <c r="AK403" s="69">
        <f t="shared" ref="AK403:AL403" si="2191">IF(OR($B403&lt;AK$10,$B403&gt;AK$11),0,IF($B403=AK$11,-AK402,-AK$15))</f>
        <v>-2229.3174444444444</v>
      </c>
      <c r="AL403" s="69">
        <f t="shared" si="2191"/>
        <v>-5824.0375000000004</v>
      </c>
      <c r="AM403" s="69">
        <f t="shared" ref="AM403" si="2192">IF(OR($B403&lt;AM$10,$B403&gt;AM$11),0,IF($B403=AM$11,-AM402,-AM$15))</f>
        <v>-250.24666666666667</v>
      </c>
      <c r="AN403" s="69"/>
      <c r="AO403" s="69"/>
      <c r="AP403" s="69">
        <f t="shared" ref="AP403:AQ403" si="2193">IF(OR($B403&lt;AP$10,$B403&gt;AP$11),0,IF($B403=AP$11,-AP402,-AP$15))</f>
        <v>-9054.5974444444455</v>
      </c>
      <c r="AQ403" s="69">
        <f t="shared" si="2193"/>
        <v>-5277.7777777777774</v>
      </c>
      <c r="AR403" s="69">
        <f t="shared" ref="AR403:AT403" si="2194">IF(OR($B403&lt;AR$10,$B403&gt;AR$11),0,IF($B403=AR$11,-AR402,-AR$15))</f>
        <v>-7777.7777777777774</v>
      </c>
      <c r="AS403" s="69">
        <f t="shared" si="2194"/>
        <v>-4412.5226666666667</v>
      </c>
      <c r="AT403" s="69">
        <f t="shared" si="2194"/>
        <v>-4428.1481111111116</v>
      </c>
      <c r="AU403" s="69">
        <f t="shared" ref="AU403:AV403" si="2195">IF(OR($B403&lt;AU$10,$B403&gt;AU$11),0,IF($B403=AU$11,-AU402,-AU$15))</f>
        <v>-1666.6666666666667</v>
      </c>
      <c r="AV403" s="69">
        <f t="shared" si="2195"/>
        <v>-416.61005555555556</v>
      </c>
      <c r="AW403" s="70"/>
      <c r="AX403" s="70"/>
      <c r="AY403" s="70"/>
      <c r="AZ403" s="70"/>
      <c r="BA403" s="70"/>
      <c r="BB403" s="71">
        <f t="shared" si="2046"/>
        <v>-89896.992777777792</v>
      </c>
      <c r="BC403" s="71">
        <f>ROUND(BB403*'Link In'!$H$2,2)</f>
        <v>-4494.8500000000004</v>
      </c>
      <c r="BD403" s="71">
        <f>ROUND((BB403-BC403)*'Link In'!$H$3,2)</f>
        <v>-17934.45</v>
      </c>
    </row>
    <row r="404" spans="1:56" x14ac:dyDescent="0.3">
      <c r="A404" s="55">
        <v>9999</v>
      </c>
      <c r="B404" s="123">
        <f>B403</f>
        <v>45173</v>
      </c>
      <c r="C404" s="99" t="s">
        <v>16</v>
      </c>
      <c r="D404" s="71">
        <f t="shared" ref="D404:V404" si="2196">IF($B405&lt;D$10,0,IF($B405=D$10,D$13,SUM(D402:D403)))</f>
        <v>0</v>
      </c>
      <c r="E404" s="71">
        <f t="shared" si="2196"/>
        <v>0</v>
      </c>
      <c r="F404" s="71">
        <f t="shared" si="2196"/>
        <v>0</v>
      </c>
      <c r="G404" s="71">
        <f t="shared" si="2196"/>
        <v>0</v>
      </c>
      <c r="H404" s="71">
        <f t="shared" si="2196"/>
        <v>0</v>
      </c>
      <c r="I404" s="71">
        <f t="shared" si="2196"/>
        <v>0</v>
      </c>
      <c r="J404" s="71">
        <f t="shared" si="2196"/>
        <v>0</v>
      </c>
      <c r="K404" s="71">
        <f t="shared" si="2196"/>
        <v>0</v>
      </c>
      <c r="L404" s="71">
        <f t="shared" si="2196"/>
        <v>0</v>
      </c>
      <c r="M404" s="71">
        <f t="shared" si="2196"/>
        <v>0</v>
      </c>
      <c r="N404" s="71">
        <f t="shared" si="2196"/>
        <v>0</v>
      </c>
      <c r="O404" s="71">
        <f t="shared" si="2196"/>
        <v>0</v>
      </c>
      <c r="P404" s="71">
        <f t="shared" si="2196"/>
        <v>0</v>
      </c>
      <c r="Q404" s="71">
        <f>IF($B405&lt;Q$10,0,IF($B405=Q$10,Q$13,SUM(Q402:Q403)))</f>
        <v>-6.9121597334742546E-11</v>
      </c>
      <c r="R404" s="71">
        <f t="shared" si="2196"/>
        <v>1.6825651982799172E-11</v>
      </c>
      <c r="S404" s="71">
        <f t="shared" si="2196"/>
        <v>-7.0485839387401938E-12</v>
      </c>
      <c r="T404" s="71">
        <f t="shared" si="2196"/>
        <v>2.0293100533308461E-11</v>
      </c>
      <c r="U404" s="71">
        <f t="shared" si="2196"/>
        <v>72479.28000000192</v>
      </c>
      <c r="V404" s="71">
        <f t="shared" si="2196"/>
        <v>126248.64000000186</v>
      </c>
      <c r="W404" s="71">
        <f t="shared" ref="W404" si="2197">IF($B405&lt;W$10,0,IF($B405=W$10,W$13,SUM(W402:W403)))</f>
        <v>-1.2050804798491299E-11</v>
      </c>
      <c r="X404" s="71">
        <f>IF($B405&lt;X$10,0,IF($B405=X$10,X$13,SUM(X402:X403)))</f>
        <v>0</v>
      </c>
      <c r="Y404" s="71">
        <f>IF($B405&lt;Y$10,0,IF($B405=Y$10,Y$13,SUM(Y402:Y403)))</f>
        <v>0</v>
      </c>
      <c r="Z404" s="71">
        <f t="shared" ref="Z404" si="2198">IF($B405&lt;Z$10,0,IF($B405=Z$10,Z$13,SUM(Z402:Z403)))</f>
        <v>174099.36000000319</v>
      </c>
      <c r="AA404" s="71">
        <f>IF($B405&lt;AA$10,0,IF($B405=AA$10,AA$13,SUM(AA402:AA403)))</f>
        <v>0</v>
      </c>
      <c r="AB404" s="71">
        <f t="shared" ref="AB404" si="2199">IF($B405&lt;AB$10,0,IF($B405=AB$10,AB$13,SUM(AB402:AB403)))</f>
        <v>134739.67111111167</v>
      </c>
      <c r="AC404" s="71">
        <f>IF($B405&lt;AC$10,0,IF($B405=AC$10,AC$13,SUM(AC402:AC403)))</f>
        <v>293337.6422222181</v>
      </c>
      <c r="AD404" s="71">
        <f t="shared" ref="AD404:AF404" si="2200">IF($B405&lt;AD$10,0,IF($B405=AD$10,AD$13,SUM(AD402:AD403)))</f>
        <v>177489.27699999893</v>
      </c>
      <c r="AE404" s="71">
        <f t="shared" si="2200"/>
        <v>427174.02861111017</v>
      </c>
      <c r="AF404" s="71">
        <f t="shared" si="2200"/>
        <v>188483.79472222313</v>
      </c>
      <c r="AG404" s="71">
        <f t="shared" ref="AG404:AH404" si="2201">IF($B405&lt;AG$10,0,IF($B405=AG$10,AG$13,SUM(AG402:AG403)))</f>
        <v>734843.65166666242</v>
      </c>
      <c r="AH404" s="71">
        <f t="shared" si="2201"/>
        <v>217721.78638888727</v>
      </c>
      <c r="AI404" s="71">
        <f t="shared" ref="AI404:AJ404" si="2202">IF($B405&lt;AI$10,0,IF($B405=AI$10,AI$13,SUM(AI402:AI403)))</f>
        <v>442704.04277777532</v>
      </c>
      <c r="AJ404" s="71">
        <f t="shared" si="2202"/>
        <v>452974.38194444048</v>
      </c>
      <c r="AK404" s="71">
        <f t="shared" ref="AK404:AL404" si="2203">IF($B405&lt;AK$10,0,IF($B405=AK$10,AK$13,SUM(AK402:AK403)))</f>
        <v>211785.15722222163</v>
      </c>
      <c r="AL404" s="71">
        <f t="shared" si="2203"/>
        <v>599875.86250000179</v>
      </c>
      <c r="AM404" s="71">
        <f t="shared" ref="AM404" si="2204">IF($B405&lt;AM$10,0,IF($B405=AM$10,AM$13,SUM(AM402:AM403)))</f>
        <v>23773.433333333393</v>
      </c>
      <c r="AN404" s="71"/>
      <c r="AO404" s="71"/>
      <c r="AP404" s="71">
        <f t="shared" ref="AP404:AQ404" si="2205">IF($B405&lt;AP$10,0,IF($B405=AP$10,AP$13,SUM(AP402:AP403)))</f>
        <v>1231425.2524444452</v>
      </c>
      <c r="AQ404" s="71">
        <f t="shared" si="2205"/>
        <v>649166.66666666814</v>
      </c>
      <c r="AR404" s="71">
        <f t="shared" ref="AR404:AT404" si="2206">IF($B405&lt;AR$10,0,IF($B405=AR$10,AR$13,SUM(AR402:AR403)))</f>
        <v>980000.0000000014</v>
      </c>
      <c r="AS404" s="71">
        <f t="shared" si="2206"/>
        <v>529502.72000000055</v>
      </c>
      <c r="AT404" s="71">
        <f t="shared" si="2206"/>
        <v>531377.77333333192</v>
      </c>
      <c r="AU404" s="71">
        <f t="shared" ref="AU404:AV404" si="2207">IF($B405&lt;AU$10,0,IF($B405=AU$10,AU$13,SUM(AU402:AU403)))</f>
        <v>229999.99999999977</v>
      </c>
      <c r="AV404" s="71">
        <f t="shared" si="2207"/>
        <v>53742.697166666629</v>
      </c>
      <c r="AW404" s="71"/>
      <c r="AX404" s="71"/>
      <c r="AY404" s="71"/>
      <c r="AZ404" s="71"/>
      <c r="BA404" s="71"/>
      <c r="BB404" s="71">
        <f t="shared" si="2046"/>
        <v>8482945.1191111039</v>
      </c>
      <c r="BC404" s="71">
        <f>ROUND(BB404*'Link In'!$H$2,2)</f>
        <v>424147.26</v>
      </c>
      <c r="BD404" s="71">
        <f>ROUND((BB404-BC404)*'Link In'!$H$3,2)</f>
        <v>1692347.55</v>
      </c>
    </row>
    <row r="405" spans="1:56" x14ac:dyDescent="0.3">
      <c r="A405" s="55">
        <v>9999</v>
      </c>
      <c r="B405" s="125">
        <f>+B404+30</f>
        <v>45203</v>
      </c>
      <c r="C405" s="98" t="s">
        <v>15</v>
      </c>
      <c r="D405" s="69">
        <f t="shared" ref="D405:V405" si="2208">IF(OR($B405&lt;D$10,$B405&gt;D$11),0,IF($B405=D$11,-D404,-D$15))</f>
        <v>0</v>
      </c>
      <c r="E405" s="69">
        <f t="shared" si="2208"/>
        <v>0</v>
      </c>
      <c r="F405" s="69">
        <f t="shared" si="2208"/>
        <v>0</v>
      </c>
      <c r="G405" s="69">
        <f t="shared" si="2208"/>
        <v>0</v>
      </c>
      <c r="H405" s="69">
        <f t="shared" si="2208"/>
        <v>0</v>
      </c>
      <c r="I405" s="69">
        <f t="shared" si="2208"/>
        <v>0</v>
      </c>
      <c r="J405" s="69">
        <f t="shared" si="2208"/>
        <v>0</v>
      </c>
      <c r="K405" s="69">
        <f t="shared" si="2208"/>
        <v>0</v>
      </c>
      <c r="L405" s="69">
        <f t="shared" si="2208"/>
        <v>0</v>
      </c>
      <c r="M405" s="69">
        <f t="shared" si="2208"/>
        <v>0</v>
      </c>
      <c r="N405" s="69">
        <f t="shared" si="2208"/>
        <v>0</v>
      </c>
      <c r="O405" s="69">
        <f t="shared" si="2208"/>
        <v>0</v>
      </c>
      <c r="P405" s="69">
        <f t="shared" si="2208"/>
        <v>0</v>
      </c>
      <c r="Q405" s="69">
        <f>IF(OR($B405&lt;Q$10,$B405&gt;Q$11),0,IF($B405=Q$11,-Q404,-Q$15))</f>
        <v>0</v>
      </c>
      <c r="R405" s="69">
        <f t="shared" si="2208"/>
        <v>0</v>
      </c>
      <c r="S405" s="69">
        <f t="shared" si="2208"/>
        <v>0</v>
      </c>
      <c r="T405" s="69">
        <f t="shared" si="2208"/>
        <v>0</v>
      </c>
      <c r="U405" s="69">
        <f t="shared" si="2208"/>
        <v>-3019.97</v>
      </c>
      <c r="V405" s="69">
        <f t="shared" si="2208"/>
        <v>-5260.36</v>
      </c>
      <c r="W405" s="69">
        <v>0</v>
      </c>
      <c r="X405" s="69">
        <v>0</v>
      </c>
      <c r="Y405" s="69">
        <v>0</v>
      </c>
      <c r="Z405" s="69">
        <f t="shared" ref="Z405" si="2209">IF(OR($B405&lt;Z$10,$B405&gt;Z$11),0,IF($B405=Z$11,-Z404,-Z$15))</f>
        <v>-4145.22</v>
      </c>
      <c r="AA405" s="69">
        <v>0</v>
      </c>
      <c r="AB405" s="69">
        <f t="shared" ref="AB405" si="2210">IF(OR($B405&lt;AB$10,$B405&gt;AB$11),0,IF($B405=AB$11,-AB404,-AB$15))</f>
        <v>-2323.0977777777771</v>
      </c>
      <c r="AC405" s="69">
        <f>IF(OR($B405&lt;AC$10,$B405&gt;AC$11),0,IF($B405=AC$11,-AC404,-AC$15))</f>
        <v>-5057.5455555555554</v>
      </c>
      <c r="AD405" s="69">
        <f t="shared" ref="AD405:AF405" si="2211">IF(OR($B405&lt;AD$10,$B405&gt;AD$11),0,IF($B405=AD$11,-AD404,-AD$15))</f>
        <v>-2817.2901111111109</v>
      </c>
      <c r="AE405" s="69">
        <f t="shared" si="2211"/>
        <v>-4496.5687222222223</v>
      </c>
      <c r="AF405" s="69">
        <f t="shared" si="2211"/>
        <v>-1984.0399444444445</v>
      </c>
      <c r="AG405" s="69">
        <f t="shared" ref="AG405:AH405" si="2212">IF(OR($B405&lt;AG$10,$B405&gt;AG$11),0,IF($B405=AG$11,-AG404,-AG$15))</f>
        <v>-7735.1963333333342</v>
      </c>
      <c r="AH405" s="69">
        <f t="shared" si="2212"/>
        <v>-2291.8082777777777</v>
      </c>
      <c r="AI405" s="69">
        <f t="shared" ref="AI405:AJ405" si="2213">IF(OR($B405&lt;AI$10,$B405&gt;AI$11),0,IF($B405=AI$11,-AI404,-AI$15))</f>
        <v>-4660.0425555555557</v>
      </c>
      <c r="AJ405" s="69">
        <f t="shared" si="2213"/>
        <v>-4768.1513888888885</v>
      </c>
      <c r="AK405" s="69">
        <f t="shared" ref="AK405:AL405" si="2214">IF(OR($B405&lt;AK$10,$B405&gt;AK$11),0,IF($B405=AK$11,-AK404,-AK$15))</f>
        <v>-2229.3174444444444</v>
      </c>
      <c r="AL405" s="69">
        <f t="shared" si="2214"/>
        <v>-5824.0375000000004</v>
      </c>
      <c r="AM405" s="69">
        <f t="shared" ref="AM405" si="2215">IF(OR($B405&lt;AM$10,$B405&gt;AM$11),0,IF($B405=AM$11,-AM404,-AM$15))</f>
        <v>-250.24666666666667</v>
      </c>
      <c r="AN405" s="69"/>
      <c r="AO405" s="69"/>
      <c r="AP405" s="69">
        <f t="shared" ref="AP405:AQ405" si="2216">IF(OR($B405&lt;AP$10,$B405&gt;AP$11),0,IF($B405=AP$11,-AP404,-AP$15))</f>
        <v>-9054.5974444444455</v>
      </c>
      <c r="AQ405" s="69">
        <f t="shared" si="2216"/>
        <v>-5277.7777777777774</v>
      </c>
      <c r="AR405" s="69">
        <f t="shared" ref="AR405:AT405" si="2217">IF(OR($B405&lt;AR$10,$B405&gt;AR$11),0,IF($B405=AR$11,-AR404,-AR$15))</f>
        <v>-7777.7777777777774</v>
      </c>
      <c r="AS405" s="69">
        <f t="shared" si="2217"/>
        <v>-4412.5226666666667</v>
      </c>
      <c r="AT405" s="69">
        <f t="shared" si="2217"/>
        <v>-4428.1481111111116</v>
      </c>
      <c r="AU405" s="69">
        <f t="shared" ref="AU405:AV405" si="2218">IF(OR($B405&lt;AU$10,$B405&gt;AU$11),0,IF($B405=AU$11,-AU404,-AU$15))</f>
        <v>-1666.6666666666667</v>
      </c>
      <c r="AV405" s="69">
        <f t="shared" si="2218"/>
        <v>-416.61005555555556</v>
      </c>
      <c r="AW405" s="70"/>
      <c r="AX405" s="70"/>
      <c r="AY405" s="70"/>
      <c r="AZ405" s="70"/>
      <c r="BA405" s="70"/>
      <c r="BB405" s="71">
        <f t="shared" si="2046"/>
        <v>-89896.992777777792</v>
      </c>
      <c r="BC405" s="71">
        <f>ROUND(BB405*'Link In'!$H$2,2)</f>
        <v>-4494.8500000000004</v>
      </c>
      <c r="BD405" s="71">
        <f>ROUND((BB405-BC405)*'Link In'!$H$3,2)</f>
        <v>-17934.45</v>
      </c>
    </row>
    <row r="406" spans="1:56" x14ac:dyDescent="0.3">
      <c r="A406" s="55">
        <v>9999</v>
      </c>
      <c r="B406" s="123">
        <f>B405</f>
        <v>45203</v>
      </c>
      <c r="C406" s="99" t="s">
        <v>16</v>
      </c>
      <c r="D406" s="71">
        <f t="shared" ref="D406:V406" si="2219">IF($B407&lt;D$10,0,IF($B407=D$10,D$13,SUM(D404:D405)))</f>
        <v>0</v>
      </c>
      <c r="E406" s="71">
        <f t="shared" si="2219"/>
        <v>0</v>
      </c>
      <c r="F406" s="71">
        <f t="shared" si="2219"/>
        <v>0</v>
      </c>
      <c r="G406" s="71">
        <f t="shared" si="2219"/>
        <v>0</v>
      </c>
      <c r="H406" s="71">
        <f t="shared" si="2219"/>
        <v>0</v>
      </c>
      <c r="I406" s="71">
        <f t="shared" si="2219"/>
        <v>0</v>
      </c>
      <c r="J406" s="71">
        <f t="shared" si="2219"/>
        <v>0</v>
      </c>
      <c r="K406" s="71">
        <f t="shared" si="2219"/>
        <v>0</v>
      </c>
      <c r="L406" s="71">
        <f t="shared" si="2219"/>
        <v>0</v>
      </c>
      <c r="M406" s="71">
        <f t="shared" si="2219"/>
        <v>0</v>
      </c>
      <c r="N406" s="71">
        <f t="shared" si="2219"/>
        <v>0</v>
      </c>
      <c r="O406" s="71">
        <f t="shared" si="2219"/>
        <v>0</v>
      </c>
      <c r="P406" s="71">
        <f t="shared" si="2219"/>
        <v>0</v>
      </c>
      <c r="Q406" s="71">
        <f>IF($B407&lt;Q$10,0,IF($B407=Q$10,Q$13,SUM(Q404:Q405)))</f>
        <v>-6.9121597334742546E-11</v>
      </c>
      <c r="R406" s="71">
        <f t="shared" si="2219"/>
        <v>1.6825651982799172E-11</v>
      </c>
      <c r="S406" s="71">
        <f t="shared" si="2219"/>
        <v>-7.0485839387401938E-12</v>
      </c>
      <c r="T406" s="71">
        <f t="shared" si="2219"/>
        <v>2.0293100533308461E-11</v>
      </c>
      <c r="U406" s="71">
        <f t="shared" si="2219"/>
        <v>69459.310000001919</v>
      </c>
      <c r="V406" s="71">
        <f t="shared" si="2219"/>
        <v>120988.28000000186</v>
      </c>
      <c r="W406" s="71">
        <f t="shared" ref="W406" si="2220">IF($B407&lt;W$10,0,IF($B407=W$10,W$13,SUM(W404:W405)))</f>
        <v>-1.2050804798491299E-11</v>
      </c>
      <c r="X406" s="71">
        <v>0</v>
      </c>
      <c r="Y406" s="71">
        <f>IF($B407&lt;Y$10,0,IF($B407=Y$10,Y$13,SUM(Y404:Y405)))</f>
        <v>0</v>
      </c>
      <c r="Z406" s="71">
        <f t="shared" ref="Z406" si="2221">IF($B407&lt;Z$10,0,IF($B407=Z$10,Z$13,SUM(Z404:Z405)))</f>
        <v>169954.14000000319</v>
      </c>
      <c r="AA406" s="71">
        <f>IF($B407&lt;AA$10,0,IF($B407=AA$10,AA$13,SUM(AA404:AA405)))</f>
        <v>0</v>
      </c>
      <c r="AB406" s="71">
        <f t="shared" ref="AB406" si="2222">IF($B407&lt;AB$10,0,IF($B407=AB$10,AB$13,SUM(AB404:AB405)))</f>
        <v>132416.57333333389</v>
      </c>
      <c r="AC406" s="71">
        <f>IF($B407&lt;AC$10,0,IF($B407=AC$10,AC$13,SUM(AC404:AC405)))</f>
        <v>288280.09666666255</v>
      </c>
      <c r="AD406" s="71">
        <f t="shared" ref="AD406:AF406" si="2223">IF($B407&lt;AD$10,0,IF($B407=AD$10,AD$13,SUM(AD404:AD405)))</f>
        <v>174671.98688888783</v>
      </c>
      <c r="AE406" s="71">
        <f t="shared" si="2223"/>
        <v>422677.45988888794</v>
      </c>
      <c r="AF406" s="71">
        <f t="shared" si="2223"/>
        <v>186499.7547777787</v>
      </c>
      <c r="AG406" s="71">
        <f t="shared" ref="AG406:AH406" si="2224">IF($B407&lt;AG$10,0,IF($B407=AG$10,AG$13,SUM(AG404:AG405)))</f>
        <v>727108.45533332904</v>
      </c>
      <c r="AH406" s="71">
        <f t="shared" si="2224"/>
        <v>215429.97811110949</v>
      </c>
      <c r="AI406" s="71">
        <f t="shared" ref="AI406:AJ406" si="2225">IF($B407&lt;AI$10,0,IF($B407=AI$10,AI$13,SUM(AI404:AI405)))</f>
        <v>438044.00022221974</v>
      </c>
      <c r="AJ406" s="71">
        <f t="shared" si="2225"/>
        <v>448206.23055555159</v>
      </c>
      <c r="AK406" s="71">
        <f t="shared" ref="AK406:AL406" si="2226">IF($B407&lt;AK$10,0,IF($B407=AK$10,AK$13,SUM(AK404:AK405)))</f>
        <v>209555.8397777772</v>
      </c>
      <c r="AL406" s="71">
        <f t="shared" si="2226"/>
        <v>594051.82500000182</v>
      </c>
      <c r="AM406" s="71">
        <f t="shared" ref="AM406" si="2227">IF($B407&lt;AM$10,0,IF($B407=AM$10,AM$13,SUM(AM404:AM405)))</f>
        <v>23523.186666666727</v>
      </c>
      <c r="AN406" s="71"/>
      <c r="AO406" s="71"/>
      <c r="AP406" s="71">
        <f t="shared" ref="AP406:AQ406" si="2228">IF($B407&lt;AP$10,0,IF($B407=AP$10,AP$13,SUM(AP404:AP405)))</f>
        <v>1222370.6550000007</v>
      </c>
      <c r="AQ406" s="71">
        <f t="shared" si="2228"/>
        <v>643888.88888889039</v>
      </c>
      <c r="AR406" s="71">
        <f t="shared" ref="AR406:AT406" si="2229">IF($B407&lt;AR$10,0,IF($B407=AR$10,AR$13,SUM(AR404:AR405)))</f>
        <v>972222.22222222365</v>
      </c>
      <c r="AS406" s="71">
        <f t="shared" si="2229"/>
        <v>525090.1973333339</v>
      </c>
      <c r="AT406" s="71">
        <f t="shared" si="2229"/>
        <v>526949.62522222078</v>
      </c>
      <c r="AU406" s="71">
        <f t="shared" ref="AU406:AV406" si="2230">IF($B407&lt;AU$10,0,IF($B407=AU$10,AU$13,SUM(AU404:AU405)))</f>
        <v>228333.33333333311</v>
      </c>
      <c r="AV406" s="71">
        <f t="shared" si="2230"/>
        <v>53326.087111111076</v>
      </c>
      <c r="AW406" s="71"/>
      <c r="AX406" s="71"/>
      <c r="AY406" s="71"/>
      <c r="AZ406" s="71"/>
      <c r="BA406" s="71"/>
      <c r="BB406" s="71">
        <f t="shared" si="2046"/>
        <v>8393048.1263333261</v>
      </c>
      <c r="BC406" s="71">
        <f>ROUND(BB406*'Link In'!$H$2,2)</f>
        <v>419652.41</v>
      </c>
      <c r="BD406" s="71">
        <f>ROUND((BB406-BC406)*'Link In'!$H$3,2)</f>
        <v>1674413.1</v>
      </c>
    </row>
    <row r="407" spans="1:56" x14ac:dyDescent="0.3">
      <c r="A407" s="55">
        <v>9999</v>
      </c>
      <c r="B407" s="125">
        <f>+B406+30</f>
        <v>45233</v>
      </c>
      <c r="C407" s="98" t="s">
        <v>15</v>
      </c>
      <c r="D407" s="69">
        <f t="shared" ref="D407:V407" si="2231">IF(OR($B407&lt;D$10,$B407&gt;D$11),0,IF($B407=D$11,-D406,-D$15))</f>
        <v>0</v>
      </c>
      <c r="E407" s="69">
        <f t="shared" si="2231"/>
        <v>0</v>
      </c>
      <c r="F407" s="69">
        <f t="shared" si="2231"/>
        <v>0</v>
      </c>
      <c r="G407" s="69">
        <f t="shared" si="2231"/>
        <v>0</v>
      </c>
      <c r="H407" s="69">
        <f t="shared" si="2231"/>
        <v>0</v>
      </c>
      <c r="I407" s="69">
        <f t="shared" si="2231"/>
        <v>0</v>
      </c>
      <c r="J407" s="69">
        <f t="shared" si="2231"/>
        <v>0</v>
      </c>
      <c r="K407" s="69">
        <f t="shared" si="2231"/>
        <v>0</v>
      </c>
      <c r="L407" s="69">
        <f t="shared" si="2231"/>
        <v>0</v>
      </c>
      <c r="M407" s="69">
        <f t="shared" si="2231"/>
        <v>0</v>
      </c>
      <c r="N407" s="69">
        <f t="shared" si="2231"/>
        <v>0</v>
      </c>
      <c r="O407" s="69">
        <f t="shared" si="2231"/>
        <v>0</v>
      </c>
      <c r="P407" s="69">
        <f t="shared" si="2231"/>
        <v>0</v>
      </c>
      <c r="Q407" s="69">
        <f>IF(OR($B407&lt;Q$10,$B407&gt;Q$11),0,IF($B407=Q$11,-Q406,-Q$15))</f>
        <v>0</v>
      </c>
      <c r="R407" s="69">
        <f t="shared" si="2231"/>
        <v>0</v>
      </c>
      <c r="S407" s="69">
        <f t="shared" si="2231"/>
        <v>0</v>
      </c>
      <c r="T407" s="69">
        <f t="shared" si="2231"/>
        <v>0</v>
      </c>
      <c r="U407" s="69">
        <f t="shared" si="2231"/>
        <v>-3019.97</v>
      </c>
      <c r="V407" s="69">
        <f t="shared" si="2231"/>
        <v>-5260.36</v>
      </c>
      <c r="W407" s="69">
        <v>0</v>
      </c>
      <c r="X407" s="69">
        <v>0</v>
      </c>
      <c r="Y407" s="69">
        <v>0</v>
      </c>
      <c r="Z407" s="69">
        <f t="shared" ref="Z407" si="2232">IF(OR($B407&lt;Z$10,$B407&gt;Z$11),0,IF($B407=Z$11,-Z406,-Z$15))</f>
        <v>-4145.22</v>
      </c>
      <c r="AA407" s="69">
        <v>0</v>
      </c>
      <c r="AB407" s="69">
        <f t="shared" ref="AB407" si="2233">IF(OR($B407&lt;AB$10,$B407&gt;AB$11),0,IF($B407=AB$11,-AB406,-AB$15))</f>
        <v>-2323.0977777777771</v>
      </c>
      <c r="AC407" s="69">
        <f>IF(OR($B407&lt;AC$10,$B407&gt;AC$11),0,IF($B407=AC$11,-AC406,-AC$15))</f>
        <v>-5057.5455555555554</v>
      </c>
      <c r="AD407" s="69">
        <f t="shared" ref="AD407:AF407" si="2234">IF(OR($B407&lt;AD$10,$B407&gt;AD$11),0,IF($B407=AD$11,-AD406,-AD$15))</f>
        <v>-2817.2901111111109</v>
      </c>
      <c r="AE407" s="69">
        <f t="shared" si="2234"/>
        <v>-4496.5687222222223</v>
      </c>
      <c r="AF407" s="69">
        <f t="shared" si="2234"/>
        <v>-1984.0399444444445</v>
      </c>
      <c r="AG407" s="69">
        <f t="shared" ref="AG407:AH407" si="2235">IF(OR($B407&lt;AG$10,$B407&gt;AG$11),0,IF($B407=AG$11,-AG406,-AG$15))</f>
        <v>-7735.1963333333342</v>
      </c>
      <c r="AH407" s="69">
        <f t="shared" si="2235"/>
        <v>-2291.8082777777777</v>
      </c>
      <c r="AI407" s="69">
        <f t="shared" ref="AI407:AJ407" si="2236">IF(OR($B407&lt;AI$10,$B407&gt;AI$11),0,IF($B407=AI$11,-AI406,-AI$15))</f>
        <v>-4660.0425555555557</v>
      </c>
      <c r="AJ407" s="69">
        <f t="shared" si="2236"/>
        <v>-4768.1513888888885</v>
      </c>
      <c r="AK407" s="69">
        <f t="shared" ref="AK407:AL407" si="2237">IF(OR($B407&lt;AK$10,$B407&gt;AK$11),0,IF($B407=AK$11,-AK406,-AK$15))</f>
        <v>-2229.3174444444444</v>
      </c>
      <c r="AL407" s="69">
        <f t="shared" si="2237"/>
        <v>-5824.0375000000004</v>
      </c>
      <c r="AM407" s="69">
        <f t="shared" ref="AM407" si="2238">IF(OR($B407&lt;AM$10,$B407&gt;AM$11),0,IF($B407=AM$11,-AM406,-AM$15))</f>
        <v>-250.24666666666667</v>
      </c>
      <c r="AN407" s="69"/>
      <c r="AO407" s="69"/>
      <c r="AP407" s="69">
        <f t="shared" ref="AP407:AQ407" si="2239">IF(OR($B407&lt;AP$10,$B407&gt;AP$11),0,IF($B407=AP$11,-AP406,-AP$15))</f>
        <v>-9054.5974444444455</v>
      </c>
      <c r="AQ407" s="69">
        <f t="shared" si="2239"/>
        <v>-5277.7777777777774</v>
      </c>
      <c r="AR407" s="69">
        <f t="shared" ref="AR407:AT407" si="2240">IF(OR($B407&lt;AR$10,$B407&gt;AR$11),0,IF($B407=AR$11,-AR406,-AR$15))</f>
        <v>-7777.7777777777774</v>
      </c>
      <c r="AS407" s="69">
        <f t="shared" si="2240"/>
        <v>-4412.5226666666667</v>
      </c>
      <c r="AT407" s="69">
        <f t="shared" si="2240"/>
        <v>-4428.1481111111116</v>
      </c>
      <c r="AU407" s="69">
        <f t="shared" ref="AU407:AV407" si="2241">IF(OR($B407&lt;AU$10,$B407&gt;AU$11),0,IF($B407=AU$11,-AU406,-AU$15))</f>
        <v>-1666.6666666666667</v>
      </c>
      <c r="AV407" s="69">
        <f t="shared" si="2241"/>
        <v>-416.61005555555556</v>
      </c>
      <c r="AW407" s="70"/>
      <c r="AX407" s="70"/>
      <c r="AY407" s="70"/>
      <c r="AZ407" s="70"/>
      <c r="BA407" s="70"/>
      <c r="BB407" s="71">
        <f t="shared" si="2046"/>
        <v>-89896.992777777792</v>
      </c>
      <c r="BC407" s="71">
        <f>ROUND(BB407*'Link In'!$H$2,2)</f>
        <v>-4494.8500000000004</v>
      </c>
      <c r="BD407" s="71">
        <f>ROUND((BB407-BC407)*'Link In'!$H$3,2)</f>
        <v>-17934.45</v>
      </c>
    </row>
    <row r="408" spans="1:56" x14ac:dyDescent="0.3">
      <c r="A408" s="55">
        <v>9999</v>
      </c>
      <c r="B408" s="123">
        <f>B407</f>
        <v>45233</v>
      </c>
      <c r="C408" s="99" t="s">
        <v>16</v>
      </c>
      <c r="D408" s="71">
        <f t="shared" ref="D408:V408" si="2242">IF($B409&lt;D$10,0,IF($B409=D$10,D$13,SUM(D406:D407)))</f>
        <v>0</v>
      </c>
      <c r="E408" s="71">
        <f t="shared" si="2242"/>
        <v>0</v>
      </c>
      <c r="F408" s="71">
        <f t="shared" si="2242"/>
        <v>0</v>
      </c>
      <c r="G408" s="71">
        <f t="shared" si="2242"/>
        <v>0</v>
      </c>
      <c r="H408" s="71">
        <f t="shared" si="2242"/>
        <v>0</v>
      </c>
      <c r="I408" s="71">
        <f t="shared" si="2242"/>
        <v>0</v>
      </c>
      <c r="J408" s="71">
        <f t="shared" si="2242"/>
        <v>0</v>
      </c>
      <c r="K408" s="71">
        <f t="shared" si="2242"/>
        <v>0</v>
      </c>
      <c r="L408" s="71">
        <f t="shared" si="2242"/>
        <v>0</v>
      </c>
      <c r="M408" s="71">
        <f t="shared" si="2242"/>
        <v>0</v>
      </c>
      <c r="N408" s="71">
        <f t="shared" si="2242"/>
        <v>0</v>
      </c>
      <c r="O408" s="71">
        <f t="shared" si="2242"/>
        <v>0</v>
      </c>
      <c r="P408" s="71">
        <f t="shared" si="2242"/>
        <v>0</v>
      </c>
      <c r="Q408" s="71">
        <f>IF($B409&lt;Q$10,0,IF($B409=Q$10,Q$13,SUM(Q406:Q407)))</f>
        <v>-6.9121597334742546E-11</v>
      </c>
      <c r="R408" s="71">
        <f t="shared" si="2242"/>
        <v>1.6825651982799172E-11</v>
      </c>
      <c r="S408" s="71">
        <f t="shared" si="2242"/>
        <v>-7.0485839387401938E-12</v>
      </c>
      <c r="T408" s="71">
        <f t="shared" si="2242"/>
        <v>2.0293100533308461E-11</v>
      </c>
      <c r="U408" s="71">
        <f t="shared" si="2242"/>
        <v>66439.340000001917</v>
      </c>
      <c r="V408" s="71">
        <f t="shared" si="2242"/>
        <v>115727.92000000186</v>
      </c>
      <c r="W408" s="71">
        <f t="shared" ref="W408" si="2243">IF($B409&lt;W$10,0,IF($B409=W$10,W$13,SUM(W406:W407)))</f>
        <v>-1.2050804798491299E-11</v>
      </c>
      <c r="X408" s="71">
        <v>0</v>
      </c>
      <c r="Y408" s="71">
        <f>IF($B409&lt;Y$10,0,IF($B409=Y$10,Y$13,SUM(Y406:Y407)))</f>
        <v>0</v>
      </c>
      <c r="Z408" s="71">
        <f t="shared" ref="Z408" si="2244">IF($B409&lt;Z$10,0,IF($B409=Z$10,Z$13,SUM(Z406:Z407)))</f>
        <v>165808.92000000319</v>
      </c>
      <c r="AA408" s="71">
        <f>IF($B409&lt;AA$10,0,IF($B409=AA$10,AA$13,SUM(AA406:AA407)))</f>
        <v>0</v>
      </c>
      <c r="AB408" s="71">
        <f t="shared" ref="AB408" si="2245">IF($B409&lt;AB$10,0,IF($B409=AB$10,AB$13,SUM(AB406:AB407)))</f>
        <v>130093.47555555611</v>
      </c>
      <c r="AC408" s="71">
        <f>IF($B409&lt;AC$10,0,IF($B409=AC$10,AC$13,SUM(AC406:AC407)))</f>
        <v>283222.55111110699</v>
      </c>
      <c r="AD408" s="71">
        <f t="shared" ref="AD408:AF408" si="2246">IF($B409&lt;AD$10,0,IF($B409=AD$10,AD$13,SUM(AD406:AD407)))</f>
        <v>171854.69677777673</v>
      </c>
      <c r="AE408" s="71">
        <f t="shared" si="2246"/>
        <v>418180.89116666571</v>
      </c>
      <c r="AF408" s="71">
        <f t="shared" si="2246"/>
        <v>184515.71483333426</v>
      </c>
      <c r="AG408" s="71">
        <f t="shared" ref="AG408:AH408" si="2247">IF($B409&lt;AG$10,0,IF($B409=AG$10,AG$13,SUM(AG406:AG407)))</f>
        <v>719373.25899999565</v>
      </c>
      <c r="AH408" s="71">
        <f t="shared" si="2247"/>
        <v>213138.16983333172</v>
      </c>
      <c r="AI408" s="71">
        <f t="shared" ref="AI408:AJ408" si="2248">IF($B409&lt;AI$10,0,IF($B409=AI$10,AI$13,SUM(AI406:AI407)))</f>
        <v>433383.95766666415</v>
      </c>
      <c r="AJ408" s="71">
        <f t="shared" si="2248"/>
        <v>443438.0791666627</v>
      </c>
      <c r="AK408" s="71">
        <f t="shared" ref="AK408:AL408" si="2249">IF($B409&lt;AK$10,0,IF($B409=AK$10,AK$13,SUM(AK406:AK407)))</f>
        <v>207326.52233333277</v>
      </c>
      <c r="AL408" s="71">
        <f t="shared" si="2249"/>
        <v>588227.78750000184</v>
      </c>
      <c r="AM408" s="71">
        <f t="shared" ref="AM408" si="2250">IF($B409&lt;AM$10,0,IF($B409=AM$10,AM$13,SUM(AM406:AM407)))</f>
        <v>23272.940000000061</v>
      </c>
      <c r="AN408" s="71"/>
      <c r="AO408" s="71"/>
      <c r="AP408" s="71">
        <f t="shared" ref="AP408:AQ408" si="2251">IF($B409&lt;AP$10,0,IF($B409=AP$10,AP$13,SUM(AP406:AP407)))</f>
        <v>1213316.0575555563</v>
      </c>
      <c r="AQ408" s="71">
        <f t="shared" si="2251"/>
        <v>638611.11111111264</v>
      </c>
      <c r="AR408" s="71">
        <f t="shared" ref="AR408:AT408" si="2252">IF($B409&lt;AR$10,0,IF($B409=AR$10,AR$13,SUM(AR406:AR407)))</f>
        <v>964444.44444444589</v>
      </c>
      <c r="AS408" s="71">
        <f t="shared" si="2252"/>
        <v>520677.67466666724</v>
      </c>
      <c r="AT408" s="71">
        <f t="shared" si="2252"/>
        <v>522521.47711110965</v>
      </c>
      <c r="AU408" s="71">
        <f t="shared" ref="AU408:AV408" si="2253">IF($B409&lt;AU$10,0,IF($B409=AU$10,AU$13,SUM(AU406:AU407)))</f>
        <v>226666.66666666645</v>
      </c>
      <c r="AV408" s="71">
        <f t="shared" si="2253"/>
        <v>52909.477055555522</v>
      </c>
      <c r="AW408" s="71"/>
      <c r="AX408" s="71"/>
      <c r="AY408" s="71"/>
      <c r="AZ408" s="71"/>
      <c r="BA408" s="71"/>
      <c r="BB408" s="71">
        <f t="shared" si="2046"/>
        <v>8303151.1335555483</v>
      </c>
      <c r="BC408" s="71">
        <f>ROUND(BB408*'Link In'!$H$2,2)</f>
        <v>415157.56</v>
      </c>
      <c r="BD408" s="71">
        <f>ROUND((BB408-BC408)*'Link In'!$H$3,2)</f>
        <v>1656478.65</v>
      </c>
    </row>
    <row r="409" spans="1:56" x14ac:dyDescent="0.3">
      <c r="A409" s="55">
        <v>9999</v>
      </c>
      <c r="B409" s="125">
        <f>+B408+30</f>
        <v>45263</v>
      </c>
      <c r="C409" s="98" t="s">
        <v>15</v>
      </c>
      <c r="D409" s="69">
        <f t="shared" ref="D409:V409" si="2254">IF(OR($B409&lt;D$10,$B409&gt;D$11),0,IF($B409=D$11,-D408,-D$15))</f>
        <v>0</v>
      </c>
      <c r="E409" s="69">
        <f t="shared" si="2254"/>
        <v>0</v>
      </c>
      <c r="F409" s="69">
        <f t="shared" si="2254"/>
        <v>0</v>
      </c>
      <c r="G409" s="69">
        <f t="shared" si="2254"/>
        <v>0</v>
      </c>
      <c r="H409" s="69">
        <f t="shared" si="2254"/>
        <v>0</v>
      </c>
      <c r="I409" s="69">
        <f t="shared" si="2254"/>
        <v>0</v>
      </c>
      <c r="J409" s="69">
        <f t="shared" si="2254"/>
        <v>0</v>
      </c>
      <c r="K409" s="69">
        <f t="shared" si="2254"/>
        <v>0</v>
      </c>
      <c r="L409" s="69">
        <f t="shared" si="2254"/>
        <v>0</v>
      </c>
      <c r="M409" s="69">
        <f t="shared" si="2254"/>
        <v>0</v>
      </c>
      <c r="N409" s="69">
        <f t="shared" si="2254"/>
        <v>0</v>
      </c>
      <c r="O409" s="69">
        <f t="shared" si="2254"/>
        <v>0</v>
      </c>
      <c r="P409" s="69">
        <f t="shared" si="2254"/>
        <v>0</v>
      </c>
      <c r="Q409" s="69">
        <f>IF(OR($B409&lt;Q$10,$B409&gt;Q$11),0,IF($B409=Q$11,-Q408,-Q$15))</f>
        <v>0</v>
      </c>
      <c r="R409" s="69">
        <f t="shared" si="2254"/>
        <v>0</v>
      </c>
      <c r="S409" s="69">
        <f t="shared" si="2254"/>
        <v>0</v>
      </c>
      <c r="T409" s="69">
        <f t="shared" si="2254"/>
        <v>0</v>
      </c>
      <c r="U409" s="69">
        <f t="shared" si="2254"/>
        <v>-3019.97</v>
      </c>
      <c r="V409" s="69">
        <f t="shared" si="2254"/>
        <v>-5260.36</v>
      </c>
      <c r="W409" s="69">
        <v>0</v>
      </c>
      <c r="X409" s="69">
        <v>0</v>
      </c>
      <c r="Y409" s="69">
        <v>0</v>
      </c>
      <c r="Z409" s="69">
        <f t="shared" ref="Z409" si="2255">IF(OR($B409&lt;Z$10,$B409&gt;Z$11),0,IF($B409=Z$11,-Z408,-Z$15))</f>
        <v>-4145.22</v>
      </c>
      <c r="AA409" s="69">
        <v>0</v>
      </c>
      <c r="AB409" s="69">
        <f t="shared" ref="AB409" si="2256">IF(OR($B409&lt;AB$10,$B409&gt;AB$11),0,IF($B409=AB$11,-AB408,-AB$15))</f>
        <v>-2323.0977777777771</v>
      </c>
      <c r="AC409" s="69">
        <f>IF(OR($B409&lt;AC$10,$B409&gt;AC$11),0,IF($B409=AC$11,-AC408,-AC$15))</f>
        <v>-5057.5455555555554</v>
      </c>
      <c r="AD409" s="69">
        <f t="shared" ref="AD409:AF409" si="2257">IF(OR($B409&lt;AD$10,$B409&gt;AD$11),0,IF($B409=AD$11,-AD408,-AD$15))</f>
        <v>-2817.2901111111109</v>
      </c>
      <c r="AE409" s="69">
        <f t="shared" si="2257"/>
        <v>-4496.5687222222223</v>
      </c>
      <c r="AF409" s="69">
        <f t="shared" si="2257"/>
        <v>-1984.0399444444445</v>
      </c>
      <c r="AG409" s="69">
        <f t="shared" ref="AG409:AH409" si="2258">IF(OR($B409&lt;AG$10,$B409&gt;AG$11),0,IF($B409=AG$11,-AG408,-AG$15))</f>
        <v>-7735.1963333333342</v>
      </c>
      <c r="AH409" s="69">
        <f t="shared" si="2258"/>
        <v>-2291.8082777777777</v>
      </c>
      <c r="AI409" s="69">
        <f t="shared" ref="AI409:AJ409" si="2259">IF(OR($B409&lt;AI$10,$B409&gt;AI$11),0,IF($B409=AI$11,-AI408,-AI$15))</f>
        <v>-4660.0425555555557</v>
      </c>
      <c r="AJ409" s="69">
        <f t="shared" si="2259"/>
        <v>-4768.1513888888885</v>
      </c>
      <c r="AK409" s="69">
        <f t="shared" ref="AK409:AL409" si="2260">IF(OR($B409&lt;AK$10,$B409&gt;AK$11),0,IF($B409=AK$11,-AK408,-AK$15))</f>
        <v>-2229.3174444444444</v>
      </c>
      <c r="AL409" s="69">
        <f t="shared" si="2260"/>
        <v>-5824.0375000000004</v>
      </c>
      <c r="AM409" s="69">
        <f t="shared" ref="AM409" si="2261">IF(OR($B409&lt;AM$10,$B409&gt;AM$11),0,IF($B409=AM$11,-AM408,-AM$15))</f>
        <v>-250.24666666666667</v>
      </c>
      <c r="AN409" s="69"/>
      <c r="AO409" s="69"/>
      <c r="AP409" s="69">
        <f t="shared" ref="AP409:AQ409" si="2262">IF(OR($B409&lt;AP$10,$B409&gt;AP$11),0,IF($B409=AP$11,-AP408,-AP$15))</f>
        <v>-9054.5974444444455</v>
      </c>
      <c r="AQ409" s="69">
        <f t="shared" si="2262"/>
        <v>-5277.7777777777774</v>
      </c>
      <c r="AR409" s="69">
        <f t="shared" ref="AR409:AT409" si="2263">IF(OR($B409&lt;AR$10,$B409&gt;AR$11),0,IF($B409=AR$11,-AR408,-AR$15))</f>
        <v>-7777.7777777777774</v>
      </c>
      <c r="AS409" s="69">
        <f t="shared" si="2263"/>
        <v>-4412.5226666666667</v>
      </c>
      <c r="AT409" s="69">
        <f t="shared" si="2263"/>
        <v>-4428.1481111111116</v>
      </c>
      <c r="AU409" s="69">
        <f t="shared" ref="AU409:AV409" si="2264">IF(OR($B409&lt;AU$10,$B409&gt;AU$11),0,IF($B409=AU$11,-AU408,-AU$15))</f>
        <v>-1666.6666666666667</v>
      </c>
      <c r="AV409" s="69">
        <f t="shared" si="2264"/>
        <v>-416.61005555555556</v>
      </c>
      <c r="AW409" s="70"/>
      <c r="AX409" s="70"/>
      <c r="AY409" s="70"/>
      <c r="AZ409" s="70"/>
      <c r="BA409" s="70"/>
      <c r="BB409" s="71">
        <f t="shared" si="2046"/>
        <v>-89896.992777777792</v>
      </c>
      <c r="BC409" s="71">
        <f>ROUND(BB409*'Link In'!$H$2,2)</f>
        <v>-4494.8500000000004</v>
      </c>
      <c r="BD409" s="71">
        <f>ROUND((BB409-BC409)*'Link In'!$H$3,2)</f>
        <v>-17934.45</v>
      </c>
    </row>
    <row r="410" spans="1:56" x14ac:dyDescent="0.3">
      <c r="A410" s="55">
        <v>9999</v>
      </c>
      <c r="B410" s="123">
        <f>B409</f>
        <v>45263</v>
      </c>
      <c r="C410" s="99" t="s">
        <v>16</v>
      </c>
      <c r="D410" s="71">
        <f t="shared" ref="D410:V410" si="2265">IF($B411&lt;D$10,0,IF($B411=D$10,D$13,SUM(D408:D409)))</f>
        <v>0</v>
      </c>
      <c r="E410" s="71">
        <f t="shared" si="2265"/>
        <v>0</v>
      </c>
      <c r="F410" s="71">
        <f t="shared" si="2265"/>
        <v>0</v>
      </c>
      <c r="G410" s="71">
        <f t="shared" si="2265"/>
        <v>0</v>
      </c>
      <c r="H410" s="71">
        <f t="shared" si="2265"/>
        <v>0</v>
      </c>
      <c r="I410" s="71">
        <f t="shared" si="2265"/>
        <v>0</v>
      </c>
      <c r="J410" s="71">
        <f t="shared" si="2265"/>
        <v>0</v>
      </c>
      <c r="K410" s="71">
        <f t="shared" si="2265"/>
        <v>0</v>
      </c>
      <c r="L410" s="71">
        <f t="shared" si="2265"/>
        <v>0</v>
      </c>
      <c r="M410" s="71">
        <f t="shared" si="2265"/>
        <v>0</v>
      </c>
      <c r="N410" s="71">
        <f t="shared" si="2265"/>
        <v>0</v>
      </c>
      <c r="O410" s="71">
        <f t="shared" si="2265"/>
        <v>0</v>
      </c>
      <c r="P410" s="71">
        <f t="shared" si="2265"/>
        <v>0</v>
      </c>
      <c r="Q410" s="71">
        <f>IF($B411&lt;Q$10,0,IF($B411=Q$10,Q$13,SUM(Q408:Q409)))</f>
        <v>-6.9121597334742546E-11</v>
      </c>
      <c r="R410" s="71">
        <f t="shared" si="2265"/>
        <v>1.6825651982799172E-11</v>
      </c>
      <c r="S410" s="71">
        <f t="shared" si="2265"/>
        <v>-7.0485839387401938E-12</v>
      </c>
      <c r="T410" s="71">
        <f t="shared" si="2265"/>
        <v>2.0293100533308461E-11</v>
      </c>
      <c r="U410" s="71">
        <f t="shared" si="2265"/>
        <v>63419.370000001916</v>
      </c>
      <c r="V410" s="71">
        <f t="shared" si="2265"/>
        <v>110467.56000000186</v>
      </c>
      <c r="W410" s="71">
        <f t="shared" ref="W410" si="2266">IF($B411&lt;W$10,0,IF($B411=W$10,W$13,SUM(W408:W409)))</f>
        <v>-1.2050804798491299E-11</v>
      </c>
      <c r="X410" s="71">
        <f>IF($B411&lt;X$10,0,IF($B411=X$10,X$13,SUM(X408:X409)))</f>
        <v>0</v>
      </c>
      <c r="Y410" s="71">
        <f>IF($B411&lt;Y$10,0,IF($B411=Y$10,Y$13,SUM(Y408:Y409)))</f>
        <v>0</v>
      </c>
      <c r="Z410" s="71">
        <f t="shared" ref="Z410" si="2267">IF($B411&lt;Z$10,0,IF($B411=Z$10,Z$13,SUM(Z408:Z409)))</f>
        <v>161663.70000000318</v>
      </c>
      <c r="AA410" s="71">
        <f>IF($B411&lt;AA$10,0,IF($B411=AA$10,AA$13,SUM(AA408:AA409)))</f>
        <v>0</v>
      </c>
      <c r="AB410" s="71">
        <f t="shared" ref="AB410" si="2268">IF($B411&lt;AB$10,0,IF($B411=AB$10,AB$13,SUM(AB408:AB409)))</f>
        <v>127770.37777777834</v>
      </c>
      <c r="AC410" s="71">
        <f>IF($B411&lt;AC$10,0,IF($B411=AC$10,AC$13,SUM(AC408:AC409)))</f>
        <v>278165.00555555144</v>
      </c>
      <c r="AD410" s="71">
        <f t="shared" ref="AD410:AF410" si="2269">IF($B411&lt;AD$10,0,IF($B411=AD$10,AD$13,SUM(AD408:AD409)))</f>
        <v>169037.40666666563</v>
      </c>
      <c r="AE410" s="71">
        <f t="shared" si="2269"/>
        <v>413684.32244444347</v>
      </c>
      <c r="AF410" s="71">
        <f t="shared" si="2269"/>
        <v>182531.67488888983</v>
      </c>
      <c r="AG410" s="71">
        <f t="shared" ref="AG410:AH410" si="2270">IF($B411&lt;AG$10,0,IF($B411=AG$10,AG$13,SUM(AG408:AG409)))</f>
        <v>711638.06266666227</v>
      </c>
      <c r="AH410" s="71">
        <f t="shared" si="2270"/>
        <v>210846.36155555394</v>
      </c>
      <c r="AI410" s="71">
        <f t="shared" ref="AI410:AJ410" si="2271">IF($B411&lt;AI$10,0,IF($B411=AI$10,AI$13,SUM(AI408:AI409)))</f>
        <v>428723.91511110857</v>
      </c>
      <c r="AJ410" s="71">
        <f t="shared" si="2271"/>
        <v>438669.92777777382</v>
      </c>
      <c r="AK410" s="71">
        <f t="shared" ref="AK410:AL410" si="2272">IF($B411&lt;AK$10,0,IF($B411=AK$10,AK$13,SUM(AK408:AK409)))</f>
        <v>205097.20488888834</v>
      </c>
      <c r="AL410" s="71">
        <f t="shared" si="2272"/>
        <v>582403.75000000186</v>
      </c>
      <c r="AM410" s="71">
        <f t="shared" ref="AM410" si="2273">IF($B411&lt;AM$10,0,IF($B411=AM$10,AM$13,SUM(AM408:AM409)))</f>
        <v>23022.693333333395</v>
      </c>
      <c r="AN410" s="71"/>
      <c r="AO410" s="71"/>
      <c r="AP410" s="71">
        <f t="shared" ref="AP410:AQ410" si="2274">IF($B411&lt;AP$10,0,IF($B411=AP$10,AP$13,SUM(AP408:AP409)))</f>
        <v>1204261.4601111119</v>
      </c>
      <c r="AQ410" s="71">
        <f t="shared" si="2274"/>
        <v>633333.33333333489</v>
      </c>
      <c r="AR410" s="71">
        <f t="shared" ref="AR410:AT410" si="2275">IF($B411&lt;AR$10,0,IF($B411=AR$10,AR$13,SUM(AR408:AR409)))</f>
        <v>956666.66666666814</v>
      </c>
      <c r="AS410" s="71">
        <f t="shared" si="2275"/>
        <v>516265.15200000058</v>
      </c>
      <c r="AT410" s="71">
        <f t="shared" si="2275"/>
        <v>518093.32899999851</v>
      </c>
      <c r="AU410" s="71">
        <f t="shared" ref="AU410:AV410" si="2276">IF($B411&lt;AU$10,0,IF($B411=AU$10,AU$13,SUM(AU408:AU409)))</f>
        <v>224999.9999999998</v>
      </c>
      <c r="AV410" s="71">
        <f t="shared" si="2276"/>
        <v>52492.866999999969</v>
      </c>
      <c r="AW410" s="71"/>
      <c r="AX410" s="71"/>
      <c r="AY410" s="71"/>
      <c r="AZ410" s="71"/>
      <c r="BA410" s="71"/>
      <c r="BB410" s="71">
        <f t="shared" si="2046"/>
        <v>8213254.1407777714</v>
      </c>
      <c r="BC410" s="71">
        <f>ROUND(BB410*'Link In'!$H$2,2)</f>
        <v>410662.71</v>
      </c>
      <c r="BD410" s="71">
        <f>ROUND((BB410-BC410)*'Link In'!$H$3,2)</f>
        <v>1638544.2</v>
      </c>
    </row>
    <row r="411" spans="1:56" x14ac:dyDescent="0.3">
      <c r="A411" s="55">
        <v>9999</v>
      </c>
      <c r="B411" s="125">
        <f>+B410+30</f>
        <v>45293</v>
      </c>
      <c r="C411" s="98" t="s">
        <v>15</v>
      </c>
      <c r="D411" s="69">
        <f t="shared" ref="D411:V411" si="2277">IF(OR($B411&lt;D$10,$B411&gt;D$11),0,IF($B411=D$11,-D410,-D$15))</f>
        <v>0</v>
      </c>
      <c r="E411" s="69">
        <f t="shared" si="2277"/>
        <v>0</v>
      </c>
      <c r="F411" s="69">
        <f t="shared" si="2277"/>
        <v>0</v>
      </c>
      <c r="G411" s="69">
        <f t="shared" si="2277"/>
        <v>0</v>
      </c>
      <c r="H411" s="69">
        <f t="shared" si="2277"/>
        <v>0</v>
      </c>
      <c r="I411" s="69">
        <f t="shared" si="2277"/>
        <v>0</v>
      </c>
      <c r="J411" s="69">
        <f t="shared" si="2277"/>
        <v>0</v>
      </c>
      <c r="K411" s="69">
        <f t="shared" si="2277"/>
        <v>0</v>
      </c>
      <c r="L411" s="69">
        <f t="shared" si="2277"/>
        <v>0</v>
      </c>
      <c r="M411" s="69">
        <f t="shared" si="2277"/>
        <v>0</v>
      </c>
      <c r="N411" s="69">
        <f t="shared" si="2277"/>
        <v>0</v>
      </c>
      <c r="O411" s="69">
        <f t="shared" si="2277"/>
        <v>0</v>
      </c>
      <c r="P411" s="69">
        <f t="shared" si="2277"/>
        <v>0</v>
      </c>
      <c r="Q411" s="69">
        <f>IF(OR($B411&lt;Q$10,$B411&gt;Q$11),0,IF($B411=Q$11,-Q410,-Q$15))</f>
        <v>0</v>
      </c>
      <c r="R411" s="69">
        <f t="shared" si="2277"/>
        <v>0</v>
      </c>
      <c r="S411" s="69">
        <f t="shared" si="2277"/>
        <v>0</v>
      </c>
      <c r="T411" s="69">
        <f t="shared" si="2277"/>
        <v>0</v>
      </c>
      <c r="U411" s="69">
        <f t="shared" si="2277"/>
        <v>-3019.97</v>
      </c>
      <c r="V411" s="69">
        <f t="shared" si="2277"/>
        <v>-5260.36</v>
      </c>
      <c r="W411" s="69">
        <v>0</v>
      </c>
      <c r="X411" s="69">
        <v>0</v>
      </c>
      <c r="Y411" s="69">
        <v>0</v>
      </c>
      <c r="Z411" s="69">
        <f t="shared" ref="Z411" si="2278">IF(OR($B411&lt;Z$10,$B411&gt;Z$11),0,IF($B411=Z$11,-Z410,-Z$15))</f>
        <v>-4145.22</v>
      </c>
      <c r="AA411" s="69">
        <v>0</v>
      </c>
      <c r="AB411" s="69">
        <f t="shared" ref="AB411" si="2279">IF(OR($B411&lt;AB$10,$B411&gt;AB$11),0,IF($B411=AB$11,-AB410,-AB$15))</f>
        <v>-2323.0977777777771</v>
      </c>
      <c r="AC411" s="69">
        <f>IF(OR($B411&lt;AC$10,$B411&gt;AC$11),0,IF($B411=AC$11,-AC410,-AC$15))</f>
        <v>-5057.5455555555554</v>
      </c>
      <c r="AD411" s="69">
        <f t="shared" ref="AD411:AF411" si="2280">IF(OR($B411&lt;AD$10,$B411&gt;AD$11),0,IF($B411=AD$11,-AD410,-AD$15))</f>
        <v>-2817.2901111111109</v>
      </c>
      <c r="AE411" s="69">
        <f t="shared" si="2280"/>
        <v>-4496.5687222222223</v>
      </c>
      <c r="AF411" s="69">
        <f t="shared" si="2280"/>
        <v>-1984.0399444444445</v>
      </c>
      <c r="AG411" s="69">
        <f t="shared" ref="AG411:AH411" si="2281">IF(OR($B411&lt;AG$10,$B411&gt;AG$11),0,IF($B411=AG$11,-AG410,-AG$15))</f>
        <v>-7735.1963333333342</v>
      </c>
      <c r="AH411" s="69">
        <f t="shared" si="2281"/>
        <v>-2291.8082777777777</v>
      </c>
      <c r="AI411" s="69">
        <f t="shared" ref="AI411:AJ411" si="2282">IF(OR($B411&lt;AI$10,$B411&gt;AI$11),0,IF($B411=AI$11,-AI410,-AI$15))</f>
        <v>-4660.0425555555557</v>
      </c>
      <c r="AJ411" s="69">
        <f t="shared" si="2282"/>
        <v>-4768.1513888888885</v>
      </c>
      <c r="AK411" s="69">
        <f t="shared" ref="AK411:AL411" si="2283">IF(OR($B411&lt;AK$10,$B411&gt;AK$11),0,IF($B411=AK$11,-AK410,-AK$15))</f>
        <v>-2229.3174444444444</v>
      </c>
      <c r="AL411" s="69">
        <f t="shared" si="2283"/>
        <v>-5824.0375000000004</v>
      </c>
      <c r="AM411" s="69">
        <f t="shared" ref="AM411" si="2284">IF(OR($B411&lt;AM$10,$B411&gt;AM$11),0,IF($B411=AM$11,-AM410,-AM$15))</f>
        <v>-250.24666666666667</v>
      </c>
      <c r="AN411" s="69"/>
      <c r="AO411" s="69"/>
      <c r="AP411" s="69">
        <f t="shared" ref="AP411:AQ411" si="2285">IF(OR($B411&lt;AP$10,$B411&gt;AP$11),0,IF($B411=AP$11,-AP410,-AP$15))</f>
        <v>-9054.5974444444455</v>
      </c>
      <c r="AQ411" s="69">
        <f t="shared" si="2285"/>
        <v>-5277.7777777777774</v>
      </c>
      <c r="AR411" s="69">
        <f t="shared" ref="AR411:AT411" si="2286">IF(OR($B411&lt;AR$10,$B411&gt;AR$11),0,IF($B411=AR$11,-AR410,-AR$15))</f>
        <v>-7777.7777777777774</v>
      </c>
      <c r="AS411" s="69">
        <f t="shared" si="2286"/>
        <v>-4412.5226666666667</v>
      </c>
      <c r="AT411" s="69">
        <f t="shared" si="2286"/>
        <v>-4428.1481111111116</v>
      </c>
      <c r="AU411" s="69">
        <f t="shared" ref="AU411:AV411" si="2287">IF(OR($B411&lt;AU$10,$B411&gt;AU$11),0,IF($B411=AU$11,-AU410,-AU$15))</f>
        <v>-1666.6666666666667</v>
      </c>
      <c r="AV411" s="69">
        <f t="shared" si="2287"/>
        <v>-416.61005555555556</v>
      </c>
      <c r="AW411" s="70"/>
      <c r="AX411" s="70"/>
      <c r="AY411" s="70"/>
      <c r="AZ411" s="70"/>
      <c r="BA411" s="70"/>
      <c r="BB411" s="71">
        <f t="shared" si="2046"/>
        <v>-89896.992777777792</v>
      </c>
      <c r="BC411" s="71">
        <f>ROUND(BB411*'Link In'!$H$2,2)</f>
        <v>-4494.8500000000004</v>
      </c>
      <c r="BD411" s="71">
        <f>ROUND((BB411-BC411)*'Link In'!$H$3,2)</f>
        <v>-17934.45</v>
      </c>
    </row>
    <row r="412" spans="1:56" x14ac:dyDescent="0.3">
      <c r="A412" s="55">
        <v>9999</v>
      </c>
      <c r="B412" s="123">
        <f>B411</f>
        <v>45293</v>
      </c>
      <c r="C412" s="99" t="s">
        <v>16</v>
      </c>
      <c r="D412" s="71">
        <f t="shared" ref="D412:V412" si="2288">IF($B413&lt;D$10,0,IF($B413=D$10,D$13,SUM(D410:D411)))</f>
        <v>0</v>
      </c>
      <c r="E412" s="71">
        <f t="shared" si="2288"/>
        <v>0</v>
      </c>
      <c r="F412" s="71">
        <f t="shared" si="2288"/>
        <v>0</v>
      </c>
      <c r="G412" s="71">
        <f t="shared" si="2288"/>
        <v>0</v>
      </c>
      <c r="H412" s="71">
        <f t="shared" si="2288"/>
        <v>0</v>
      </c>
      <c r="I412" s="71">
        <f t="shared" si="2288"/>
        <v>0</v>
      </c>
      <c r="J412" s="71">
        <f t="shared" si="2288"/>
        <v>0</v>
      </c>
      <c r="K412" s="71">
        <f t="shared" si="2288"/>
        <v>0</v>
      </c>
      <c r="L412" s="71">
        <f t="shared" si="2288"/>
        <v>0</v>
      </c>
      <c r="M412" s="71">
        <f t="shared" si="2288"/>
        <v>0</v>
      </c>
      <c r="N412" s="71">
        <f t="shared" si="2288"/>
        <v>0</v>
      </c>
      <c r="O412" s="71">
        <f t="shared" si="2288"/>
        <v>0</v>
      </c>
      <c r="P412" s="71">
        <f t="shared" si="2288"/>
        <v>0</v>
      </c>
      <c r="Q412" s="71">
        <f>IF($B413&lt;Q$10,0,IF($B413=Q$10,Q$13,SUM(Q410:Q411)))</f>
        <v>-6.9121597334742546E-11</v>
      </c>
      <c r="R412" s="71">
        <f t="shared" si="2288"/>
        <v>1.6825651982799172E-11</v>
      </c>
      <c r="S412" s="71">
        <f t="shared" si="2288"/>
        <v>-7.0485839387401938E-12</v>
      </c>
      <c r="T412" s="71">
        <f t="shared" si="2288"/>
        <v>2.0293100533308461E-11</v>
      </c>
      <c r="U412" s="71">
        <f t="shared" si="2288"/>
        <v>60399.400000001915</v>
      </c>
      <c r="V412" s="71">
        <f t="shared" si="2288"/>
        <v>105207.20000000186</v>
      </c>
      <c r="W412" s="71">
        <f t="shared" ref="W412" si="2289">IF($B413&lt;W$10,0,IF($B413=W$10,W$13,SUM(W410:W411)))</f>
        <v>-1.2050804798491299E-11</v>
      </c>
      <c r="X412" s="71">
        <v>0</v>
      </c>
      <c r="Y412" s="71">
        <f>IF($B413&lt;Y$10,0,IF($B413=Y$10,Y$13,SUM(Y410:Y411)))</f>
        <v>0</v>
      </c>
      <c r="Z412" s="71">
        <f t="shared" ref="Z412" si="2290">IF($B413&lt;Z$10,0,IF($B413=Z$10,Z$13,SUM(Z410:Z411)))</f>
        <v>157518.48000000318</v>
      </c>
      <c r="AA412" s="71">
        <f>IF($B413&lt;AA$10,0,IF($B413=AA$10,AA$13,SUM(AA410:AA411)))</f>
        <v>0</v>
      </c>
      <c r="AB412" s="71">
        <f t="shared" ref="AB412" si="2291">IF($B413&lt;AB$10,0,IF($B413=AB$10,AB$13,SUM(AB410:AB411)))</f>
        <v>125447.28000000057</v>
      </c>
      <c r="AC412" s="71">
        <f>IF($B413&lt;AC$10,0,IF($B413=AC$10,AC$13,SUM(AC410:AC411)))</f>
        <v>273107.45999999589</v>
      </c>
      <c r="AD412" s="71">
        <f t="shared" ref="AD412:AF412" si="2292">IF($B413&lt;AD$10,0,IF($B413=AD$10,AD$13,SUM(AD410:AD411)))</f>
        <v>166220.11655555453</v>
      </c>
      <c r="AE412" s="71">
        <f t="shared" si="2292"/>
        <v>409187.75372222124</v>
      </c>
      <c r="AF412" s="71">
        <f t="shared" si="2292"/>
        <v>180547.6349444454</v>
      </c>
      <c r="AG412" s="71">
        <f t="shared" ref="AG412:AH412" si="2293">IF($B413&lt;AG$10,0,IF($B413=AG$10,AG$13,SUM(AG410:AG411)))</f>
        <v>703902.86633332889</v>
      </c>
      <c r="AH412" s="71">
        <f t="shared" si="2293"/>
        <v>208554.55327777617</v>
      </c>
      <c r="AI412" s="71">
        <f t="shared" ref="AI412:AJ412" si="2294">IF($B413&lt;AI$10,0,IF($B413=AI$10,AI$13,SUM(AI410:AI411)))</f>
        <v>424063.87255555298</v>
      </c>
      <c r="AJ412" s="71">
        <f t="shared" si="2294"/>
        <v>433901.77638888493</v>
      </c>
      <c r="AK412" s="71">
        <f t="shared" ref="AK412:AL412" si="2295">IF($B413&lt;AK$10,0,IF($B413=AK$10,AK$13,SUM(AK410:AK411)))</f>
        <v>202867.88744444391</v>
      </c>
      <c r="AL412" s="71">
        <f t="shared" si="2295"/>
        <v>576579.71250000189</v>
      </c>
      <c r="AM412" s="71">
        <f t="shared" ref="AM412" si="2296">IF($B413&lt;AM$10,0,IF($B413=AM$10,AM$13,SUM(AM410:AM411)))</f>
        <v>22772.446666666729</v>
      </c>
      <c r="AN412" s="71"/>
      <c r="AO412" s="71"/>
      <c r="AP412" s="71">
        <f t="shared" ref="AP412:AQ412" si="2297">IF($B413&lt;AP$10,0,IF($B413=AP$10,AP$13,SUM(AP410:AP411)))</f>
        <v>1195206.8626666674</v>
      </c>
      <c r="AQ412" s="71">
        <f t="shared" si="2297"/>
        <v>628055.55555555713</v>
      </c>
      <c r="AR412" s="71">
        <f t="shared" ref="AR412:AT412" si="2298">IF($B413&lt;AR$10,0,IF($B413=AR$10,AR$13,SUM(AR410:AR411)))</f>
        <v>948888.88888889039</v>
      </c>
      <c r="AS412" s="71">
        <f t="shared" si="2298"/>
        <v>511852.62933333393</v>
      </c>
      <c r="AT412" s="71">
        <f t="shared" si="2298"/>
        <v>513665.18088888738</v>
      </c>
      <c r="AU412" s="71">
        <f t="shared" ref="AU412:AV412" si="2299">IF($B413&lt;AU$10,0,IF($B413=AU$10,AU$13,SUM(AU410:AU411)))</f>
        <v>223333.33333333314</v>
      </c>
      <c r="AV412" s="71">
        <f t="shared" si="2299"/>
        <v>52076.256944444416</v>
      </c>
      <c r="AW412" s="71"/>
      <c r="AX412" s="71"/>
      <c r="AY412" s="71"/>
      <c r="AZ412" s="71"/>
      <c r="BA412" s="71"/>
      <c r="BB412" s="71">
        <f t="shared" si="2046"/>
        <v>8123357.1479999935</v>
      </c>
      <c r="BC412" s="71">
        <f>ROUND(BB412*'Link In'!$H$2,2)</f>
        <v>406167.86</v>
      </c>
      <c r="BD412" s="71">
        <f>ROUND((BB412-BC412)*'Link In'!$H$3,2)</f>
        <v>1620609.75</v>
      </c>
    </row>
    <row r="413" spans="1:56" x14ac:dyDescent="0.3">
      <c r="A413" s="55">
        <v>9999</v>
      </c>
      <c r="B413" s="125">
        <f>+B412+31</f>
        <v>45324</v>
      </c>
      <c r="C413" s="98" t="s">
        <v>15</v>
      </c>
      <c r="D413" s="69">
        <f t="shared" ref="D413:V413" si="2300">IF(OR($B413&lt;D$10,$B413&gt;D$11),0,IF($B413=D$11,-D412,-D$15))</f>
        <v>0</v>
      </c>
      <c r="E413" s="69">
        <f t="shared" si="2300"/>
        <v>0</v>
      </c>
      <c r="F413" s="69">
        <f t="shared" si="2300"/>
        <v>0</v>
      </c>
      <c r="G413" s="69">
        <f t="shared" si="2300"/>
        <v>0</v>
      </c>
      <c r="H413" s="69">
        <f t="shared" si="2300"/>
        <v>0</v>
      </c>
      <c r="I413" s="69">
        <f t="shared" si="2300"/>
        <v>0</v>
      </c>
      <c r="J413" s="69">
        <f t="shared" si="2300"/>
        <v>0</v>
      </c>
      <c r="K413" s="69">
        <f t="shared" si="2300"/>
        <v>0</v>
      </c>
      <c r="L413" s="69">
        <f t="shared" si="2300"/>
        <v>0</v>
      </c>
      <c r="M413" s="69">
        <f t="shared" si="2300"/>
        <v>0</v>
      </c>
      <c r="N413" s="69">
        <f t="shared" si="2300"/>
        <v>0</v>
      </c>
      <c r="O413" s="69">
        <f t="shared" si="2300"/>
        <v>0</v>
      </c>
      <c r="P413" s="69">
        <f t="shared" si="2300"/>
        <v>0</v>
      </c>
      <c r="Q413" s="69">
        <f>IF(OR($B413&lt;Q$10,$B413&gt;Q$11),0,IF($B413=Q$11,-Q412,-Q$15))</f>
        <v>0</v>
      </c>
      <c r="R413" s="69">
        <f t="shared" si="2300"/>
        <v>0</v>
      </c>
      <c r="S413" s="69">
        <f t="shared" si="2300"/>
        <v>0</v>
      </c>
      <c r="T413" s="69">
        <f t="shared" si="2300"/>
        <v>0</v>
      </c>
      <c r="U413" s="69">
        <f t="shared" si="2300"/>
        <v>-3019.97</v>
      </c>
      <c r="V413" s="69">
        <f t="shared" si="2300"/>
        <v>-5260.36</v>
      </c>
      <c r="W413" s="69">
        <v>0</v>
      </c>
      <c r="X413" s="69">
        <v>0</v>
      </c>
      <c r="Y413" s="69">
        <v>0</v>
      </c>
      <c r="Z413" s="69">
        <f t="shared" ref="Z413" si="2301">IF(OR($B413&lt;Z$10,$B413&gt;Z$11),0,IF($B413=Z$11,-Z412,-Z$15))</f>
        <v>-4145.22</v>
      </c>
      <c r="AA413" s="69">
        <v>0</v>
      </c>
      <c r="AB413" s="69">
        <f t="shared" ref="AB413" si="2302">IF(OR($B413&lt;AB$10,$B413&gt;AB$11),0,IF($B413=AB$11,-AB412,-AB$15))</f>
        <v>-2323.0977777777771</v>
      </c>
      <c r="AC413" s="69">
        <f>IF(OR($B413&lt;AC$10,$B413&gt;AC$11),0,IF($B413=AC$11,-AC412,-AC$15))</f>
        <v>-5057.5455555555554</v>
      </c>
      <c r="AD413" s="69">
        <f t="shared" ref="AD413:AF413" si="2303">IF(OR($B413&lt;AD$10,$B413&gt;AD$11),0,IF($B413=AD$11,-AD412,-AD$15))</f>
        <v>-2817.2901111111109</v>
      </c>
      <c r="AE413" s="69">
        <f t="shared" si="2303"/>
        <v>-4496.5687222222223</v>
      </c>
      <c r="AF413" s="69">
        <f t="shared" si="2303"/>
        <v>-1984.0399444444445</v>
      </c>
      <c r="AG413" s="69">
        <f t="shared" ref="AG413:AH413" si="2304">IF(OR($B413&lt;AG$10,$B413&gt;AG$11),0,IF($B413=AG$11,-AG412,-AG$15))</f>
        <v>-7735.1963333333342</v>
      </c>
      <c r="AH413" s="69">
        <f t="shared" si="2304"/>
        <v>-2291.8082777777777</v>
      </c>
      <c r="AI413" s="69">
        <f t="shared" ref="AI413:AJ413" si="2305">IF(OR($B413&lt;AI$10,$B413&gt;AI$11),0,IF($B413=AI$11,-AI412,-AI$15))</f>
        <v>-4660.0425555555557</v>
      </c>
      <c r="AJ413" s="69">
        <f t="shared" si="2305"/>
        <v>-4768.1513888888885</v>
      </c>
      <c r="AK413" s="69">
        <f t="shared" ref="AK413:AL413" si="2306">IF(OR($B413&lt;AK$10,$B413&gt;AK$11),0,IF($B413=AK$11,-AK412,-AK$15))</f>
        <v>-2229.3174444444444</v>
      </c>
      <c r="AL413" s="69">
        <f t="shared" si="2306"/>
        <v>-5824.0375000000004</v>
      </c>
      <c r="AM413" s="69">
        <f t="shared" ref="AM413" si="2307">IF(OR($B413&lt;AM$10,$B413&gt;AM$11),0,IF($B413=AM$11,-AM412,-AM$15))</f>
        <v>-250.24666666666667</v>
      </c>
      <c r="AN413" s="69"/>
      <c r="AO413" s="69"/>
      <c r="AP413" s="69">
        <f t="shared" ref="AP413:AQ413" si="2308">IF(OR($B413&lt;AP$10,$B413&gt;AP$11),0,IF($B413=AP$11,-AP412,-AP$15))</f>
        <v>-9054.5974444444455</v>
      </c>
      <c r="AQ413" s="69">
        <f t="shared" si="2308"/>
        <v>-5277.7777777777774</v>
      </c>
      <c r="AR413" s="69">
        <f t="shared" ref="AR413:AT413" si="2309">IF(OR($B413&lt;AR$10,$B413&gt;AR$11),0,IF($B413=AR$11,-AR412,-AR$15))</f>
        <v>-7777.7777777777774</v>
      </c>
      <c r="AS413" s="69">
        <f t="shared" si="2309"/>
        <v>-4412.5226666666667</v>
      </c>
      <c r="AT413" s="69">
        <f t="shared" si="2309"/>
        <v>-4428.1481111111116</v>
      </c>
      <c r="AU413" s="69">
        <f t="shared" ref="AU413:AV413" si="2310">IF(OR($B413&lt;AU$10,$B413&gt;AU$11),0,IF($B413=AU$11,-AU412,-AU$15))</f>
        <v>-1666.6666666666667</v>
      </c>
      <c r="AV413" s="69">
        <f t="shared" si="2310"/>
        <v>-416.61005555555556</v>
      </c>
      <c r="AW413" s="70"/>
      <c r="AX413" s="70"/>
      <c r="AY413" s="70"/>
      <c r="AZ413" s="70"/>
      <c r="BA413" s="70"/>
      <c r="BB413" s="71">
        <f t="shared" si="2046"/>
        <v>-89896.992777777792</v>
      </c>
      <c r="BC413" s="71">
        <f>ROUND(BB413*'Link In'!$H$2,2)</f>
        <v>-4494.8500000000004</v>
      </c>
      <c r="BD413" s="71">
        <f>ROUND((BB413-BC413)*'Link In'!$H$3,2)</f>
        <v>-17934.45</v>
      </c>
    </row>
    <row r="414" spans="1:56" x14ac:dyDescent="0.3">
      <c r="A414" s="55">
        <v>9999</v>
      </c>
      <c r="B414" s="123">
        <f>B413</f>
        <v>45324</v>
      </c>
      <c r="C414" s="99" t="s">
        <v>16</v>
      </c>
      <c r="D414" s="71">
        <f t="shared" ref="D414:V414" si="2311">IF($B415&lt;D$10,0,IF($B415=D$10,D$13,SUM(D412:D413)))</f>
        <v>0</v>
      </c>
      <c r="E414" s="71">
        <f t="shared" si="2311"/>
        <v>0</v>
      </c>
      <c r="F414" s="71">
        <f t="shared" si="2311"/>
        <v>0</v>
      </c>
      <c r="G414" s="71">
        <f t="shared" si="2311"/>
        <v>0</v>
      </c>
      <c r="H414" s="71">
        <f t="shared" si="2311"/>
        <v>0</v>
      </c>
      <c r="I414" s="71">
        <f t="shared" si="2311"/>
        <v>0</v>
      </c>
      <c r="J414" s="71">
        <f t="shared" si="2311"/>
        <v>0</v>
      </c>
      <c r="K414" s="71">
        <f t="shared" si="2311"/>
        <v>0</v>
      </c>
      <c r="L414" s="71">
        <f t="shared" si="2311"/>
        <v>0</v>
      </c>
      <c r="M414" s="71">
        <f t="shared" si="2311"/>
        <v>0</v>
      </c>
      <c r="N414" s="71">
        <f t="shared" si="2311"/>
        <v>0</v>
      </c>
      <c r="O414" s="71">
        <f t="shared" si="2311"/>
        <v>0</v>
      </c>
      <c r="P414" s="71">
        <f t="shared" si="2311"/>
        <v>0</v>
      </c>
      <c r="Q414" s="71">
        <f>IF($B415&lt;Q$10,0,IF($B415=Q$10,Q$13,SUM(Q412:Q413)))</f>
        <v>-6.9121597334742546E-11</v>
      </c>
      <c r="R414" s="71">
        <f t="shared" si="2311"/>
        <v>1.6825651982799172E-11</v>
      </c>
      <c r="S414" s="71">
        <f t="shared" si="2311"/>
        <v>-7.0485839387401938E-12</v>
      </c>
      <c r="T414" s="71">
        <f t="shared" si="2311"/>
        <v>2.0293100533308461E-11</v>
      </c>
      <c r="U414" s="71">
        <f t="shared" si="2311"/>
        <v>57379.430000001914</v>
      </c>
      <c r="V414" s="71">
        <f t="shared" si="2311"/>
        <v>99946.840000001859</v>
      </c>
      <c r="W414" s="71">
        <f t="shared" ref="W414" si="2312">IF($B415&lt;W$10,0,IF($B415=W$10,W$13,SUM(W412:W413)))</f>
        <v>-1.2050804798491299E-11</v>
      </c>
      <c r="X414" s="71">
        <v>0</v>
      </c>
      <c r="Y414" s="71">
        <f>IF($B415&lt;Y$10,0,IF($B415=Y$10,Y$13,SUM(Y412:Y413)))</f>
        <v>0</v>
      </c>
      <c r="Z414" s="71">
        <f t="shared" ref="Z414" si="2313">IF($B415&lt;Z$10,0,IF($B415=Z$10,Z$13,SUM(Z412:Z413)))</f>
        <v>153373.26000000318</v>
      </c>
      <c r="AA414" s="71">
        <f>IF($B415&lt;AA$10,0,IF($B415=AA$10,AA$13,SUM(AA412:AA413)))</f>
        <v>0</v>
      </c>
      <c r="AB414" s="71">
        <f t="shared" ref="AB414" si="2314">IF($B415&lt;AB$10,0,IF($B415=AB$10,AB$13,SUM(AB412:AB413)))</f>
        <v>123124.18222222279</v>
      </c>
      <c r="AC414" s="71">
        <f>IF($B415&lt;AC$10,0,IF($B415=AC$10,AC$13,SUM(AC412:AC413)))</f>
        <v>268049.91444444034</v>
      </c>
      <c r="AD414" s="71">
        <f t="shared" ref="AD414:AF414" si="2315">IF($B415&lt;AD$10,0,IF($B415=AD$10,AD$13,SUM(AD412:AD413)))</f>
        <v>163402.82644444343</v>
      </c>
      <c r="AE414" s="71">
        <f t="shared" si="2315"/>
        <v>404691.18499999901</v>
      </c>
      <c r="AF414" s="71">
        <f t="shared" si="2315"/>
        <v>178563.59500000096</v>
      </c>
      <c r="AG414" s="71">
        <f t="shared" ref="AG414:AH414" si="2316">IF($B415&lt;AG$10,0,IF($B415=AG$10,AG$13,SUM(AG412:AG413)))</f>
        <v>696167.6699999955</v>
      </c>
      <c r="AH414" s="71">
        <f t="shared" si="2316"/>
        <v>206262.74499999839</v>
      </c>
      <c r="AI414" s="71">
        <f t="shared" ref="AI414:AJ414" si="2317">IF($B415&lt;AI$10,0,IF($B415=AI$10,AI$13,SUM(AI412:AI413)))</f>
        <v>419403.8299999974</v>
      </c>
      <c r="AJ414" s="71">
        <f t="shared" si="2317"/>
        <v>429133.62499999604</v>
      </c>
      <c r="AK414" s="71">
        <f t="shared" ref="AK414:AL414" si="2318">IF($B415&lt;AK$10,0,IF($B415=AK$10,AK$13,SUM(AK412:AK413)))</f>
        <v>200638.56999999948</v>
      </c>
      <c r="AL414" s="71">
        <f t="shared" si="2318"/>
        <v>570755.67500000191</v>
      </c>
      <c r="AM414" s="71">
        <f t="shared" ref="AM414" si="2319">IF($B415&lt;AM$10,0,IF($B415=AM$10,AM$13,SUM(AM412:AM413)))</f>
        <v>22522.200000000063</v>
      </c>
      <c r="AN414" s="71"/>
      <c r="AO414" s="71"/>
      <c r="AP414" s="71">
        <f t="shared" ref="AP414:AQ414" si="2320">IF($B415&lt;AP$10,0,IF($B415=AP$10,AP$13,SUM(AP412:AP413)))</f>
        <v>1186152.265222223</v>
      </c>
      <c r="AQ414" s="71">
        <f t="shared" si="2320"/>
        <v>622777.77777777938</v>
      </c>
      <c r="AR414" s="71">
        <f t="shared" ref="AR414:AT414" si="2321">IF($B415&lt;AR$10,0,IF($B415=AR$10,AR$13,SUM(AR412:AR413)))</f>
        <v>941111.11111111264</v>
      </c>
      <c r="AS414" s="71">
        <f t="shared" si="2321"/>
        <v>507440.10666666727</v>
      </c>
      <c r="AT414" s="71">
        <f t="shared" si="2321"/>
        <v>509237.03277777624</v>
      </c>
      <c r="AU414" s="71">
        <f t="shared" ref="AU414:AV414" si="2322">IF($B415&lt;AU$10,0,IF($B415=AU$10,AU$13,SUM(AU412:AU413)))</f>
        <v>221666.66666666648</v>
      </c>
      <c r="AV414" s="71">
        <f t="shared" si="2322"/>
        <v>51659.646888888863</v>
      </c>
      <c r="AW414" s="71"/>
      <c r="AX414" s="71"/>
      <c r="AY414" s="71"/>
      <c r="AZ414" s="71"/>
      <c r="BA414" s="71"/>
      <c r="BB414" s="71">
        <f t="shared" si="2046"/>
        <v>8033460.1552222157</v>
      </c>
      <c r="BC414" s="71">
        <f>ROUND(BB414*'Link In'!$H$2,2)</f>
        <v>401673.01</v>
      </c>
      <c r="BD414" s="71">
        <f>ROUND((BB414-BC414)*'Link In'!$H$3,2)</f>
        <v>1602675.3</v>
      </c>
    </row>
    <row r="415" spans="1:56" x14ac:dyDescent="0.3">
      <c r="A415" s="55">
        <v>9999</v>
      </c>
      <c r="B415" s="125">
        <f>+B414+30</f>
        <v>45354</v>
      </c>
      <c r="C415" s="98" t="s">
        <v>15</v>
      </c>
      <c r="D415" s="69">
        <f t="shared" ref="D415:V415" si="2323">IF(OR($B415&lt;D$10,$B415&gt;D$11),0,IF($B415=D$11,-D414,-D$15))</f>
        <v>0</v>
      </c>
      <c r="E415" s="69">
        <f t="shared" si="2323"/>
        <v>0</v>
      </c>
      <c r="F415" s="69">
        <f t="shared" si="2323"/>
        <v>0</v>
      </c>
      <c r="G415" s="69">
        <f t="shared" si="2323"/>
        <v>0</v>
      </c>
      <c r="H415" s="69">
        <f t="shared" si="2323"/>
        <v>0</v>
      </c>
      <c r="I415" s="69">
        <f t="shared" si="2323"/>
        <v>0</v>
      </c>
      <c r="J415" s="69">
        <f t="shared" si="2323"/>
        <v>0</v>
      </c>
      <c r="K415" s="69">
        <f t="shared" si="2323"/>
        <v>0</v>
      </c>
      <c r="L415" s="69">
        <f t="shared" si="2323"/>
        <v>0</v>
      </c>
      <c r="M415" s="69">
        <f t="shared" si="2323"/>
        <v>0</v>
      </c>
      <c r="N415" s="69">
        <f t="shared" si="2323"/>
        <v>0</v>
      </c>
      <c r="O415" s="69">
        <f t="shared" si="2323"/>
        <v>0</v>
      </c>
      <c r="P415" s="69">
        <f t="shared" si="2323"/>
        <v>0</v>
      </c>
      <c r="Q415" s="69">
        <f>IF(OR($B415&lt;Q$10,$B415&gt;Q$11),0,IF($B415=Q$11,-Q414,-Q$15))</f>
        <v>0</v>
      </c>
      <c r="R415" s="69">
        <f t="shared" si="2323"/>
        <v>0</v>
      </c>
      <c r="S415" s="69">
        <f t="shared" si="2323"/>
        <v>0</v>
      </c>
      <c r="T415" s="69">
        <f t="shared" si="2323"/>
        <v>0</v>
      </c>
      <c r="U415" s="69">
        <f t="shared" si="2323"/>
        <v>-3019.97</v>
      </c>
      <c r="V415" s="69">
        <f t="shared" si="2323"/>
        <v>-5260.36</v>
      </c>
      <c r="W415" s="69">
        <v>0</v>
      </c>
      <c r="X415" s="69">
        <v>0</v>
      </c>
      <c r="Y415" s="69">
        <v>0</v>
      </c>
      <c r="Z415" s="69">
        <f t="shared" ref="Z415" si="2324">IF(OR($B415&lt;Z$10,$B415&gt;Z$11),0,IF($B415=Z$11,-Z414,-Z$15))</f>
        <v>-4145.22</v>
      </c>
      <c r="AA415" s="69">
        <v>0</v>
      </c>
      <c r="AB415" s="69">
        <f t="shared" ref="AB415" si="2325">IF(OR($B415&lt;AB$10,$B415&gt;AB$11),0,IF($B415=AB$11,-AB414,-AB$15))</f>
        <v>-2323.0977777777771</v>
      </c>
      <c r="AC415" s="69">
        <f>IF(OR($B415&lt;AC$10,$B415&gt;AC$11),0,IF($B415=AC$11,-AC414,-AC$15))</f>
        <v>-5057.5455555555554</v>
      </c>
      <c r="AD415" s="69">
        <f t="shared" ref="AD415:AF415" si="2326">IF(OR($B415&lt;AD$10,$B415&gt;AD$11),0,IF($B415=AD$11,-AD414,-AD$15))</f>
        <v>-2817.2901111111109</v>
      </c>
      <c r="AE415" s="69">
        <f t="shared" si="2326"/>
        <v>-4496.5687222222223</v>
      </c>
      <c r="AF415" s="69">
        <f t="shared" si="2326"/>
        <v>-1984.0399444444445</v>
      </c>
      <c r="AG415" s="69">
        <f t="shared" ref="AG415:AH415" si="2327">IF(OR($B415&lt;AG$10,$B415&gt;AG$11),0,IF($B415=AG$11,-AG414,-AG$15))</f>
        <v>-7735.1963333333342</v>
      </c>
      <c r="AH415" s="69">
        <f t="shared" si="2327"/>
        <v>-2291.8082777777777</v>
      </c>
      <c r="AI415" s="69">
        <f t="shared" ref="AI415:AJ415" si="2328">IF(OR($B415&lt;AI$10,$B415&gt;AI$11),0,IF($B415=AI$11,-AI414,-AI$15))</f>
        <v>-4660.0425555555557</v>
      </c>
      <c r="AJ415" s="69">
        <f t="shared" si="2328"/>
        <v>-4768.1513888888885</v>
      </c>
      <c r="AK415" s="69">
        <f t="shared" ref="AK415:AL415" si="2329">IF(OR($B415&lt;AK$10,$B415&gt;AK$11),0,IF($B415=AK$11,-AK414,-AK$15))</f>
        <v>-2229.3174444444444</v>
      </c>
      <c r="AL415" s="69">
        <f t="shared" si="2329"/>
        <v>-5824.0375000000004</v>
      </c>
      <c r="AM415" s="69">
        <f t="shared" ref="AM415" si="2330">IF(OR($B415&lt;AM$10,$B415&gt;AM$11),0,IF($B415=AM$11,-AM414,-AM$15))</f>
        <v>-250.24666666666667</v>
      </c>
      <c r="AN415" s="69"/>
      <c r="AO415" s="69"/>
      <c r="AP415" s="69">
        <f t="shared" ref="AP415:AQ415" si="2331">IF(OR($B415&lt;AP$10,$B415&gt;AP$11),0,IF($B415=AP$11,-AP414,-AP$15))</f>
        <v>-9054.5974444444455</v>
      </c>
      <c r="AQ415" s="69">
        <f t="shared" si="2331"/>
        <v>-5277.7777777777774</v>
      </c>
      <c r="AR415" s="69">
        <f t="shared" ref="AR415:AT415" si="2332">IF(OR($B415&lt;AR$10,$B415&gt;AR$11),0,IF($B415=AR$11,-AR414,-AR$15))</f>
        <v>-7777.7777777777774</v>
      </c>
      <c r="AS415" s="69">
        <f t="shared" si="2332"/>
        <v>-4412.5226666666667</v>
      </c>
      <c r="AT415" s="69">
        <f t="shared" si="2332"/>
        <v>-4428.1481111111116</v>
      </c>
      <c r="AU415" s="69">
        <f t="shared" ref="AU415:AV415" si="2333">IF(OR($B415&lt;AU$10,$B415&gt;AU$11),0,IF($B415=AU$11,-AU414,-AU$15))</f>
        <v>-1666.6666666666667</v>
      </c>
      <c r="AV415" s="69">
        <f t="shared" si="2333"/>
        <v>-416.61005555555556</v>
      </c>
      <c r="AW415" s="70"/>
      <c r="AX415" s="70"/>
      <c r="AY415" s="70"/>
      <c r="AZ415" s="70"/>
      <c r="BA415" s="70"/>
      <c r="BB415" s="71">
        <f t="shared" si="2046"/>
        <v>-89896.992777777792</v>
      </c>
      <c r="BC415" s="71">
        <f>ROUND(BB415*'Link In'!$H$2,2)</f>
        <v>-4494.8500000000004</v>
      </c>
      <c r="BD415" s="71">
        <f>ROUND((BB415-BC415)*'Link In'!$H$3,2)</f>
        <v>-17934.45</v>
      </c>
    </row>
    <row r="416" spans="1:56" x14ac:dyDescent="0.3">
      <c r="A416" s="55">
        <v>9999</v>
      </c>
      <c r="B416" s="123">
        <f>B415</f>
        <v>45354</v>
      </c>
      <c r="C416" s="99" t="s">
        <v>16</v>
      </c>
      <c r="D416" s="71">
        <f t="shared" ref="D416:V416" si="2334">IF($B417&lt;D$10,0,IF($B417=D$10,D$13,SUM(D414:D415)))</f>
        <v>0</v>
      </c>
      <c r="E416" s="71">
        <f t="shared" si="2334"/>
        <v>0</v>
      </c>
      <c r="F416" s="71">
        <f t="shared" si="2334"/>
        <v>0</v>
      </c>
      <c r="G416" s="71">
        <f t="shared" si="2334"/>
        <v>0</v>
      </c>
      <c r="H416" s="71">
        <f t="shared" si="2334"/>
        <v>0</v>
      </c>
      <c r="I416" s="71">
        <f t="shared" si="2334"/>
        <v>0</v>
      </c>
      <c r="J416" s="71">
        <f t="shared" si="2334"/>
        <v>0</v>
      </c>
      <c r="K416" s="71">
        <f t="shared" si="2334"/>
        <v>0</v>
      </c>
      <c r="L416" s="71">
        <f t="shared" si="2334"/>
        <v>0</v>
      </c>
      <c r="M416" s="71">
        <f t="shared" si="2334"/>
        <v>0</v>
      </c>
      <c r="N416" s="71">
        <f t="shared" si="2334"/>
        <v>0</v>
      </c>
      <c r="O416" s="71">
        <f t="shared" si="2334"/>
        <v>0</v>
      </c>
      <c r="P416" s="71">
        <f t="shared" si="2334"/>
        <v>0</v>
      </c>
      <c r="Q416" s="71">
        <f>IF($B417&lt;Q$10,0,IF($B417=Q$10,Q$13,SUM(Q414:Q415)))</f>
        <v>-6.9121597334742546E-11</v>
      </c>
      <c r="R416" s="71">
        <f t="shared" si="2334"/>
        <v>1.6825651982799172E-11</v>
      </c>
      <c r="S416" s="71">
        <f t="shared" si="2334"/>
        <v>-7.0485839387401938E-12</v>
      </c>
      <c r="T416" s="71">
        <f t="shared" si="2334"/>
        <v>2.0293100533308461E-11</v>
      </c>
      <c r="U416" s="71">
        <f t="shared" si="2334"/>
        <v>54359.460000001913</v>
      </c>
      <c r="V416" s="71">
        <f t="shared" si="2334"/>
        <v>94686.480000001859</v>
      </c>
      <c r="W416" s="71">
        <f t="shared" ref="W416" si="2335">IF($B417&lt;W$10,0,IF($B417=W$10,W$13,SUM(W414:W415)))</f>
        <v>-1.2050804798491299E-11</v>
      </c>
      <c r="X416" s="71">
        <f>IF($B417&lt;X$10,0,IF($B417=X$10,X$13,SUM(X414:X415)))</f>
        <v>0</v>
      </c>
      <c r="Y416" s="71">
        <f>IF($B417&lt;Y$10,0,IF($B417=Y$10,Y$13,SUM(Y414:Y415)))</f>
        <v>0</v>
      </c>
      <c r="Z416" s="71">
        <f t="shared" ref="Z416" si="2336">IF($B417&lt;Z$10,0,IF($B417=Z$10,Z$13,SUM(Z414:Z415)))</f>
        <v>149228.04000000318</v>
      </c>
      <c r="AA416" s="71">
        <f>IF($B417&lt;AA$10,0,IF($B417=AA$10,AA$13,SUM(AA414:AA415)))</f>
        <v>0</v>
      </c>
      <c r="AB416" s="71">
        <f t="shared" ref="AB416" si="2337">IF($B417&lt;AB$10,0,IF($B417=AB$10,AB$13,SUM(AB414:AB415)))</f>
        <v>120801.08444444502</v>
      </c>
      <c r="AC416" s="71">
        <f>IF($B417&lt;AC$10,0,IF($B417=AC$10,AC$13,SUM(AC414:AC415)))</f>
        <v>262992.36888888478</v>
      </c>
      <c r="AD416" s="71">
        <f t="shared" ref="AD416:AF416" si="2338">IF($B417&lt;AD$10,0,IF($B417=AD$10,AD$13,SUM(AD414:AD415)))</f>
        <v>160585.53633333233</v>
      </c>
      <c r="AE416" s="71">
        <f t="shared" si="2338"/>
        <v>400194.61627777677</v>
      </c>
      <c r="AF416" s="71">
        <f t="shared" si="2338"/>
        <v>176579.55505555653</v>
      </c>
      <c r="AG416" s="71">
        <f t="shared" ref="AG416:AH416" si="2339">IF($B417&lt;AG$10,0,IF($B417=AG$10,AG$13,SUM(AG414:AG415)))</f>
        <v>688432.47366666212</v>
      </c>
      <c r="AH416" s="71">
        <f t="shared" si="2339"/>
        <v>203970.93672222062</v>
      </c>
      <c r="AI416" s="71">
        <f t="shared" ref="AI416:AJ416" si="2340">IF($B417&lt;AI$10,0,IF($B417=AI$10,AI$13,SUM(AI414:AI415)))</f>
        <v>414743.78744444181</v>
      </c>
      <c r="AJ416" s="71">
        <f t="shared" si="2340"/>
        <v>424365.47361110715</v>
      </c>
      <c r="AK416" s="71">
        <f t="shared" ref="AK416:AL416" si="2341">IF($B417&lt;AK$10,0,IF($B417=AK$10,AK$13,SUM(AK414:AK415)))</f>
        <v>198409.25255555505</v>
      </c>
      <c r="AL416" s="71">
        <f t="shared" si="2341"/>
        <v>564931.63750000193</v>
      </c>
      <c r="AM416" s="71">
        <f t="shared" ref="AM416" si="2342">IF($B417&lt;AM$10,0,IF($B417=AM$10,AM$13,SUM(AM414:AM415)))</f>
        <v>22271.953333333397</v>
      </c>
      <c r="AN416" s="71"/>
      <c r="AO416" s="71"/>
      <c r="AP416" s="71">
        <f t="shared" ref="AP416:AQ416" si="2343">IF($B417&lt;AP$10,0,IF($B417=AP$10,AP$13,SUM(AP414:AP415)))</f>
        <v>1177097.6677777786</v>
      </c>
      <c r="AQ416" s="71">
        <f t="shared" si="2343"/>
        <v>617500.00000000163</v>
      </c>
      <c r="AR416" s="71">
        <f t="shared" ref="AR416:AT416" si="2344">IF($B417&lt;AR$10,0,IF($B417=AR$10,AR$13,SUM(AR414:AR415)))</f>
        <v>933333.33333333489</v>
      </c>
      <c r="AS416" s="71">
        <f t="shared" si="2344"/>
        <v>503027.58400000061</v>
      </c>
      <c r="AT416" s="71">
        <f t="shared" si="2344"/>
        <v>504808.88466666511</v>
      </c>
      <c r="AU416" s="71">
        <f t="shared" ref="AU416:AV416" si="2345">IF($B417&lt;AU$10,0,IF($B417=AU$10,AU$13,SUM(AU414:AU415)))</f>
        <v>219999.99999999983</v>
      </c>
      <c r="AV416" s="71">
        <f t="shared" si="2345"/>
        <v>51243.03683333331</v>
      </c>
      <c r="AW416" s="71"/>
      <c r="AX416" s="71"/>
      <c r="AY416" s="71"/>
      <c r="AZ416" s="71"/>
      <c r="BA416" s="71"/>
      <c r="BB416" s="71">
        <f t="shared" si="2046"/>
        <v>7943563.1624444388</v>
      </c>
      <c r="BC416" s="71">
        <f>ROUND(BB416*'Link In'!$H$2,2)</f>
        <v>397178.16</v>
      </c>
      <c r="BD416" s="71">
        <f>ROUND((BB416-BC416)*'Link In'!$H$3,2)</f>
        <v>1584740.85</v>
      </c>
    </row>
    <row r="417" spans="1:56" x14ac:dyDescent="0.3">
      <c r="A417" s="55">
        <v>9999</v>
      </c>
      <c r="B417" s="125">
        <f>+B416+31</f>
        <v>45385</v>
      </c>
      <c r="C417" s="98" t="s">
        <v>15</v>
      </c>
      <c r="D417" s="69">
        <f t="shared" ref="D417:R417" si="2346">IF(OR($B417&lt;D$10,$B417&gt;D$11),0,IF($B417=D$11,-D416,-D$15))</f>
        <v>0</v>
      </c>
      <c r="E417" s="69">
        <f t="shared" si="2346"/>
        <v>0</v>
      </c>
      <c r="F417" s="69">
        <f t="shared" si="2346"/>
        <v>0</v>
      </c>
      <c r="G417" s="69">
        <f t="shared" si="2346"/>
        <v>0</v>
      </c>
      <c r="H417" s="69">
        <f t="shared" si="2346"/>
        <v>0</v>
      </c>
      <c r="I417" s="69">
        <f t="shared" si="2346"/>
        <v>0</v>
      </c>
      <c r="J417" s="69">
        <f t="shared" si="2346"/>
        <v>0</v>
      </c>
      <c r="K417" s="69">
        <f t="shared" si="2346"/>
        <v>0</v>
      </c>
      <c r="L417" s="69">
        <f t="shared" si="2346"/>
        <v>0</v>
      </c>
      <c r="M417" s="69">
        <f t="shared" si="2346"/>
        <v>0</v>
      </c>
      <c r="N417" s="69">
        <f t="shared" si="2346"/>
        <v>0</v>
      </c>
      <c r="O417" s="69">
        <f t="shared" si="2346"/>
        <v>0</v>
      </c>
      <c r="P417" s="69">
        <f t="shared" si="2346"/>
        <v>0</v>
      </c>
      <c r="Q417" s="69">
        <f>IF(OR($B417&lt;Q$10,$B417&gt;Q$11),0,IF($B417=Q$11,-Q416,-Q$15))</f>
        <v>0</v>
      </c>
      <c r="R417" s="69">
        <f t="shared" si="2346"/>
        <v>0</v>
      </c>
      <c r="S417" s="69">
        <f t="shared" ref="S417:V417" si="2347">IF(OR($B417&lt;S$10,$B417&gt;S$11),0,IF($B417=S$11,-S416,-S$15))</f>
        <v>0</v>
      </c>
      <c r="T417" s="69">
        <f t="shared" si="2347"/>
        <v>0</v>
      </c>
      <c r="U417" s="69">
        <f t="shared" si="2347"/>
        <v>-3019.97</v>
      </c>
      <c r="V417" s="69">
        <f t="shared" si="2347"/>
        <v>-5260.36</v>
      </c>
      <c r="W417" s="69">
        <v>0</v>
      </c>
      <c r="X417" s="69">
        <v>0</v>
      </c>
      <c r="Y417" s="69">
        <v>0</v>
      </c>
      <c r="Z417" s="69">
        <f t="shared" ref="Z417" si="2348">IF(OR($B417&lt;Z$10,$B417&gt;Z$11),0,IF($B417=Z$11,-Z416,-Z$15))</f>
        <v>-4145.22</v>
      </c>
      <c r="AA417" s="69">
        <v>0</v>
      </c>
      <c r="AB417" s="69">
        <f t="shared" ref="AB417" si="2349">IF(OR($B417&lt;AB$10,$B417&gt;AB$11),0,IF($B417=AB$11,-AB416,-AB$15))</f>
        <v>-2323.0977777777771</v>
      </c>
      <c r="AC417" s="69">
        <f>IF(OR($B417&lt;AC$10,$B417&gt;AC$11),0,IF($B417=AC$11,-AC416,-AC$15))</f>
        <v>-5057.5455555555554</v>
      </c>
      <c r="AD417" s="69">
        <f t="shared" ref="AD417:AF417" si="2350">IF(OR($B417&lt;AD$10,$B417&gt;AD$11),0,IF($B417=AD$11,-AD416,-AD$15))</f>
        <v>-2817.2901111111109</v>
      </c>
      <c r="AE417" s="69">
        <f t="shared" si="2350"/>
        <v>-4496.5687222222223</v>
      </c>
      <c r="AF417" s="69">
        <f t="shared" si="2350"/>
        <v>-1984.0399444444445</v>
      </c>
      <c r="AG417" s="69">
        <f t="shared" ref="AG417:AH417" si="2351">IF(OR($B417&lt;AG$10,$B417&gt;AG$11),0,IF($B417=AG$11,-AG416,-AG$15))</f>
        <v>-7735.1963333333342</v>
      </c>
      <c r="AH417" s="69">
        <f t="shared" si="2351"/>
        <v>-2291.8082777777777</v>
      </c>
      <c r="AI417" s="69">
        <f t="shared" ref="AI417:AJ417" si="2352">IF(OR($B417&lt;AI$10,$B417&gt;AI$11),0,IF($B417=AI$11,-AI416,-AI$15))</f>
        <v>-4660.0425555555557</v>
      </c>
      <c r="AJ417" s="69">
        <f t="shared" si="2352"/>
        <v>-4768.1513888888885</v>
      </c>
      <c r="AK417" s="69">
        <f t="shared" ref="AK417:AL417" si="2353">IF(OR($B417&lt;AK$10,$B417&gt;AK$11),0,IF($B417=AK$11,-AK416,-AK$15))</f>
        <v>-2229.3174444444444</v>
      </c>
      <c r="AL417" s="69">
        <f t="shared" si="2353"/>
        <v>-5824.0375000000004</v>
      </c>
      <c r="AM417" s="69">
        <f t="shared" ref="AM417" si="2354">IF(OR($B417&lt;AM$10,$B417&gt;AM$11),0,IF($B417=AM$11,-AM416,-AM$15))</f>
        <v>-250.24666666666667</v>
      </c>
      <c r="AN417" s="69"/>
      <c r="AO417" s="69"/>
      <c r="AP417" s="69">
        <f t="shared" ref="AP417:AQ417" si="2355">IF(OR($B417&lt;AP$10,$B417&gt;AP$11),0,IF($B417=AP$11,-AP416,-AP$15))</f>
        <v>-9054.5974444444455</v>
      </c>
      <c r="AQ417" s="69">
        <f t="shared" si="2355"/>
        <v>-5277.7777777777774</v>
      </c>
      <c r="AR417" s="69">
        <f t="shared" ref="AR417:AT417" si="2356">IF(OR($B417&lt;AR$10,$B417&gt;AR$11),0,IF($B417=AR$11,-AR416,-AR$15))</f>
        <v>-7777.7777777777774</v>
      </c>
      <c r="AS417" s="69">
        <f t="shared" si="2356"/>
        <v>-4412.5226666666667</v>
      </c>
      <c r="AT417" s="69">
        <f t="shared" si="2356"/>
        <v>-4428.1481111111116</v>
      </c>
      <c r="AU417" s="69">
        <f t="shared" ref="AU417:AV417" si="2357">IF(OR($B417&lt;AU$10,$B417&gt;AU$11),0,IF($B417=AU$11,-AU416,-AU$15))</f>
        <v>-1666.6666666666667</v>
      </c>
      <c r="AV417" s="69">
        <f t="shared" si="2357"/>
        <v>-416.61005555555556</v>
      </c>
      <c r="AW417" s="70"/>
      <c r="AX417" s="70"/>
      <c r="AY417" s="70"/>
      <c r="AZ417" s="70"/>
      <c r="BA417" s="70"/>
      <c r="BB417" s="71">
        <f t="shared" si="2046"/>
        <v>-89896.992777777792</v>
      </c>
      <c r="BC417" s="71">
        <f>ROUND(BB417*'Link In'!$H$2,2)</f>
        <v>-4494.8500000000004</v>
      </c>
      <c r="BD417" s="71">
        <f>ROUND((BB417-BC417)*'Link In'!$H$3,2)</f>
        <v>-17934.45</v>
      </c>
    </row>
    <row r="418" spans="1:56" x14ac:dyDescent="0.3">
      <c r="A418" s="55">
        <v>9999</v>
      </c>
      <c r="B418" s="123">
        <f>B417</f>
        <v>45385</v>
      </c>
      <c r="C418" s="99" t="s">
        <v>16</v>
      </c>
      <c r="D418" s="71">
        <f t="shared" ref="D418:V418" si="2358">IF($B419&lt;D$10,0,IF($B419=D$10,D$13,SUM(D416:D417)))</f>
        <v>0</v>
      </c>
      <c r="E418" s="71">
        <f t="shared" si="2358"/>
        <v>0</v>
      </c>
      <c r="F418" s="71">
        <f t="shared" si="2358"/>
        <v>0</v>
      </c>
      <c r="G418" s="71">
        <f t="shared" si="2358"/>
        <v>0</v>
      </c>
      <c r="H418" s="71">
        <f t="shared" si="2358"/>
        <v>0</v>
      </c>
      <c r="I418" s="71">
        <f t="shared" si="2358"/>
        <v>0</v>
      </c>
      <c r="J418" s="71">
        <f t="shared" si="2358"/>
        <v>0</v>
      </c>
      <c r="K418" s="71">
        <f t="shared" si="2358"/>
        <v>0</v>
      </c>
      <c r="L418" s="71">
        <f t="shared" si="2358"/>
        <v>0</v>
      </c>
      <c r="M418" s="71">
        <f t="shared" si="2358"/>
        <v>0</v>
      </c>
      <c r="N418" s="71">
        <f t="shared" si="2358"/>
        <v>0</v>
      </c>
      <c r="O418" s="71">
        <f t="shared" si="2358"/>
        <v>0</v>
      </c>
      <c r="P418" s="71">
        <f t="shared" si="2358"/>
        <v>0</v>
      </c>
      <c r="Q418" s="71">
        <f>IF($B419&lt;Q$10,0,IF($B419=Q$10,Q$13,SUM(Q416:Q417)))</f>
        <v>-6.9121597334742546E-11</v>
      </c>
      <c r="R418" s="71">
        <f t="shared" si="2358"/>
        <v>1.6825651982799172E-11</v>
      </c>
      <c r="S418" s="71">
        <f t="shared" si="2358"/>
        <v>-7.0485839387401938E-12</v>
      </c>
      <c r="T418" s="71">
        <f t="shared" si="2358"/>
        <v>2.0293100533308461E-11</v>
      </c>
      <c r="U418" s="71">
        <f t="shared" si="2358"/>
        <v>51339.490000001912</v>
      </c>
      <c r="V418" s="71">
        <f t="shared" si="2358"/>
        <v>89426.120000001858</v>
      </c>
      <c r="W418" s="71">
        <f t="shared" ref="W418" si="2359">IF($B419&lt;W$10,0,IF($B419=W$10,W$13,SUM(W416:W417)))</f>
        <v>-1.2050804798491299E-11</v>
      </c>
      <c r="X418" s="71">
        <v>0</v>
      </c>
      <c r="Y418" s="71">
        <f>IF($B419&lt;Y$10,0,IF($B419=Y$10,Y$13,SUM(Y416:Y417)))</f>
        <v>0</v>
      </c>
      <c r="Z418" s="71">
        <f t="shared" ref="Z418" si="2360">IF($B419&lt;Z$10,0,IF($B419=Z$10,Z$13,SUM(Z416:Z417)))</f>
        <v>145082.82000000318</v>
      </c>
      <c r="AA418" s="71">
        <f>IF($B419&lt;AA$10,0,IF($B419=AA$10,AA$13,SUM(AA416:AA417)))</f>
        <v>0</v>
      </c>
      <c r="AB418" s="71">
        <f t="shared" ref="AB418" si="2361">IF($B419&lt;AB$10,0,IF($B419=AB$10,AB$13,SUM(AB416:AB417)))</f>
        <v>118477.98666666725</v>
      </c>
      <c r="AC418" s="71">
        <f>IF($B419&lt;AC$10,0,IF($B419=AC$10,AC$13,SUM(AC416:AC417)))</f>
        <v>257934.82333332923</v>
      </c>
      <c r="AD418" s="71">
        <f t="shared" ref="AD418:AF418" si="2362">IF($B419&lt;AD$10,0,IF($B419=AD$10,AD$13,SUM(AD416:AD417)))</f>
        <v>157768.24622222123</v>
      </c>
      <c r="AE418" s="71">
        <f t="shared" si="2362"/>
        <v>395698.04755555454</v>
      </c>
      <c r="AF418" s="71">
        <f t="shared" si="2362"/>
        <v>174595.51511111209</v>
      </c>
      <c r="AG418" s="71">
        <f t="shared" ref="AG418:AH418" si="2363">IF($B419&lt;AG$10,0,IF($B419=AG$10,AG$13,SUM(AG416:AG417)))</f>
        <v>680697.27733332873</v>
      </c>
      <c r="AH418" s="71">
        <f t="shared" si="2363"/>
        <v>201679.12844444285</v>
      </c>
      <c r="AI418" s="71">
        <f t="shared" ref="AI418:AJ418" si="2364">IF($B419&lt;AI$10,0,IF($B419=AI$10,AI$13,SUM(AI416:AI417)))</f>
        <v>410083.74488888623</v>
      </c>
      <c r="AJ418" s="71">
        <f t="shared" si="2364"/>
        <v>419597.32222221827</v>
      </c>
      <c r="AK418" s="71">
        <f t="shared" ref="AK418:AL418" si="2365">IF($B419&lt;AK$10,0,IF($B419=AK$10,AK$13,SUM(AK416:AK417)))</f>
        <v>196179.93511111062</v>
      </c>
      <c r="AL418" s="71">
        <f t="shared" si="2365"/>
        <v>559107.60000000196</v>
      </c>
      <c r="AM418" s="71">
        <f t="shared" ref="AM418" si="2366">IF($B419&lt;AM$10,0,IF($B419=AM$10,AM$13,SUM(AM416:AM417)))</f>
        <v>22021.706666666731</v>
      </c>
      <c r="AN418" s="71"/>
      <c r="AO418" s="71"/>
      <c r="AP418" s="71">
        <f t="shared" ref="AP418:AQ418" si="2367">IF($B419&lt;AP$10,0,IF($B419=AP$10,AP$13,SUM(AP416:AP417)))</f>
        <v>1168043.0703333342</v>
      </c>
      <c r="AQ418" s="71">
        <f t="shared" si="2367"/>
        <v>612222.22222222388</v>
      </c>
      <c r="AR418" s="71">
        <f t="shared" ref="AR418:AT418" si="2368">IF($B419&lt;AR$10,0,IF($B419=AR$10,AR$13,SUM(AR416:AR417)))</f>
        <v>925555.55555555713</v>
      </c>
      <c r="AS418" s="71">
        <f t="shared" si="2368"/>
        <v>498615.06133333396</v>
      </c>
      <c r="AT418" s="71">
        <f t="shared" si="2368"/>
        <v>500380.73655555397</v>
      </c>
      <c r="AU418" s="71">
        <f t="shared" ref="AU418:AV418" si="2369">IF($B419&lt;AU$10,0,IF($B419=AU$10,AU$13,SUM(AU416:AU417)))</f>
        <v>218333.33333333317</v>
      </c>
      <c r="AV418" s="71">
        <f t="shared" si="2369"/>
        <v>50826.426777777757</v>
      </c>
      <c r="AW418" s="71"/>
      <c r="AX418" s="71"/>
      <c r="AY418" s="71"/>
      <c r="AZ418" s="71"/>
      <c r="BA418" s="71"/>
      <c r="BB418" s="71">
        <f t="shared" si="2046"/>
        <v>7853666.1696666609</v>
      </c>
      <c r="BC418" s="71">
        <f>ROUND(BB418*'Link In'!$H$2,2)</f>
        <v>392683.31</v>
      </c>
      <c r="BD418" s="71">
        <f>ROUND((BB418-BC418)*'Link In'!$H$3,2)</f>
        <v>1566806.4</v>
      </c>
    </row>
    <row r="419" spans="1:56" x14ac:dyDescent="0.3">
      <c r="A419" s="55">
        <v>9999</v>
      </c>
      <c r="B419" s="125">
        <f>+B418+31</f>
        <v>45416</v>
      </c>
      <c r="C419" s="98" t="s">
        <v>15</v>
      </c>
      <c r="D419" s="69">
        <f t="shared" ref="D419:P419" si="2370">IF(OR($B419&lt;D$10,$B419&gt;D$11),0,IF($B419=D$11,-D418,-D$15))</f>
        <v>0</v>
      </c>
      <c r="E419" s="69">
        <f t="shared" si="2370"/>
        <v>0</v>
      </c>
      <c r="F419" s="69">
        <f t="shared" si="2370"/>
        <v>0</v>
      </c>
      <c r="G419" s="69">
        <f t="shared" si="2370"/>
        <v>0</v>
      </c>
      <c r="H419" s="69">
        <f t="shared" si="2370"/>
        <v>0</v>
      </c>
      <c r="I419" s="69">
        <f t="shared" si="2370"/>
        <v>0</v>
      </c>
      <c r="J419" s="69">
        <f t="shared" si="2370"/>
        <v>0</v>
      </c>
      <c r="K419" s="69">
        <f t="shared" si="2370"/>
        <v>0</v>
      </c>
      <c r="L419" s="69">
        <f t="shared" si="2370"/>
        <v>0</v>
      </c>
      <c r="M419" s="69">
        <f t="shared" si="2370"/>
        <v>0</v>
      </c>
      <c r="N419" s="69">
        <f t="shared" si="2370"/>
        <v>0</v>
      </c>
      <c r="O419" s="69">
        <f t="shared" si="2370"/>
        <v>0</v>
      </c>
      <c r="P419" s="69">
        <f t="shared" si="2370"/>
        <v>0</v>
      </c>
      <c r="Q419" s="69">
        <f>IF(OR($B419&lt;Q$10,$B419&gt;Q$11),0,IF($B419=Q$11,-Q418,-Q$15))</f>
        <v>0</v>
      </c>
      <c r="R419" s="69">
        <f t="shared" ref="R419:V419" si="2371">IF(OR($B419&lt;R$10,$B419&gt;R$11),0,IF($B419=R$11,-R418,-R$15))</f>
        <v>0</v>
      </c>
      <c r="S419" s="69">
        <f t="shared" si="2371"/>
        <v>0</v>
      </c>
      <c r="T419" s="69">
        <f t="shared" si="2371"/>
        <v>0</v>
      </c>
      <c r="U419" s="69">
        <f t="shared" si="2371"/>
        <v>-3019.97</v>
      </c>
      <c r="V419" s="69">
        <f t="shared" si="2371"/>
        <v>-5260.36</v>
      </c>
      <c r="W419" s="69">
        <v>0</v>
      </c>
      <c r="X419" s="69">
        <v>0</v>
      </c>
      <c r="Y419" s="69">
        <v>0</v>
      </c>
      <c r="Z419" s="69">
        <f t="shared" ref="Z419" si="2372">IF(OR($B419&lt;Z$10,$B419&gt;Z$11),0,IF($B419=Z$11,-Z418,-Z$15))</f>
        <v>-4145.22</v>
      </c>
      <c r="AA419" s="69">
        <v>0</v>
      </c>
      <c r="AB419" s="69">
        <f t="shared" ref="AB419" si="2373">IF(OR($B419&lt;AB$10,$B419&gt;AB$11),0,IF($B419=AB$11,-AB418,-AB$15))</f>
        <v>-2323.0977777777771</v>
      </c>
      <c r="AC419" s="69">
        <f>IF(OR($B419&lt;AC$10,$B419&gt;AC$11),0,IF($B419=AC$11,-AC418,-AC$15))</f>
        <v>-5057.5455555555554</v>
      </c>
      <c r="AD419" s="69">
        <f t="shared" ref="AD419:AF419" si="2374">IF(OR($B419&lt;AD$10,$B419&gt;AD$11),0,IF($B419=AD$11,-AD418,-AD$15))</f>
        <v>-2817.2901111111109</v>
      </c>
      <c r="AE419" s="69">
        <f t="shared" si="2374"/>
        <v>-4496.5687222222223</v>
      </c>
      <c r="AF419" s="69">
        <f t="shared" si="2374"/>
        <v>-1984.0399444444445</v>
      </c>
      <c r="AG419" s="69">
        <f t="shared" ref="AG419:AH419" si="2375">IF(OR($B419&lt;AG$10,$B419&gt;AG$11),0,IF($B419=AG$11,-AG418,-AG$15))</f>
        <v>-7735.1963333333342</v>
      </c>
      <c r="AH419" s="69">
        <f t="shared" si="2375"/>
        <v>-2291.8082777777777</v>
      </c>
      <c r="AI419" s="69">
        <f t="shared" ref="AI419:AJ419" si="2376">IF(OR($B419&lt;AI$10,$B419&gt;AI$11),0,IF($B419=AI$11,-AI418,-AI$15))</f>
        <v>-4660.0425555555557</v>
      </c>
      <c r="AJ419" s="69">
        <f t="shared" si="2376"/>
        <v>-4768.1513888888885</v>
      </c>
      <c r="AK419" s="69">
        <f t="shared" ref="AK419:AL419" si="2377">IF(OR($B419&lt;AK$10,$B419&gt;AK$11),0,IF($B419=AK$11,-AK418,-AK$15))</f>
        <v>-2229.3174444444444</v>
      </c>
      <c r="AL419" s="69">
        <f t="shared" si="2377"/>
        <v>-5824.0375000000004</v>
      </c>
      <c r="AM419" s="69">
        <f t="shared" ref="AM419" si="2378">IF(OR($B419&lt;AM$10,$B419&gt;AM$11),0,IF($B419=AM$11,-AM418,-AM$15))</f>
        <v>-250.24666666666667</v>
      </c>
      <c r="AN419" s="69"/>
      <c r="AO419" s="69"/>
      <c r="AP419" s="69">
        <f t="shared" ref="AP419:AQ419" si="2379">IF(OR($B419&lt;AP$10,$B419&gt;AP$11),0,IF($B419=AP$11,-AP418,-AP$15))</f>
        <v>-9054.5974444444455</v>
      </c>
      <c r="AQ419" s="69">
        <f t="shared" si="2379"/>
        <v>-5277.7777777777774</v>
      </c>
      <c r="AR419" s="69">
        <f t="shared" ref="AR419:AT419" si="2380">IF(OR($B419&lt;AR$10,$B419&gt;AR$11),0,IF($B419=AR$11,-AR418,-AR$15))</f>
        <v>-7777.7777777777774</v>
      </c>
      <c r="AS419" s="69">
        <f t="shared" si="2380"/>
        <v>-4412.5226666666667</v>
      </c>
      <c r="AT419" s="69">
        <f t="shared" si="2380"/>
        <v>-4428.1481111111116</v>
      </c>
      <c r="AU419" s="69">
        <f t="shared" ref="AU419:AV419" si="2381">IF(OR($B419&lt;AU$10,$B419&gt;AU$11),0,IF($B419=AU$11,-AU418,-AU$15))</f>
        <v>-1666.6666666666667</v>
      </c>
      <c r="AV419" s="69">
        <f t="shared" si="2381"/>
        <v>-416.61005555555556</v>
      </c>
      <c r="AW419" s="70"/>
      <c r="AX419" s="70"/>
      <c r="AY419" s="70"/>
      <c r="AZ419" s="70"/>
      <c r="BA419" s="70"/>
      <c r="BB419" s="71">
        <f t="shared" si="2046"/>
        <v>-89896.992777777792</v>
      </c>
      <c r="BC419" s="71">
        <f>ROUND(BB419*'Link In'!$H$2,2)</f>
        <v>-4494.8500000000004</v>
      </c>
      <c r="BD419" s="71">
        <f>ROUND((BB419-BC419)*'Link In'!$H$3,2)</f>
        <v>-17934.45</v>
      </c>
    </row>
    <row r="420" spans="1:56" x14ac:dyDescent="0.3">
      <c r="A420" s="55">
        <v>9999</v>
      </c>
      <c r="B420" s="123">
        <f>B419</f>
        <v>45416</v>
      </c>
      <c r="C420" s="99" t="s">
        <v>16</v>
      </c>
      <c r="D420" s="71">
        <f t="shared" ref="D420:V420" si="2382">IF($B421&lt;D$10,0,IF($B421=D$10,D$13,SUM(D418:D419)))</f>
        <v>0</v>
      </c>
      <c r="E420" s="71">
        <f t="shared" si="2382"/>
        <v>0</v>
      </c>
      <c r="F420" s="71">
        <f t="shared" si="2382"/>
        <v>0</v>
      </c>
      <c r="G420" s="71">
        <f t="shared" si="2382"/>
        <v>0</v>
      </c>
      <c r="H420" s="71">
        <f t="shared" si="2382"/>
        <v>0</v>
      </c>
      <c r="I420" s="71">
        <f t="shared" si="2382"/>
        <v>0</v>
      </c>
      <c r="J420" s="71">
        <f t="shared" si="2382"/>
        <v>0</v>
      </c>
      <c r="K420" s="71">
        <f t="shared" si="2382"/>
        <v>0</v>
      </c>
      <c r="L420" s="71">
        <f t="shared" si="2382"/>
        <v>0</v>
      </c>
      <c r="M420" s="71">
        <f t="shared" si="2382"/>
        <v>0</v>
      </c>
      <c r="N420" s="71">
        <f t="shared" si="2382"/>
        <v>0</v>
      </c>
      <c r="O420" s="71">
        <f t="shared" si="2382"/>
        <v>0</v>
      </c>
      <c r="P420" s="71">
        <f t="shared" si="2382"/>
        <v>0</v>
      </c>
      <c r="Q420" s="71">
        <f>IF($B421&lt;Q$10,0,IF($B421=Q$10,Q$13,SUM(Q418:Q419)))</f>
        <v>-6.9121597334742546E-11</v>
      </c>
      <c r="R420" s="71">
        <f t="shared" si="2382"/>
        <v>1.6825651982799172E-11</v>
      </c>
      <c r="S420" s="71">
        <f t="shared" si="2382"/>
        <v>-7.0485839387401938E-12</v>
      </c>
      <c r="T420" s="71">
        <f t="shared" si="2382"/>
        <v>2.0293100533308461E-11</v>
      </c>
      <c r="U420" s="71">
        <f t="shared" si="2382"/>
        <v>48319.52000000191</v>
      </c>
      <c r="V420" s="71">
        <f t="shared" si="2382"/>
        <v>84165.760000001857</v>
      </c>
      <c r="W420" s="71">
        <f t="shared" ref="W420" si="2383">IF($B421&lt;W$10,0,IF($B421=W$10,W$13,SUM(W418:W419)))</f>
        <v>-1.2050804798491299E-11</v>
      </c>
      <c r="X420" s="71">
        <v>0</v>
      </c>
      <c r="Y420" s="71">
        <f>IF($B421&lt;Y$10,0,IF($B421=Y$10,Y$13,SUM(Y418:Y419)))</f>
        <v>0</v>
      </c>
      <c r="Z420" s="71">
        <f t="shared" ref="Z420" si="2384">IF($B421&lt;Z$10,0,IF($B421=Z$10,Z$13,SUM(Z418:Z419)))</f>
        <v>140937.60000000318</v>
      </c>
      <c r="AA420" s="71">
        <f>IF($B421&lt;AA$10,0,IF($B421=AA$10,AA$13,SUM(AA418:AA419)))</f>
        <v>0</v>
      </c>
      <c r="AB420" s="71">
        <f t="shared" ref="AB420" si="2385">IF($B421&lt;AB$10,0,IF($B421=AB$10,AB$13,SUM(AB418:AB419)))</f>
        <v>116154.88888888947</v>
      </c>
      <c r="AC420" s="71">
        <f>IF($B421&lt;AC$10,0,IF($B421=AC$10,AC$13,SUM(AC418:AC419)))</f>
        <v>252877.27777777368</v>
      </c>
      <c r="AD420" s="71">
        <f t="shared" ref="AD420:AF420" si="2386">IF($B421&lt;AD$10,0,IF($B421=AD$10,AD$13,SUM(AD418:AD419)))</f>
        <v>154950.95611111014</v>
      </c>
      <c r="AE420" s="71">
        <f t="shared" si="2386"/>
        <v>391201.47883333231</v>
      </c>
      <c r="AF420" s="71">
        <f t="shared" si="2386"/>
        <v>172611.47516666766</v>
      </c>
      <c r="AG420" s="71">
        <f t="shared" ref="AG420:AH420" si="2387">IF($B421&lt;AG$10,0,IF($B421=AG$10,AG$13,SUM(AG418:AG419)))</f>
        <v>672962.08099999535</v>
      </c>
      <c r="AH420" s="71">
        <f t="shared" si="2387"/>
        <v>199387.32016666507</v>
      </c>
      <c r="AI420" s="71">
        <f t="shared" ref="AI420:AJ420" si="2388">IF($B421&lt;AI$10,0,IF($B421=AI$10,AI$13,SUM(AI418:AI419)))</f>
        <v>405423.70233333064</v>
      </c>
      <c r="AJ420" s="71">
        <f t="shared" si="2388"/>
        <v>414829.17083332938</v>
      </c>
      <c r="AK420" s="71">
        <f t="shared" ref="AK420:AL420" si="2389">IF($B421&lt;AK$10,0,IF($B421=AK$10,AK$13,SUM(AK418:AK419)))</f>
        <v>193950.61766666619</v>
      </c>
      <c r="AL420" s="71">
        <f t="shared" si="2389"/>
        <v>553283.56250000198</v>
      </c>
      <c r="AM420" s="71">
        <f t="shared" ref="AM420" si="2390">IF($B421&lt;AM$10,0,IF($B421=AM$10,AM$13,SUM(AM418:AM419)))</f>
        <v>21771.460000000065</v>
      </c>
      <c r="AN420" s="71"/>
      <c r="AO420" s="71"/>
      <c r="AP420" s="71">
        <f t="shared" ref="AP420:AQ420" si="2391">IF($B421&lt;AP$10,0,IF($B421=AP$10,AP$13,SUM(AP418:AP419)))</f>
        <v>1158988.4728888897</v>
      </c>
      <c r="AQ420" s="71">
        <f t="shared" si="2391"/>
        <v>606944.44444444613</v>
      </c>
      <c r="AR420" s="71">
        <f t="shared" ref="AR420:AT420" si="2392">IF($B421&lt;AR$10,0,IF($B421=AR$10,AR$13,SUM(AR418:AR419)))</f>
        <v>917777.77777777938</v>
      </c>
      <c r="AS420" s="71">
        <f t="shared" si="2392"/>
        <v>494202.5386666673</v>
      </c>
      <c r="AT420" s="71">
        <f t="shared" si="2392"/>
        <v>495952.58844444284</v>
      </c>
      <c r="AU420" s="71">
        <f t="shared" ref="AU420:AV420" si="2393">IF($B421&lt;AU$10,0,IF($B421=AU$10,AU$13,SUM(AU418:AU419)))</f>
        <v>216666.66666666651</v>
      </c>
      <c r="AV420" s="71">
        <f t="shared" si="2393"/>
        <v>50409.816722222204</v>
      </c>
      <c r="AW420" s="71"/>
      <c r="AX420" s="71"/>
      <c r="AY420" s="71"/>
      <c r="AZ420" s="71"/>
      <c r="BA420" s="71"/>
      <c r="BB420" s="71">
        <f t="shared" si="2046"/>
        <v>7763769.176888884</v>
      </c>
      <c r="BC420" s="71">
        <f>ROUND(BB420*'Link In'!$H$2,2)</f>
        <v>388188.46</v>
      </c>
      <c r="BD420" s="71">
        <f>ROUND((BB420-BC420)*'Link In'!$H$3,2)</f>
        <v>1548871.95</v>
      </c>
    </row>
    <row r="421" spans="1:56" x14ac:dyDescent="0.3">
      <c r="A421" s="55">
        <v>9999</v>
      </c>
      <c r="B421" s="125">
        <f>+B420+31</f>
        <v>45447</v>
      </c>
      <c r="C421" s="98" t="s">
        <v>15</v>
      </c>
      <c r="D421" s="69">
        <f t="shared" ref="D421:V421" si="2394">IF(OR($B421&lt;D$10,$B421&gt;D$11),0,IF($B421=D$11,-D420,-D$15))</f>
        <v>0</v>
      </c>
      <c r="E421" s="69">
        <f t="shared" si="2394"/>
        <v>0</v>
      </c>
      <c r="F421" s="69">
        <f t="shared" si="2394"/>
        <v>0</v>
      </c>
      <c r="G421" s="69">
        <f t="shared" si="2394"/>
        <v>0</v>
      </c>
      <c r="H421" s="69">
        <f t="shared" si="2394"/>
        <v>0</v>
      </c>
      <c r="I421" s="69">
        <f t="shared" si="2394"/>
        <v>0</v>
      </c>
      <c r="J421" s="69">
        <f t="shared" si="2394"/>
        <v>0</v>
      </c>
      <c r="K421" s="69">
        <f t="shared" si="2394"/>
        <v>0</v>
      </c>
      <c r="L421" s="69">
        <f t="shared" si="2394"/>
        <v>0</v>
      </c>
      <c r="M421" s="69">
        <f t="shared" si="2394"/>
        <v>0</v>
      </c>
      <c r="N421" s="69">
        <f t="shared" si="2394"/>
        <v>0</v>
      </c>
      <c r="O421" s="69">
        <f t="shared" si="2394"/>
        <v>0</v>
      </c>
      <c r="P421" s="69">
        <f t="shared" si="2394"/>
        <v>0</v>
      </c>
      <c r="Q421" s="69">
        <f>IF(OR($B421&lt;Q$10,$B421&gt;Q$11),0,IF($B421=Q$11,-Q420,-Q$15))</f>
        <v>0</v>
      </c>
      <c r="R421" s="69">
        <f t="shared" si="2394"/>
        <v>0</v>
      </c>
      <c r="S421" s="69">
        <f t="shared" si="2394"/>
        <v>0</v>
      </c>
      <c r="T421" s="69">
        <f t="shared" si="2394"/>
        <v>0</v>
      </c>
      <c r="U421" s="69">
        <f t="shared" si="2394"/>
        <v>-3019.97</v>
      </c>
      <c r="V421" s="69">
        <f t="shared" si="2394"/>
        <v>-5260.36</v>
      </c>
      <c r="W421" s="69">
        <v>0</v>
      </c>
      <c r="X421" s="69"/>
      <c r="Y421" s="69"/>
      <c r="Z421" s="69">
        <f t="shared" ref="Z421" si="2395">IF(OR($B421&lt;Z$10,$B421&gt;Z$11),0,IF($B421=Z$11,-Z420,-Z$15))</f>
        <v>-4145.22</v>
      </c>
      <c r="AA421" s="69"/>
      <c r="AB421" s="69">
        <f t="shared" ref="AB421" si="2396">IF(OR($B421&lt;AB$10,$B421&gt;AB$11),0,IF($B421=AB$11,-AB420,-AB$15))</f>
        <v>-2323.0977777777771</v>
      </c>
      <c r="AC421" s="69">
        <f>IF(OR($B421&lt;AC$10,$B421&gt;AC$11),0,IF($B421=AC$11,-AC420,-AC$15))</f>
        <v>-5057.5455555555554</v>
      </c>
      <c r="AD421" s="69">
        <f t="shared" ref="AD421:AF421" si="2397">IF(OR($B421&lt;AD$10,$B421&gt;AD$11),0,IF($B421=AD$11,-AD420,-AD$15))</f>
        <v>-2817.2901111111109</v>
      </c>
      <c r="AE421" s="69">
        <f t="shared" si="2397"/>
        <v>-4496.5687222222223</v>
      </c>
      <c r="AF421" s="69">
        <f t="shared" si="2397"/>
        <v>-1984.0399444444445</v>
      </c>
      <c r="AG421" s="69">
        <f t="shared" ref="AG421:AH421" si="2398">IF(OR($B421&lt;AG$10,$B421&gt;AG$11),0,IF($B421=AG$11,-AG420,-AG$15))</f>
        <v>-7735.1963333333342</v>
      </c>
      <c r="AH421" s="69">
        <f t="shared" si="2398"/>
        <v>-2291.8082777777777</v>
      </c>
      <c r="AI421" s="69">
        <f t="shared" ref="AI421:AJ421" si="2399">IF(OR($B421&lt;AI$10,$B421&gt;AI$11),0,IF($B421=AI$11,-AI420,-AI$15))</f>
        <v>-4660.0425555555557</v>
      </c>
      <c r="AJ421" s="69">
        <f t="shared" si="2399"/>
        <v>-4768.1513888888885</v>
      </c>
      <c r="AK421" s="69">
        <f t="shared" ref="AK421:AL421" si="2400">IF(OR($B421&lt;AK$10,$B421&gt;AK$11),0,IF($B421=AK$11,-AK420,-AK$15))</f>
        <v>-2229.3174444444444</v>
      </c>
      <c r="AL421" s="69">
        <f t="shared" si="2400"/>
        <v>-5824.0375000000004</v>
      </c>
      <c r="AM421" s="69">
        <f t="shared" ref="AM421" si="2401">IF(OR($B421&lt;AM$10,$B421&gt;AM$11),0,IF($B421=AM$11,-AM420,-AM$15))</f>
        <v>-250.24666666666667</v>
      </c>
      <c r="AN421" s="69"/>
      <c r="AO421" s="69"/>
      <c r="AP421" s="69">
        <f t="shared" ref="AP421:AQ421" si="2402">IF(OR($B421&lt;AP$10,$B421&gt;AP$11),0,IF($B421=AP$11,-AP420,-AP$15))</f>
        <v>-9054.5974444444455</v>
      </c>
      <c r="AQ421" s="69">
        <f t="shared" si="2402"/>
        <v>-5277.7777777777774</v>
      </c>
      <c r="AR421" s="69">
        <f t="shared" ref="AR421:AT421" si="2403">IF(OR($B421&lt;AR$10,$B421&gt;AR$11),0,IF($B421=AR$11,-AR420,-AR$15))</f>
        <v>-7777.7777777777774</v>
      </c>
      <c r="AS421" s="69">
        <f t="shared" si="2403"/>
        <v>-4412.5226666666667</v>
      </c>
      <c r="AT421" s="69">
        <f t="shared" si="2403"/>
        <v>-4428.1481111111116</v>
      </c>
      <c r="AU421" s="69">
        <f t="shared" ref="AU421:AV421" si="2404">IF(OR($B421&lt;AU$10,$B421&gt;AU$11),0,IF($B421=AU$11,-AU420,-AU$15))</f>
        <v>-1666.6666666666667</v>
      </c>
      <c r="AV421" s="69">
        <f t="shared" si="2404"/>
        <v>-416.61005555555556</v>
      </c>
      <c r="AW421" s="70"/>
      <c r="AX421" s="70"/>
      <c r="AY421" s="70"/>
      <c r="AZ421" s="70"/>
      <c r="BA421" s="70"/>
      <c r="BB421" s="71">
        <f t="shared" si="2046"/>
        <v>-89896.992777777792</v>
      </c>
      <c r="BC421" s="71">
        <f>ROUND(BB421*'Link In'!$H$2,2)</f>
        <v>-4494.8500000000004</v>
      </c>
      <c r="BD421" s="71">
        <f>ROUND((BB421-BC421)*'Link In'!$H$3,2)</f>
        <v>-17934.45</v>
      </c>
    </row>
    <row r="422" spans="1:56" x14ac:dyDescent="0.3">
      <c r="A422" s="55">
        <v>9999</v>
      </c>
      <c r="B422" s="123">
        <f>B421</f>
        <v>45447</v>
      </c>
      <c r="C422" s="99" t="s">
        <v>16</v>
      </c>
      <c r="D422" s="71">
        <f t="shared" ref="D422:V422" si="2405">IF($B423&lt;D$10,0,IF($B423=D$10,D$13,SUM(D420:D421)))</f>
        <v>0</v>
      </c>
      <c r="E422" s="71">
        <f t="shared" si="2405"/>
        <v>0</v>
      </c>
      <c r="F422" s="71">
        <f t="shared" si="2405"/>
        <v>0</v>
      </c>
      <c r="G422" s="71">
        <f t="shared" si="2405"/>
        <v>0</v>
      </c>
      <c r="H422" s="71">
        <f t="shared" si="2405"/>
        <v>0</v>
      </c>
      <c r="I422" s="71">
        <f t="shared" si="2405"/>
        <v>0</v>
      </c>
      <c r="J422" s="71">
        <f t="shared" si="2405"/>
        <v>0</v>
      </c>
      <c r="K422" s="71">
        <f t="shared" si="2405"/>
        <v>0</v>
      </c>
      <c r="L422" s="71">
        <f t="shared" si="2405"/>
        <v>0</v>
      </c>
      <c r="M422" s="71">
        <f t="shared" si="2405"/>
        <v>0</v>
      </c>
      <c r="N422" s="71">
        <f t="shared" si="2405"/>
        <v>0</v>
      </c>
      <c r="O422" s="71">
        <f t="shared" si="2405"/>
        <v>0</v>
      </c>
      <c r="P422" s="71">
        <f t="shared" si="2405"/>
        <v>0</v>
      </c>
      <c r="Q422" s="71">
        <f>IF($B423&lt;Q$10,0,IF($B423=Q$10,Q$13,SUM(Q420:Q421)))</f>
        <v>-6.9121597334742546E-11</v>
      </c>
      <c r="R422" s="71">
        <f t="shared" si="2405"/>
        <v>1.6825651982799172E-11</v>
      </c>
      <c r="S422" s="71">
        <f t="shared" si="2405"/>
        <v>-7.0485839387401938E-12</v>
      </c>
      <c r="T422" s="71">
        <f t="shared" si="2405"/>
        <v>2.0293100533308461E-11</v>
      </c>
      <c r="U422" s="71">
        <f t="shared" si="2405"/>
        <v>45299.550000001909</v>
      </c>
      <c r="V422" s="71">
        <f t="shared" si="2405"/>
        <v>78905.400000001857</v>
      </c>
      <c r="W422" s="71">
        <f t="shared" ref="W422" si="2406">IF($B423&lt;W$10,0,IF($B423=W$10,W$13,SUM(W420:W421)))</f>
        <v>-1.2050804798491299E-11</v>
      </c>
      <c r="X422" s="71"/>
      <c r="Y422" s="71"/>
      <c r="Z422" s="71">
        <f t="shared" ref="Z422" si="2407">IF($B423&lt;Z$10,0,IF($B423=Z$10,Z$13,SUM(Z420:Z421)))</f>
        <v>136792.38000000318</v>
      </c>
      <c r="AA422" s="71"/>
      <c r="AB422" s="71">
        <f t="shared" ref="AB422" si="2408">IF($B423&lt;AB$10,0,IF($B423=AB$10,AB$13,SUM(AB420:AB421)))</f>
        <v>113831.7911111117</v>
      </c>
      <c r="AC422" s="71">
        <f>IF($B423&lt;AC$10,0,IF($B423=AC$10,AC$13,SUM(AC420:AC421)))</f>
        <v>247819.73222221812</v>
      </c>
      <c r="AD422" s="71">
        <f t="shared" ref="AD422:AF422" si="2409">IF($B423&lt;AD$10,0,IF($B423=AD$10,AD$13,SUM(AD420:AD421)))</f>
        <v>152133.66599999904</v>
      </c>
      <c r="AE422" s="71">
        <f t="shared" si="2409"/>
        <v>386704.91011111008</v>
      </c>
      <c r="AF422" s="71">
        <f t="shared" si="2409"/>
        <v>170627.43522222323</v>
      </c>
      <c r="AG422" s="71">
        <f t="shared" ref="AG422:AH422" si="2410">IF($B423&lt;AG$10,0,IF($B423=AG$10,AG$13,SUM(AG420:AG421)))</f>
        <v>665226.88466666196</v>
      </c>
      <c r="AH422" s="71">
        <f t="shared" si="2410"/>
        <v>197095.5118888873</v>
      </c>
      <c r="AI422" s="71">
        <f t="shared" ref="AI422:AJ422" si="2411">IF($B423&lt;AI$10,0,IF($B423=AI$10,AI$13,SUM(AI420:AI421)))</f>
        <v>400763.65977777506</v>
      </c>
      <c r="AJ422" s="71">
        <f t="shared" si="2411"/>
        <v>410061.01944444049</v>
      </c>
      <c r="AK422" s="71">
        <f t="shared" ref="AK422:AL422" si="2412">IF($B423&lt;AK$10,0,IF($B423=AK$10,AK$13,SUM(AK420:AK421)))</f>
        <v>191721.30022222176</v>
      </c>
      <c r="AL422" s="71">
        <f t="shared" si="2412"/>
        <v>547459.525000002</v>
      </c>
      <c r="AM422" s="71">
        <f t="shared" ref="AM422" si="2413">IF($B423&lt;AM$10,0,IF($B423=AM$10,AM$13,SUM(AM420:AM421)))</f>
        <v>21521.213333333399</v>
      </c>
      <c r="AN422" s="71"/>
      <c r="AO422" s="71"/>
      <c r="AP422" s="71">
        <f t="shared" ref="AP422:AQ422" si="2414">IF($B423&lt;AP$10,0,IF($B423=AP$10,AP$13,SUM(AP420:AP421)))</f>
        <v>1149933.8754444453</v>
      </c>
      <c r="AQ422" s="71">
        <f t="shared" si="2414"/>
        <v>601666.66666666837</v>
      </c>
      <c r="AR422" s="71">
        <f t="shared" ref="AR422:AT422" si="2415">IF($B423&lt;AR$10,0,IF($B423=AR$10,AR$13,SUM(AR420:AR421)))</f>
        <v>910000.00000000163</v>
      </c>
      <c r="AS422" s="71">
        <f t="shared" si="2415"/>
        <v>489790.01600000064</v>
      </c>
      <c r="AT422" s="71">
        <f t="shared" si="2415"/>
        <v>491524.4403333317</v>
      </c>
      <c r="AU422" s="71">
        <f t="shared" ref="AU422:AV422" si="2416">IF($B423&lt;AU$10,0,IF($B423=AU$10,AU$13,SUM(AU420:AU421)))</f>
        <v>214999.99999999985</v>
      </c>
      <c r="AV422" s="71">
        <f t="shared" si="2416"/>
        <v>49993.206666666651</v>
      </c>
      <c r="AW422" s="71"/>
      <c r="AX422" s="71"/>
      <c r="AY422" s="71"/>
      <c r="AZ422" s="71"/>
      <c r="BA422" s="71"/>
      <c r="BB422" s="71">
        <f t="shared" si="2046"/>
        <v>7673872.1841111062</v>
      </c>
      <c r="BC422" s="71">
        <f>ROUND(BB422*'Link In'!$H$2,2)</f>
        <v>383693.61</v>
      </c>
      <c r="BD422" s="71">
        <f>ROUND((BB422-BC422)*'Link In'!$H$3,2)</f>
        <v>1530937.5</v>
      </c>
    </row>
    <row r="423" spans="1:56" x14ac:dyDescent="0.3">
      <c r="A423" s="55">
        <v>9999</v>
      </c>
      <c r="B423" s="125">
        <f>+B422+31</f>
        <v>45478</v>
      </c>
      <c r="C423" s="98" t="s">
        <v>15</v>
      </c>
      <c r="D423" s="69">
        <f t="shared" ref="D423:V423" si="2417">IF(OR($B423&lt;D$10,$B423&gt;D$11),0,IF($B423=D$11,-D422,-D$15))</f>
        <v>0</v>
      </c>
      <c r="E423" s="69">
        <f t="shared" si="2417"/>
        <v>0</v>
      </c>
      <c r="F423" s="69">
        <f t="shared" si="2417"/>
        <v>0</v>
      </c>
      <c r="G423" s="69">
        <f t="shared" si="2417"/>
        <v>0</v>
      </c>
      <c r="H423" s="69">
        <f t="shared" si="2417"/>
        <v>0</v>
      </c>
      <c r="I423" s="69">
        <f t="shared" si="2417"/>
        <v>0</v>
      </c>
      <c r="J423" s="69">
        <f t="shared" si="2417"/>
        <v>0</v>
      </c>
      <c r="K423" s="69">
        <f t="shared" si="2417"/>
        <v>0</v>
      </c>
      <c r="L423" s="69">
        <f t="shared" si="2417"/>
        <v>0</v>
      </c>
      <c r="M423" s="69">
        <f t="shared" si="2417"/>
        <v>0</v>
      </c>
      <c r="N423" s="69">
        <f t="shared" si="2417"/>
        <v>0</v>
      </c>
      <c r="O423" s="69">
        <f t="shared" si="2417"/>
        <v>0</v>
      </c>
      <c r="P423" s="69">
        <f t="shared" si="2417"/>
        <v>0</v>
      </c>
      <c r="Q423" s="69">
        <f>IF(OR($B423&lt;Q$10,$B423&gt;Q$11),0,IF($B423=Q$11,-Q422,-Q$15))</f>
        <v>0</v>
      </c>
      <c r="R423" s="69">
        <f t="shared" si="2417"/>
        <v>0</v>
      </c>
      <c r="S423" s="69">
        <f t="shared" si="2417"/>
        <v>0</v>
      </c>
      <c r="T423" s="69">
        <f t="shared" si="2417"/>
        <v>0</v>
      </c>
      <c r="U423" s="69">
        <f t="shared" si="2417"/>
        <v>-3019.97</v>
      </c>
      <c r="V423" s="69">
        <f t="shared" si="2417"/>
        <v>-5260.36</v>
      </c>
      <c r="W423" s="69">
        <v>0</v>
      </c>
      <c r="X423" s="69"/>
      <c r="Y423" s="69"/>
      <c r="Z423" s="69">
        <f t="shared" ref="Z423" si="2418">IF(OR($B423&lt;Z$10,$B423&gt;Z$11),0,IF($B423=Z$11,-Z422,-Z$15))</f>
        <v>-4145.22</v>
      </c>
      <c r="AA423" s="69"/>
      <c r="AB423" s="69">
        <f t="shared" ref="AB423" si="2419">IF(OR($B423&lt;AB$10,$B423&gt;AB$11),0,IF($B423=AB$11,-AB422,-AB$15))</f>
        <v>-2323.0977777777771</v>
      </c>
      <c r="AC423" s="69">
        <f>IF(OR($B423&lt;AC$10,$B423&gt;AC$11),0,IF($B423=AC$11,-AC422,-AC$15))</f>
        <v>-5057.5455555555554</v>
      </c>
      <c r="AD423" s="69">
        <f t="shared" ref="AD423:AF423" si="2420">IF(OR($B423&lt;AD$10,$B423&gt;AD$11),0,IF($B423=AD$11,-AD422,-AD$15))</f>
        <v>-2817.2901111111109</v>
      </c>
      <c r="AE423" s="69">
        <f t="shared" si="2420"/>
        <v>-4496.5687222222223</v>
      </c>
      <c r="AF423" s="69">
        <f t="shared" si="2420"/>
        <v>-1984.0399444444445</v>
      </c>
      <c r="AG423" s="69">
        <f t="shared" ref="AG423:AH423" si="2421">IF(OR($B423&lt;AG$10,$B423&gt;AG$11),0,IF($B423=AG$11,-AG422,-AG$15))</f>
        <v>-7735.1963333333342</v>
      </c>
      <c r="AH423" s="69">
        <f t="shared" si="2421"/>
        <v>-2291.8082777777777</v>
      </c>
      <c r="AI423" s="69">
        <f t="shared" ref="AI423:AJ423" si="2422">IF(OR($B423&lt;AI$10,$B423&gt;AI$11),0,IF($B423=AI$11,-AI422,-AI$15))</f>
        <v>-4660.0425555555557</v>
      </c>
      <c r="AJ423" s="69">
        <f t="shared" si="2422"/>
        <v>-4768.1513888888885</v>
      </c>
      <c r="AK423" s="69">
        <f t="shared" ref="AK423:AL423" si="2423">IF(OR($B423&lt;AK$10,$B423&gt;AK$11),0,IF($B423=AK$11,-AK422,-AK$15))</f>
        <v>-2229.3174444444444</v>
      </c>
      <c r="AL423" s="69">
        <f t="shared" si="2423"/>
        <v>-5824.0375000000004</v>
      </c>
      <c r="AM423" s="69">
        <f t="shared" ref="AM423" si="2424">IF(OR($B423&lt;AM$10,$B423&gt;AM$11),0,IF($B423=AM$11,-AM422,-AM$15))</f>
        <v>-250.24666666666667</v>
      </c>
      <c r="AN423" s="69"/>
      <c r="AO423" s="69"/>
      <c r="AP423" s="69">
        <f t="shared" ref="AP423:AQ423" si="2425">IF(OR($B423&lt;AP$10,$B423&gt;AP$11),0,IF($B423=AP$11,-AP422,-AP$15))</f>
        <v>-9054.5974444444455</v>
      </c>
      <c r="AQ423" s="69">
        <f t="shared" si="2425"/>
        <v>-5277.7777777777774</v>
      </c>
      <c r="AR423" s="69">
        <f t="shared" ref="AR423:AT423" si="2426">IF(OR($B423&lt;AR$10,$B423&gt;AR$11),0,IF($B423=AR$11,-AR422,-AR$15))</f>
        <v>-7777.7777777777774</v>
      </c>
      <c r="AS423" s="69">
        <f t="shared" si="2426"/>
        <v>-4412.5226666666667</v>
      </c>
      <c r="AT423" s="69">
        <f t="shared" si="2426"/>
        <v>-4428.1481111111116</v>
      </c>
      <c r="AU423" s="69">
        <f t="shared" ref="AU423:AV423" si="2427">IF(OR($B423&lt;AU$10,$B423&gt;AU$11),0,IF($B423=AU$11,-AU422,-AU$15))</f>
        <v>-1666.6666666666667</v>
      </c>
      <c r="AV423" s="69">
        <f t="shared" si="2427"/>
        <v>-416.61005555555556</v>
      </c>
      <c r="AW423" s="70"/>
      <c r="AX423" s="70"/>
      <c r="AY423" s="70"/>
      <c r="AZ423" s="70"/>
      <c r="BA423" s="70"/>
      <c r="BB423" s="71">
        <f t="shared" si="2046"/>
        <v>-89896.992777777792</v>
      </c>
      <c r="BC423" s="71">
        <f>ROUND(BB423*'Link In'!$H$2,2)</f>
        <v>-4494.8500000000004</v>
      </c>
      <c r="BD423" s="71">
        <f>ROUND((BB423-BC423)*'Link In'!$H$3,2)</f>
        <v>-17934.45</v>
      </c>
    </row>
  </sheetData>
  <customSheetViews>
    <customSheetView guid="{E1512DED-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1"/>
      <headerFooter alignWithMargins="0">
        <oddFooter>&amp;L&amp;"Arial,Bold"&amp;8&amp;D        &amp;T&amp;C&amp;"Arial,Bold"&amp;8 &amp;F        &amp;A&amp;R&amp;"Arial,Bold"&amp;8Page &amp;P of &amp;N</oddFooter>
      </headerFooter>
    </customSheetView>
    <customSheetView guid="{E1512DEC-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2"/>
      <headerFooter alignWithMargins="0">
        <oddFooter>&amp;L&amp;"Arial,Bold"&amp;8&amp;D        &amp;T&amp;C&amp;"Arial,Bold"&amp;8 &amp;F        &amp;A&amp;R&amp;"Arial,Bold"&amp;8Page &amp;P of &amp;N</oddFooter>
      </headerFooter>
    </customSheetView>
    <customSheetView guid="{E1512DEB-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3"/>
      <headerFooter alignWithMargins="0">
        <oddFooter>&amp;L&amp;"Arial,Bold"&amp;8&amp;D        &amp;T&amp;C&amp;"Arial,Bold"&amp;8 &amp;F        &amp;A&amp;R&amp;"Arial,Bold"&amp;8Page &amp;P of &amp;N</oddFooter>
      </headerFooter>
    </customSheetView>
  </customSheetViews>
  <mergeCells count="9">
    <mergeCell ref="A1:A15"/>
    <mergeCell ref="B15:C15"/>
    <mergeCell ref="B16:C16"/>
    <mergeCell ref="B7:C7"/>
    <mergeCell ref="B10:C10"/>
    <mergeCell ref="B11:C11"/>
    <mergeCell ref="B12:C12"/>
    <mergeCell ref="B13:C13"/>
    <mergeCell ref="B14:C14"/>
  </mergeCells>
  <phoneticPr fontId="7" type="noConversion"/>
  <printOptions horizontalCentered="1"/>
  <pageMargins left="0.25" right="0.25" top="0.75" bottom="0.5" header="0.25" footer="0.25"/>
  <pageSetup scale="65" fitToHeight="2" pageOrder="overThenDown" orientation="landscape" r:id="rId4"/>
  <headerFooter alignWithMargins="0"/>
  <colBreaks count="4" manualBreakCount="4">
    <brk id="27" min="269" max="325" man="1"/>
    <brk id="29" min="2" max="183" man="1"/>
    <brk id="37" min="269" max="325" man="1"/>
    <brk id="47" min="269" max="325" man="1"/>
  </colBreaks>
  <customProperties>
    <customPr name="_pios_id" r:id="rId5"/>
  </customProperties>
  <ignoredErrors>
    <ignoredError sqref="R270:Z275 R424:BD451 R316:Z316 AU316 R317:Z423 AU317:AU319 R290:Z315 AR290:AR295 AU296:BB301 R277:Z289 R276:Z276 AU276:BB276 AU290:BB295 AU277:BB289 AW321:BB423 AW320:BB320 AM270:BB275 AM316:AO316 AM317:AO423 AM290:AP315 AM277:AR289 AM276:AR276 AB270:AK275 AB316:AK316 AB317:AK423 AB290:AK315 AB277:AK289 AB276:AK276 AU303:AU315 AU302 AW302:BB302 AW316:BB316 AW317:BB319 AW303:BB315 BC2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89"/>
  <sheetViews>
    <sheetView zoomScale="90" zoomScaleNormal="90" zoomScaleSheetLayoutView="90" workbookViewId="0">
      <pane xSplit="2" ySplit="15" topLeftCell="C16" activePane="bottomRight" state="frozen"/>
      <selection activeCell="H2" sqref="H2"/>
      <selection pane="topRight" activeCell="H2" sqref="H2"/>
      <selection pane="bottomLeft" activeCell="H2" sqref="H2"/>
      <selection pane="bottomRight" activeCell="H2" sqref="H2"/>
    </sheetView>
  </sheetViews>
  <sheetFormatPr defaultColWidth="12.6640625" defaultRowHeight="14.4" outlineLevelRow="1" x14ac:dyDescent="0.3"/>
  <cols>
    <col min="1" max="1" width="19.6640625" style="7" customWidth="1"/>
    <col min="2" max="2" width="25.44140625" style="7" customWidth="1"/>
    <col min="3" max="21" width="14.6640625" style="7" customWidth="1"/>
    <col min="22" max="22" width="14.6640625" style="5" customWidth="1"/>
    <col min="23" max="38" width="14.6640625" style="7" customWidth="1"/>
    <col min="39" max="45" width="13.6640625" style="7" customWidth="1"/>
    <col min="46" max="16384" width="12.6640625" style="7"/>
  </cols>
  <sheetData>
    <row r="1" spans="1:45" x14ac:dyDescent="0.3">
      <c r="A1" s="181" t="s">
        <v>154</v>
      </c>
      <c r="B1" s="23" t="str">
        <f>'Link In'!$B$3</f>
        <v>KENTUCKY AMERICAN WATER COMPANY</v>
      </c>
      <c r="K1" s="17" t="str">
        <f>'Link In'!$B$10</f>
        <v>W/P - 1-10</v>
      </c>
      <c r="R1" s="15"/>
      <c r="T1" s="17" t="str">
        <f>'Link In'!$B$10</f>
        <v>W/P - 1-10</v>
      </c>
      <c r="Y1" s="15"/>
      <c r="Z1" s="15"/>
      <c r="AA1" s="15"/>
      <c r="AB1" s="15"/>
      <c r="AC1" s="17" t="str">
        <f>'Link In'!$B$10</f>
        <v>W/P - 1-10</v>
      </c>
      <c r="AD1" s="15"/>
      <c r="AE1" s="15"/>
      <c r="AF1" s="15"/>
      <c r="AG1" s="15"/>
      <c r="AH1" s="15"/>
      <c r="AI1" s="15"/>
      <c r="AJ1" s="15"/>
      <c r="AK1" s="15"/>
      <c r="AL1" s="17" t="str">
        <f>'Link In'!$B$10</f>
        <v>W/P - 1-10</v>
      </c>
      <c r="AS1" s="17" t="str">
        <f>'Link In'!$B$10</f>
        <v>W/P - 1-10</v>
      </c>
    </row>
    <row r="2" spans="1:45" x14ac:dyDescent="0.3">
      <c r="A2" s="181"/>
      <c r="B2" s="22" t="s">
        <v>34</v>
      </c>
      <c r="D2" s="5"/>
      <c r="E2" s="5"/>
      <c r="F2" s="16"/>
      <c r="G2" s="5"/>
      <c r="H2" s="5"/>
      <c r="I2" s="5"/>
      <c r="J2" s="5"/>
      <c r="K2" s="17" t="str">
        <f ca="1">RIGHT(CELL("filename",$N$1),LEN(CELL("filename",$N$1))-SEARCH("\Exhibits",CELL("filename",$N$1),1))</f>
        <v>Exhibits\Rate Base\[KAWC 2018 Rate Case - Deferred Maintenance.xlsx]Def Maint Bal</v>
      </c>
      <c r="L2" s="5"/>
      <c r="M2" s="16"/>
      <c r="O2" s="21"/>
      <c r="P2" s="21"/>
      <c r="Q2" s="21"/>
      <c r="R2" s="21"/>
      <c r="S2" s="21"/>
      <c r="T2" s="17" t="str">
        <f ca="1">RIGHT(CELL("filename",$N$1),LEN(CELL("filename",$N$1))-SEARCH("\Exhibits",CELL("filename",$N$1),1))</f>
        <v>Exhibits\Rate Base\[KAWC 2018 Rate Case - Deferred Maintenance.xlsx]Def Maint Bal</v>
      </c>
      <c r="U2" s="21"/>
      <c r="W2" s="16"/>
      <c r="X2" s="16"/>
      <c r="Y2" s="16"/>
      <c r="Z2" s="16"/>
      <c r="AA2" s="16"/>
      <c r="AB2" s="16"/>
      <c r="AC2" s="17" t="str">
        <f ca="1">RIGHT(CELL("filename",$N$1),LEN(CELL("filename",$N$1))-SEARCH("\Exhibits",CELL("filename",$N$1),1))</f>
        <v>Exhibits\Rate Base\[KAWC 2018 Rate Case - Deferred Maintenance.xlsx]Def Maint Bal</v>
      </c>
      <c r="AD2" s="16"/>
      <c r="AE2" s="16"/>
      <c r="AF2" s="16"/>
      <c r="AG2" s="16"/>
      <c r="AH2" s="16"/>
      <c r="AI2" s="16"/>
      <c r="AJ2" s="16"/>
      <c r="AK2" s="16"/>
      <c r="AL2" s="17" t="str">
        <f ca="1">RIGHT(CELL("filename",$N$1),LEN(CELL("filename",$N$1))-SEARCH("\Exhibits",CELL("filename",$N$1),1))</f>
        <v>Exhibits\Rate Base\[KAWC 2018 Rate Case - Deferred Maintenance.xlsx]Def Maint Bal</v>
      </c>
      <c r="AR2" s="16"/>
      <c r="AS2" s="17" t="str">
        <f ca="1">RIGHT(CELL("filename",$N$1),LEN(CELL("filename",$N$1))-SEARCH("\Exhibits",CELL("filename",$N$1),1))</f>
        <v>Exhibits\Rate Base\[KAWC 2018 Rate Case - Deferred Maintenance.xlsx]Def Maint Bal</v>
      </c>
    </row>
    <row r="3" spans="1:45" x14ac:dyDescent="0.3">
      <c r="A3" s="181"/>
      <c r="B3" s="22" t="s">
        <v>133</v>
      </c>
      <c r="C3" s="110"/>
      <c r="D3" s="110"/>
      <c r="E3" s="110"/>
      <c r="F3" s="110"/>
      <c r="G3" s="110"/>
      <c r="H3" s="110"/>
      <c r="I3" s="110"/>
      <c r="J3" s="110"/>
      <c r="K3" s="21"/>
      <c r="L3" s="21"/>
      <c r="M3" s="21"/>
      <c r="N3" s="21"/>
      <c r="O3" s="21"/>
      <c r="P3" s="21"/>
      <c r="Q3" s="21"/>
      <c r="R3" s="21"/>
      <c r="S3" s="21"/>
      <c r="T3" s="21"/>
      <c r="U3" s="21"/>
      <c r="W3" s="21"/>
      <c r="X3" s="21"/>
      <c r="Y3" s="21"/>
      <c r="Z3" s="21"/>
      <c r="AA3" s="21"/>
      <c r="AB3" s="21"/>
      <c r="AC3" s="21"/>
      <c r="AD3" s="21"/>
      <c r="AE3" s="21"/>
      <c r="AF3" s="21"/>
      <c r="AG3" s="21"/>
      <c r="AH3" s="21"/>
      <c r="AI3" s="21"/>
      <c r="AJ3" s="21"/>
      <c r="AK3" s="21"/>
      <c r="AL3" s="21"/>
    </row>
    <row r="4" spans="1:45" x14ac:dyDescent="0.3">
      <c r="A4" s="181"/>
      <c r="B4" s="23" t="str">
        <f>+Exhibit!A4</f>
        <v>Case No. 2018-00358</v>
      </c>
    </row>
    <row r="5" spans="1:45" ht="57.6" x14ac:dyDescent="0.3">
      <c r="A5" s="181"/>
      <c r="B5" s="120" t="s">
        <v>128</v>
      </c>
      <c r="C5" s="103" t="str">
        <f>'Def Maint Detail'!R6</f>
        <v>Repair Tates Creek</v>
      </c>
      <c r="D5" s="103" t="str">
        <f>'Def Maint Detail'!S6</f>
        <v>Sadieville Standpipe Repairs</v>
      </c>
      <c r="E5" s="103" t="str">
        <f>'Def Maint Detail'!T6</f>
        <v>Cox Street Tank  Repairs</v>
      </c>
      <c r="F5" s="103" t="str">
        <f>'Def Maint Detail'!U6</f>
        <v>Paint Hydrotreator # 9</v>
      </c>
      <c r="G5" s="103" t="str">
        <f>'Def Maint Detail'!V6</f>
        <v>Paint Cox Street Tank (elevated)</v>
      </c>
      <c r="H5" s="103" t="str">
        <f>'Def Maint Detail'!W6</f>
        <v>Tri-Village Paint Long Ridge Tank</v>
      </c>
      <c r="I5" s="103" t="str">
        <f>'Def Maint Detail'!X6</f>
        <v>Tri-Village Paint Sparta Tank</v>
      </c>
      <c r="J5" s="103" t="str">
        <f>'Def Maint Detail'!Y6</f>
        <v>Paint Owenton (Perry) Tank</v>
      </c>
      <c r="K5" s="103" t="str">
        <f>'Def Maint Detail'!Z6</f>
        <v>Paint Hydrotreator # 5</v>
      </c>
      <c r="L5" s="103" t="str">
        <f>'Def Maint Detail'!AA6</f>
        <v>Paint Hydrotreator # 6</v>
      </c>
      <c r="M5" s="103" t="str">
        <f>'Def Maint Detail'!AB6</f>
        <v xml:space="preserve">Hall Tank Rehab </v>
      </c>
      <c r="N5" s="103" t="str">
        <f>'Def Maint Detail'!AC6</f>
        <v>KRS Hydrotreator #2  Rehab</v>
      </c>
      <c r="O5" s="103" t="str">
        <f>'Def Maint Detail'!AD6</f>
        <v>Tates Creek  Tank Rehab</v>
      </c>
      <c r="P5" s="103" t="str">
        <f>'Def Maint Detail'!AE6</f>
        <v>Rehab Hydrotreator #4</v>
      </c>
      <c r="Q5" s="103" t="str">
        <f>'Def Maint Detail'!AF6</f>
        <v>Paint York St.  Tank</v>
      </c>
      <c r="R5" s="103" t="str">
        <f>'Def Maint Detail'!AG6</f>
        <v xml:space="preserve">Mercer Road painting </v>
      </c>
      <c r="S5" s="103" t="str">
        <f>'Def Maint Detail'!AH6</f>
        <v xml:space="preserve">Fairgrounds painting </v>
      </c>
      <c r="T5" s="103" t="str">
        <f>'Def Maint Detail'!AI6</f>
        <v>Paint Hydrotreator #1</v>
      </c>
      <c r="U5" s="103" t="str">
        <f>'Def Maint Detail'!AJ6</f>
        <v>Paint Hydrotreator #3</v>
      </c>
      <c r="V5" s="103" t="str">
        <f>'Def Maint Detail'!AK6</f>
        <v>Paint Hume Road Tank Interior</v>
      </c>
      <c r="W5" s="103" t="str">
        <f>'Def Maint Detail'!AL6</f>
        <v>Paint Parkers Mill  Tank</v>
      </c>
      <c r="X5" s="103" t="str">
        <f>'Def Maint Detail'!AM6</f>
        <v>Owenton Tank  Painting AS</v>
      </c>
      <c r="Y5" s="103" t="str">
        <f>'Def Maint Detail'!AN6</f>
        <v>Reserved</v>
      </c>
      <c r="Z5" s="103" t="str">
        <f>'Def Maint Detail'!AO6</f>
        <v>Reserved</v>
      </c>
      <c r="AA5" s="103" t="str">
        <f>'Def Maint Detail'!AP6</f>
        <v>Eastland Tank Rehab</v>
      </c>
      <c r="AB5" s="103" t="str">
        <f>'Def Maint Detail'!AQ6</f>
        <v>Muddy Ford Tank Rehab</v>
      </c>
      <c r="AC5" s="103" t="str">
        <f>'Def Maint Detail'!AR6</f>
        <v>KRS1 Intake Structure Rehab</v>
      </c>
      <c r="AD5" s="103" t="str">
        <f>'Def Maint Detail'!AS6</f>
        <v>Hydrotreator #7 Rehab &amp; Painting</v>
      </c>
      <c r="AE5" s="103" t="str">
        <f>'Def Maint Detail'!AT6</f>
        <v>Hydrotreator #8 Rehab &amp; Painting</v>
      </c>
      <c r="AF5" s="103" t="str">
        <f>'Def Maint Detail'!AU6</f>
        <v>East Rockcastle Rehab</v>
      </c>
      <c r="AG5" s="103" t="str">
        <f>'Def Maint Detail'!AV6</f>
        <v>York Street Ground Storage Tank Roof</v>
      </c>
      <c r="AH5" s="103" t="str">
        <f>'Def Maint Detail'!AW6</f>
        <v>Reserved</v>
      </c>
      <c r="AI5" s="103" t="str">
        <f>'Def Maint Detail'!AX6</f>
        <v>Reserved</v>
      </c>
      <c r="AJ5" s="103" t="str">
        <f>'Def Maint Detail'!AY6</f>
        <v>Reserved</v>
      </c>
      <c r="AK5" s="103" t="str">
        <f>'Def Maint Detail'!AZ6</f>
        <v>Reserved</v>
      </c>
      <c r="AL5" s="103" t="str">
        <f>'Def Maint Detail'!BA6</f>
        <v>Reserved</v>
      </c>
      <c r="AM5" s="25"/>
      <c r="AN5" s="121" t="s">
        <v>165</v>
      </c>
      <c r="AO5" s="121" t="s">
        <v>159</v>
      </c>
      <c r="AP5" s="26"/>
      <c r="AQ5" s="121" t="s">
        <v>165</v>
      </c>
      <c r="AR5" s="121" t="s">
        <v>159</v>
      </c>
    </row>
    <row r="6" spans="1:45" hidden="1" outlineLevel="1" x14ac:dyDescent="0.3">
      <c r="A6" s="181"/>
      <c r="B6" s="36" t="s">
        <v>3</v>
      </c>
      <c r="C6" s="104">
        <f>'Def Maint Detail'!R7</f>
        <v>1105</v>
      </c>
      <c r="D6" s="104">
        <f>'Def Maint Detail'!S7</f>
        <v>1106</v>
      </c>
      <c r="E6" s="104">
        <f>'Def Maint Detail'!T7</f>
        <v>50030635</v>
      </c>
      <c r="F6" s="104">
        <f>'Def Maint Detail'!U7</f>
        <v>45809700</v>
      </c>
      <c r="G6" s="104">
        <f>'Def Maint Detail'!V7</f>
        <v>46419700</v>
      </c>
      <c r="H6" s="104">
        <f>'Def Maint Detail'!W7</f>
        <v>50030636</v>
      </c>
      <c r="I6" s="104">
        <f>'Def Maint Detail'!X7</f>
        <v>50100567</v>
      </c>
      <c r="J6" s="104">
        <f>'Def Maint Detail'!Y7</f>
        <v>50100566</v>
      </c>
      <c r="K6" s="104">
        <f>'Def Maint Detail'!Z7</f>
        <v>54056600</v>
      </c>
      <c r="L6" s="104">
        <f>'Def Maint Detail'!AA7</f>
        <v>52214000</v>
      </c>
      <c r="M6" s="104">
        <f>'Def Maint Detail'!AB7</f>
        <v>0</v>
      </c>
      <c r="N6" s="104">
        <f>'Def Maint Detail'!AC7</f>
        <v>0</v>
      </c>
      <c r="O6" s="104">
        <f>'Def Maint Detail'!AD7</f>
        <v>0</v>
      </c>
      <c r="P6" s="104">
        <f>'Def Maint Detail'!AE7</f>
        <v>0</v>
      </c>
      <c r="Q6" s="104">
        <f>'Def Maint Detail'!AF7</f>
        <v>0</v>
      </c>
      <c r="R6" s="104">
        <f>'Def Maint Detail'!AG7</f>
        <v>0</v>
      </c>
      <c r="S6" s="104">
        <f>'Def Maint Detail'!AH7</f>
        <v>0</v>
      </c>
      <c r="T6" s="104">
        <f>'Def Maint Detail'!AI7</f>
        <v>0</v>
      </c>
      <c r="U6" s="104">
        <f>'Def Maint Detail'!AJ7</f>
        <v>0</v>
      </c>
      <c r="V6" s="104">
        <f>'Def Maint Detail'!AK7</f>
        <v>0</v>
      </c>
      <c r="W6" s="104">
        <f>'Def Maint Detail'!AL7</f>
        <v>0</v>
      </c>
      <c r="X6" s="104">
        <f>'Def Maint Detail'!AM7</f>
        <v>0</v>
      </c>
      <c r="Y6" s="104">
        <f>'Def Maint Detail'!AN7</f>
        <v>0</v>
      </c>
      <c r="Z6" s="104">
        <f>'Def Maint Detail'!AO7</f>
        <v>0</v>
      </c>
      <c r="AA6" s="104">
        <f>'Def Maint Detail'!AP7</f>
        <v>0</v>
      </c>
      <c r="AB6" s="104">
        <f>'Def Maint Detail'!AQ7</f>
        <v>0</v>
      </c>
      <c r="AC6" s="104">
        <f>'Def Maint Detail'!AR7</f>
        <v>0</v>
      </c>
      <c r="AD6" s="104">
        <f>'Def Maint Detail'!AS7</f>
        <v>0</v>
      </c>
      <c r="AE6" s="104">
        <f>'Def Maint Detail'!AT7</f>
        <v>0</v>
      </c>
      <c r="AF6" s="104">
        <f>'Def Maint Detail'!AU7</f>
        <v>0</v>
      </c>
      <c r="AG6" s="104">
        <f>'Def Maint Detail'!AV7</f>
        <v>0</v>
      </c>
      <c r="AH6" s="104">
        <f>'Def Maint Detail'!AW7</f>
        <v>0</v>
      </c>
      <c r="AI6" s="104">
        <f>'Def Maint Detail'!AX7</f>
        <v>0</v>
      </c>
      <c r="AJ6" s="104">
        <f>'Def Maint Detail'!AY7</f>
        <v>0</v>
      </c>
      <c r="AK6" s="104">
        <f>'Def Maint Detail'!AZ7</f>
        <v>0</v>
      </c>
      <c r="AL6" s="104">
        <f>'Def Maint Detail'!BA7</f>
        <v>0</v>
      </c>
      <c r="AM6" s="25"/>
      <c r="AN6" s="26"/>
      <c r="AO6" s="26"/>
      <c r="AP6" s="26"/>
      <c r="AQ6" s="26"/>
      <c r="AR6" s="26"/>
      <c r="AS6" s="26"/>
    </row>
    <row r="7" spans="1:45" collapsed="1" x14ac:dyDescent="0.3">
      <c r="A7" s="181"/>
      <c r="B7" s="36" t="s">
        <v>41</v>
      </c>
      <c r="C7" s="105" t="str">
        <f>'Def Maint Detail'!R8</f>
        <v>B12-02-0011</v>
      </c>
      <c r="D7" s="105" t="str">
        <f>'Def Maint Detail'!S8</f>
        <v>B12-02-0012</v>
      </c>
      <c r="E7" s="105" t="str">
        <f>'Def Maint Detail'!T8</f>
        <v>B12-02-0002</v>
      </c>
      <c r="F7" s="105" t="str">
        <f>'Def Maint Detail'!U8</f>
        <v>B12-01-0002</v>
      </c>
      <c r="G7" s="105" t="str">
        <f>'Def Maint Detail'!V8</f>
        <v>B12-01-0003</v>
      </c>
      <c r="H7" s="105" t="str">
        <f>'Def Maint Detail'!W8</f>
        <v>B12-30-0002</v>
      </c>
      <c r="I7" s="105" t="str">
        <f>'Def Maint Detail'!X8</f>
        <v>B12-30-0003</v>
      </c>
      <c r="J7" s="105" t="str">
        <f>'Def Maint Detail'!Y8</f>
        <v>B12-30-0005</v>
      </c>
      <c r="K7" s="105" t="str">
        <f>'Def Maint Detail'!Z8</f>
        <v>B12-01-0010</v>
      </c>
      <c r="L7" s="105" t="str">
        <f>'Def Maint Detail'!AA8</f>
        <v>B12-01-0004</v>
      </c>
      <c r="M7" s="105" t="str">
        <f>'Def Maint Detail'!AB8</f>
        <v>B12-01-0016</v>
      </c>
      <c r="N7" s="105" t="str">
        <f>'Def Maint Detail'!AC8</f>
        <v>B12-01-0027</v>
      </c>
      <c r="O7" s="105" t="str">
        <f>'Def Maint Detail'!AD8</f>
        <v>B12-01-0028</v>
      </c>
      <c r="P7" s="105" t="str">
        <f>'Def Maint Detail'!AE8</f>
        <v>B12-01-0025</v>
      </c>
      <c r="Q7" s="105" t="str">
        <f>'Def Maint Detail'!AF8</f>
        <v>B12-01-0026</v>
      </c>
      <c r="R7" s="105" t="str">
        <f>'Def Maint Detail'!AG8</f>
        <v>B12-02-0027</v>
      </c>
      <c r="S7" s="105" t="str">
        <f>'Def Maint Detail'!AH8</f>
        <v>B12-30-0006</v>
      </c>
      <c r="T7" s="105" t="str">
        <f>'Def Maint Detail'!AI8</f>
        <v>B12-01-0029</v>
      </c>
      <c r="U7" s="105" t="str">
        <f>'Def Maint Detail'!AJ8</f>
        <v>B12-02-0031</v>
      </c>
      <c r="V7" s="105" t="str">
        <f>'Def Maint Detail'!AK8</f>
        <v>B12-02-0030</v>
      </c>
      <c r="W7" s="105" t="str">
        <f>'Def Maint Detail'!AL8</f>
        <v>B12-02-0034</v>
      </c>
      <c r="X7" s="105" t="str">
        <f>'Def Maint Detail'!AM8</f>
        <v>B12-30-0004</v>
      </c>
      <c r="Y7" s="105" t="str">
        <f>'Def Maint Detail'!AN8</f>
        <v>TBD</v>
      </c>
      <c r="Z7" s="105" t="str">
        <f>'Def Maint Detail'!AO8</f>
        <v>TBD</v>
      </c>
      <c r="AA7" s="105" t="str">
        <f>'Def Maint Detail'!AP8</f>
        <v>B12-02-0042</v>
      </c>
      <c r="AB7" s="105" t="str">
        <f>'Def Maint Detail'!AQ8</f>
        <v>B12-02-0044</v>
      </c>
      <c r="AC7" s="105" t="str">
        <f>'Def Maint Detail'!AR8</f>
        <v>B12-002-0045</v>
      </c>
      <c r="AD7" s="105" t="str">
        <f>'Def Maint Detail'!AS8</f>
        <v>B12-02-0046</v>
      </c>
      <c r="AE7" s="105" t="str">
        <f>'Def Maint Detail'!AT8</f>
        <v>B12-02-0047</v>
      </c>
      <c r="AF7" s="105" t="str">
        <f>'Def Maint Detail'!AU8</f>
        <v>B12-03-0001</v>
      </c>
      <c r="AG7" s="105" t="str">
        <f>'Def Maint Detail'!AV8</f>
        <v>B12-02-0043</v>
      </c>
      <c r="AH7" s="105" t="str">
        <f>'Def Maint Detail'!AW8</f>
        <v>TBD</v>
      </c>
      <c r="AI7" s="105" t="str">
        <f>'Def Maint Detail'!AX8</f>
        <v>TBD</v>
      </c>
      <c r="AJ7" s="105" t="str">
        <f>'Def Maint Detail'!AY8</f>
        <v>TBD</v>
      </c>
      <c r="AK7" s="105" t="str">
        <f>'Def Maint Detail'!AZ8</f>
        <v>TBD</v>
      </c>
      <c r="AL7" s="105" t="str">
        <f>'Def Maint Detail'!BA8</f>
        <v>TBD</v>
      </c>
      <c r="AM7" s="25"/>
      <c r="AN7" s="26"/>
      <c r="AO7" s="26"/>
      <c r="AP7" s="26"/>
      <c r="AQ7" s="26"/>
      <c r="AR7" s="26"/>
      <c r="AS7" s="26"/>
    </row>
    <row r="8" spans="1:45" x14ac:dyDescent="0.3">
      <c r="A8" s="181"/>
      <c r="B8" s="36"/>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25"/>
      <c r="AN8" s="26"/>
      <c r="AO8" s="26"/>
      <c r="AP8" s="26"/>
      <c r="AQ8" s="26"/>
      <c r="AR8" s="26"/>
      <c r="AS8" s="26"/>
    </row>
    <row r="9" spans="1:45" x14ac:dyDescent="0.3">
      <c r="A9" s="181"/>
      <c r="B9" s="36" t="s">
        <v>4</v>
      </c>
      <c r="C9" s="170">
        <f>'Def Maint Detail'!R10</f>
        <v>38384</v>
      </c>
      <c r="D9" s="170">
        <f>'Def Maint Detail'!S10</f>
        <v>38384</v>
      </c>
      <c r="E9" s="170">
        <f>'Def Maint Detail'!T10</f>
        <v>38384</v>
      </c>
      <c r="F9" s="170">
        <f>'Def Maint Detail'!U10</f>
        <v>40452</v>
      </c>
      <c r="G9" s="170">
        <f>'Def Maint Detail'!V10</f>
        <v>40452</v>
      </c>
      <c r="H9" s="170">
        <f>'Def Maint Detail'!W10</f>
        <v>38384</v>
      </c>
      <c r="I9" s="170">
        <f>'Def Maint Detail'!X10</f>
        <v>39417</v>
      </c>
      <c r="J9" s="170">
        <f>'Def Maint Detail'!Y10</f>
        <v>39417</v>
      </c>
      <c r="K9" s="170">
        <f>'Def Maint Detail'!Z10</f>
        <v>41000</v>
      </c>
      <c r="L9" s="170">
        <f>'Def Maint Detail'!AA10</f>
        <v>40847</v>
      </c>
      <c r="M9" s="170">
        <f>'Def Maint Detail'!AB10</f>
        <v>41487</v>
      </c>
      <c r="N9" s="170">
        <f>'Def Maint Detail'!AC10</f>
        <v>41487</v>
      </c>
      <c r="O9" s="170">
        <f>'Def Maint Detail'!AD10</f>
        <v>41640</v>
      </c>
      <c r="P9" s="170">
        <f>'Def Maint Detail'!AE10</f>
        <v>42614</v>
      </c>
      <c r="Q9" s="170">
        <f>'Def Maint Detail'!AF10</f>
        <v>42614</v>
      </c>
      <c r="R9" s="170">
        <f>'Def Maint Detail'!AG10</f>
        <v>42614</v>
      </c>
      <c r="S9" s="170">
        <f>'Def Maint Detail'!AH10</f>
        <v>41518</v>
      </c>
      <c r="T9" s="170">
        <f>'Def Maint Detail'!AI10</f>
        <v>41518</v>
      </c>
      <c r="U9" s="170">
        <f>'Def Maint Detail'!AJ10</f>
        <v>41518</v>
      </c>
      <c r="V9" s="170">
        <f>'Def Maint Detail'!AK10</f>
        <v>42614</v>
      </c>
      <c r="W9" s="170">
        <f>'Def Maint Detail'!AL10</f>
        <v>42855</v>
      </c>
      <c r="X9" s="170">
        <f>'Def Maint Detail'!AM10</f>
        <v>42614</v>
      </c>
      <c r="Y9" s="170" t="str">
        <f>'Def Maint Detail'!AN10</f>
        <v>TBD</v>
      </c>
      <c r="Z9" s="170" t="str">
        <f>'Def Maint Detail'!AO10</f>
        <v>TBD</v>
      </c>
      <c r="AA9" s="170">
        <f>'Def Maint Detail'!AP10</f>
        <v>43862</v>
      </c>
      <c r="AB9" s="170">
        <f>'Def Maint Detail'!AQ10</f>
        <v>43466</v>
      </c>
      <c r="AC9" s="170">
        <f>'Def Maint Detail'!AR10</f>
        <v>43525</v>
      </c>
      <c r="AD9" s="170">
        <f>'Def Maint Detail'!AS10</f>
        <v>43252</v>
      </c>
      <c r="AE9" s="170">
        <f>'Def Maint Detail'!AT10</f>
        <v>43252</v>
      </c>
      <c r="AF9" s="170">
        <f>'Def Maint Detail'!AU10</f>
        <v>43922</v>
      </c>
      <c r="AG9" s="170">
        <f>'Def Maint Detail'!AV10</f>
        <v>43647</v>
      </c>
      <c r="AH9" s="100" t="str">
        <f>'Def Maint Detail'!AW10</f>
        <v>TBD</v>
      </c>
      <c r="AI9" s="100" t="str">
        <f>'Def Maint Detail'!AX10</f>
        <v>TBD</v>
      </c>
      <c r="AJ9" s="100" t="str">
        <f>'Def Maint Detail'!AY10</f>
        <v>TBD</v>
      </c>
      <c r="AK9" s="100" t="str">
        <f>'Def Maint Detail'!AZ10</f>
        <v>TBD</v>
      </c>
      <c r="AL9" s="100" t="str">
        <f>'Def Maint Detail'!BA10</f>
        <v>TBD</v>
      </c>
      <c r="AM9" s="27"/>
      <c r="AN9" s="26"/>
      <c r="AO9" s="26"/>
      <c r="AP9" s="26"/>
      <c r="AQ9" s="26"/>
      <c r="AR9" s="26"/>
      <c r="AS9" s="26"/>
    </row>
    <row r="10" spans="1:45" x14ac:dyDescent="0.3">
      <c r="A10" s="181"/>
      <c r="B10" s="36" t="s">
        <v>5</v>
      </c>
      <c r="C10" s="170">
        <f>'Def Maint Detail'!R11</f>
        <v>43860</v>
      </c>
      <c r="D10" s="170">
        <f>'Def Maint Detail'!S11</f>
        <v>43860</v>
      </c>
      <c r="E10" s="170">
        <f>'Def Maint Detail'!T11</f>
        <v>43860</v>
      </c>
      <c r="F10" s="170">
        <f>'Def Maint Detail'!U11</f>
        <v>45901</v>
      </c>
      <c r="G10" s="170">
        <f>'Def Maint Detail'!V11</f>
        <v>45901</v>
      </c>
      <c r="H10" s="170">
        <f>'Def Maint Detail'!W11</f>
        <v>43861</v>
      </c>
      <c r="I10" s="170" t="str">
        <f>'Def Maint Detail'!X11</f>
        <v>11/31/2022</v>
      </c>
      <c r="J10" s="170" t="str">
        <f>'Def Maint Detail'!Y11</f>
        <v>11/31/2022</v>
      </c>
      <c r="K10" s="170">
        <f>'Def Maint Detail'!Z11</f>
        <v>46447</v>
      </c>
      <c r="L10" s="170">
        <f>'Def Maint Detail'!AA11</f>
        <v>46296</v>
      </c>
      <c r="M10" s="170">
        <f>'Def Maint Detail'!AB11</f>
        <v>46935</v>
      </c>
      <c r="N10" s="170">
        <f>'Def Maint Detail'!AC11</f>
        <v>46935</v>
      </c>
      <c r="O10" s="170">
        <f>'Def Maint Detail'!AD11</f>
        <v>47118</v>
      </c>
      <c r="P10" s="170">
        <f>'Def Maint Detail'!AE11</f>
        <v>48091</v>
      </c>
      <c r="Q10" s="170">
        <f>'Def Maint Detail'!AF11</f>
        <v>48091</v>
      </c>
      <c r="R10" s="170">
        <f>'Def Maint Detail'!AG11</f>
        <v>48091</v>
      </c>
      <c r="S10" s="170">
        <f>'Def Maint Detail'!AH11</f>
        <v>48091</v>
      </c>
      <c r="T10" s="170">
        <f>'Def Maint Detail'!AI11</f>
        <v>48091</v>
      </c>
      <c r="U10" s="170">
        <f>'Def Maint Detail'!AJ11</f>
        <v>48091</v>
      </c>
      <c r="V10" s="170">
        <f>'Def Maint Detail'!AK11</f>
        <v>48091</v>
      </c>
      <c r="W10" s="170">
        <f>'Def Maint Detail'!AL11</f>
        <v>48334</v>
      </c>
      <c r="X10" s="170">
        <f>'Def Maint Detail'!AM11</f>
        <v>48091</v>
      </c>
      <c r="Y10" s="170" t="str">
        <f>'Def Maint Detail'!AN11</f>
        <v>TBD</v>
      </c>
      <c r="Z10" s="170" t="str">
        <f>'Def Maint Detail'!AO11</f>
        <v>TBD</v>
      </c>
      <c r="AA10" s="170">
        <f>'Def Maint Detail'!AP11</f>
        <v>49310</v>
      </c>
      <c r="AB10" s="170">
        <f>'Def Maint Detail'!AQ11</f>
        <v>48914</v>
      </c>
      <c r="AC10" s="170">
        <f>'Def Maint Detail'!AR11</f>
        <v>48976</v>
      </c>
      <c r="AD10" s="170">
        <f>'Def Maint Detail'!AS11</f>
        <v>48700</v>
      </c>
      <c r="AE10" s="170">
        <f>'Def Maint Detail'!AT11</f>
        <v>48700</v>
      </c>
      <c r="AF10" s="170">
        <f>'Def Maint Detail'!AU11</f>
        <v>49369</v>
      </c>
      <c r="AG10" s="170">
        <f>'Def Maint Detail'!AV11</f>
        <v>49125</v>
      </c>
      <c r="AH10" s="100" t="str">
        <f>'Def Maint Detail'!AW11</f>
        <v>TBD</v>
      </c>
      <c r="AI10" s="100" t="str">
        <f>'Def Maint Detail'!AX11</f>
        <v>TBD</v>
      </c>
      <c r="AJ10" s="100" t="str">
        <f>'Def Maint Detail'!AY11</f>
        <v>TBD</v>
      </c>
      <c r="AK10" s="100" t="str">
        <f>'Def Maint Detail'!AZ11</f>
        <v>TBD</v>
      </c>
      <c r="AL10" s="100" t="str">
        <f>'Def Maint Detail'!BA11</f>
        <v>TBD</v>
      </c>
      <c r="AM10" s="14"/>
      <c r="AN10" s="14"/>
      <c r="AO10" s="14"/>
      <c r="AR10" s="30"/>
    </row>
    <row r="11" spans="1:45" ht="15" thickBot="1" x14ac:dyDescent="0.35">
      <c r="A11" s="181"/>
      <c r="B11" s="36" t="s">
        <v>6</v>
      </c>
      <c r="C11" s="105">
        <f>'Def Maint Detail'!R12</f>
        <v>180</v>
      </c>
      <c r="D11" s="105">
        <f>'Def Maint Detail'!S12</f>
        <v>180</v>
      </c>
      <c r="E11" s="105">
        <f>'Def Maint Detail'!T12</f>
        <v>180</v>
      </c>
      <c r="F11" s="105">
        <f>'Def Maint Detail'!U12</f>
        <v>180</v>
      </c>
      <c r="G11" s="105">
        <f>'Def Maint Detail'!V12</f>
        <v>180</v>
      </c>
      <c r="H11" s="105">
        <f>'Def Maint Detail'!W12</f>
        <v>180</v>
      </c>
      <c r="I11" s="105">
        <f>'Def Maint Detail'!X12</f>
        <v>180</v>
      </c>
      <c r="J11" s="105">
        <f>'Def Maint Detail'!Y12</f>
        <v>180</v>
      </c>
      <c r="K11" s="105">
        <f>'Def Maint Detail'!Z12</f>
        <v>180</v>
      </c>
      <c r="L11" s="105">
        <f>'Def Maint Detail'!AA12</f>
        <v>180</v>
      </c>
      <c r="M11" s="105">
        <f>'Def Maint Detail'!AB12</f>
        <v>180</v>
      </c>
      <c r="N11" s="105">
        <f>'Def Maint Detail'!AC12</f>
        <v>180</v>
      </c>
      <c r="O11" s="105">
        <f>'Def Maint Detail'!AD12</f>
        <v>180</v>
      </c>
      <c r="P11" s="105">
        <f>'Def Maint Detail'!AE12</f>
        <v>180</v>
      </c>
      <c r="Q11" s="105">
        <f>'Def Maint Detail'!AF12</f>
        <v>180</v>
      </c>
      <c r="R11" s="105">
        <f>'Def Maint Detail'!AG12</f>
        <v>180</v>
      </c>
      <c r="S11" s="105">
        <f>'Def Maint Detail'!AH12</f>
        <v>180</v>
      </c>
      <c r="T11" s="105">
        <f>'Def Maint Detail'!AI12</f>
        <v>180</v>
      </c>
      <c r="U11" s="105">
        <f>'Def Maint Detail'!AJ12</f>
        <v>180</v>
      </c>
      <c r="V11" s="105">
        <f>'Def Maint Detail'!AK12</f>
        <v>180</v>
      </c>
      <c r="W11" s="105">
        <f>'Def Maint Detail'!AL12</f>
        <v>180</v>
      </c>
      <c r="X11" s="105">
        <f>'Def Maint Detail'!AM12</f>
        <v>180</v>
      </c>
      <c r="Y11" s="105" t="str">
        <f>'Def Maint Detail'!AN12</f>
        <v>TBD</v>
      </c>
      <c r="Z11" s="105" t="str">
        <f>'Def Maint Detail'!AO12</f>
        <v>TBD</v>
      </c>
      <c r="AA11" s="105">
        <f>'Def Maint Detail'!AP12</f>
        <v>180</v>
      </c>
      <c r="AB11" s="105">
        <f>'Def Maint Detail'!AQ12</f>
        <v>180</v>
      </c>
      <c r="AC11" s="105">
        <f>'Def Maint Detail'!AR12</f>
        <v>180</v>
      </c>
      <c r="AD11" s="105">
        <f>'Def Maint Detail'!AS12</f>
        <v>180</v>
      </c>
      <c r="AE11" s="105">
        <f>'Def Maint Detail'!AT12</f>
        <v>180</v>
      </c>
      <c r="AF11" s="105">
        <f>'Def Maint Detail'!AU12</f>
        <v>180</v>
      </c>
      <c r="AG11" s="105">
        <f>'Def Maint Detail'!AV12</f>
        <v>180</v>
      </c>
      <c r="AH11" s="105" t="str">
        <f>'Def Maint Detail'!AW12</f>
        <v>TBD</v>
      </c>
      <c r="AI11" s="105" t="str">
        <f>'Def Maint Detail'!AX12</f>
        <v>TBD</v>
      </c>
      <c r="AJ11" s="105" t="str">
        <f>'Def Maint Detail'!AY12</f>
        <v>TBD</v>
      </c>
      <c r="AK11" s="105" t="str">
        <f>'Def Maint Detail'!AZ12</f>
        <v>TBD</v>
      </c>
      <c r="AL11" s="105" t="str">
        <f>'Def Maint Detail'!BA12</f>
        <v>TBD</v>
      </c>
      <c r="AM11" s="32"/>
      <c r="AN11" s="27"/>
      <c r="AO11" s="27"/>
      <c r="AP11" s="27"/>
      <c r="AQ11" s="27"/>
      <c r="AR11" s="27"/>
    </row>
    <row r="12" spans="1:45" ht="15" thickTop="1" x14ac:dyDescent="0.3">
      <c r="A12" s="181"/>
      <c r="B12" s="36" t="s">
        <v>7</v>
      </c>
      <c r="C12" s="106">
        <f>'Def Maint Detail'!R13</f>
        <v>68801.78</v>
      </c>
      <c r="D12" s="106">
        <f>'Def Maint Detail'!S13</f>
        <v>26720.05</v>
      </c>
      <c r="E12" s="106">
        <f>'Def Maint Detail'!T13</f>
        <v>34193.78</v>
      </c>
      <c r="F12" s="106">
        <f>'Def Maint Detail'!U13</f>
        <v>543593.80000000005</v>
      </c>
      <c r="G12" s="106">
        <f>'Def Maint Detail'!V13</f>
        <v>946863.98</v>
      </c>
      <c r="H12" s="106">
        <f>'Def Maint Detail'!W13</f>
        <v>145755.96</v>
      </c>
      <c r="I12" s="106">
        <f>'Def Maint Detail'!X13</f>
        <v>111521.26</v>
      </c>
      <c r="J12" s="106">
        <f>'Def Maint Detail'!Y13</f>
        <v>402968.44</v>
      </c>
      <c r="K12" s="106">
        <f>'Def Maint Detail'!Z13</f>
        <v>746139.72</v>
      </c>
      <c r="L12" s="106">
        <f>'Def Maint Detail'!AA13</f>
        <v>648462.18999999994</v>
      </c>
      <c r="M12" s="106">
        <f>'Def Maint Detail'!AB13</f>
        <v>418157.59999999986</v>
      </c>
      <c r="N12" s="106">
        <f>'Def Maint Detail'!AC13</f>
        <v>910358.2</v>
      </c>
      <c r="O12" s="106">
        <f>'Def Maint Detail'!AD13</f>
        <v>507112.22</v>
      </c>
      <c r="P12" s="106">
        <f>'Def Maint Detail'!AE13</f>
        <v>809382.37</v>
      </c>
      <c r="Q12" s="106">
        <f>'Def Maint Detail'!AF13</f>
        <v>357127.19</v>
      </c>
      <c r="R12" s="106">
        <f>'Def Maint Detail'!AG13</f>
        <v>1392335.34</v>
      </c>
      <c r="S12" s="106">
        <f>'Def Maint Detail'!AH13</f>
        <v>412525.49</v>
      </c>
      <c r="T12" s="106">
        <f>'Def Maint Detail'!AI13</f>
        <v>838807.66</v>
      </c>
      <c r="U12" s="106">
        <f>'Def Maint Detail'!AJ13</f>
        <v>858267.25</v>
      </c>
      <c r="V12" s="106">
        <f>'Def Maint Detail'!AK13</f>
        <v>401277.14</v>
      </c>
      <c r="W12" s="106">
        <f>'Def Maint Detail'!AL13</f>
        <v>1048326.75</v>
      </c>
      <c r="X12" s="106">
        <f>'Def Maint Detail'!AM13</f>
        <v>45044.4</v>
      </c>
      <c r="Y12" s="106">
        <f>'Def Maint Detail'!AN13</f>
        <v>0</v>
      </c>
      <c r="Z12" s="106">
        <f>'Def Maint Detail'!AO13</f>
        <v>0</v>
      </c>
      <c r="AA12" s="106">
        <f>'Def Maint Detail'!AP13</f>
        <v>1629827.54</v>
      </c>
      <c r="AB12" s="106">
        <f>'Def Maint Detail'!AQ13</f>
        <v>950000</v>
      </c>
      <c r="AC12" s="106">
        <f>'Def Maint Detail'!AR13</f>
        <v>1400000</v>
      </c>
      <c r="AD12" s="106">
        <f>'Def Maint Detail'!AS13</f>
        <v>794254.08</v>
      </c>
      <c r="AE12" s="106">
        <f>'Def Maint Detail'!AT13</f>
        <v>797066.66</v>
      </c>
      <c r="AF12" s="106">
        <f>'Def Maint Detail'!AU13</f>
        <v>300000</v>
      </c>
      <c r="AG12" s="106">
        <f>'Def Maint Detail'!AV13</f>
        <v>74989.81</v>
      </c>
      <c r="AH12" s="106">
        <f>'Def Maint Detail'!AW13</f>
        <v>0</v>
      </c>
      <c r="AI12" s="106">
        <f>'Def Maint Detail'!AX13</f>
        <v>0</v>
      </c>
      <c r="AJ12" s="106">
        <f>'Def Maint Detail'!AY13</f>
        <v>0</v>
      </c>
      <c r="AK12" s="106">
        <f>'Def Maint Detail'!AZ13</f>
        <v>0</v>
      </c>
      <c r="AL12" s="106">
        <f>'Def Maint Detail'!BA13</f>
        <v>0</v>
      </c>
      <c r="AM12" s="33"/>
      <c r="AN12" s="33"/>
      <c r="AO12" s="34"/>
      <c r="AP12" s="34"/>
      <c r="AQ12" s="34"/>
      <c r="AR12" s="34"/>
      <c r="AS12" s="34"/>
    </row>
    <row r="13" spans="1:45" x14ac:dyDescent="0.3">
      <c r="A13" s="181"/>
      <c r="B13" s="3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36" t="s">
        <v>25</v>
      </c>
      <c r="AN13" s="36" t="s">
        <v>8</v>
      </c>
      <c r="AO13" s="37" t="s">
        <v>8</v>
      </c>
      <c r="AP13" s="37"/>
      <c r="AQ13" s="37"/>
      <c r="AR13" s="37"/>
      <c r="AS13" s="37"/>
    </row>
    <row r="14" spans="1:45" x14ac:dyDescent="0.3">
      <c r="A14" s="182"/>
      <c r="B14" s="36" t="s">
        <v>9</v>
      </c>
      <c r="C14" s="108">
        <f>'Def Maint Detail'!R15</f>
        <v>382.23</v>
      </c>
      <c r="D14" s="108">
        <f>'Def Maint Detail'!S15</f>
        <v>148.44</v>
      </c>
      <c r="E14" s="108">
        <f>'Def Maint Detail'!T15</f>
        <v>189.97</v>
      </c>
      <c r="F14" s="108">
        <f>'Def Maint Detail'!U15</f>
        <v>3019.97</v>
      </c>
      <c r="G14" s="108">
        <f>'Def Maint Detail'!V15</f>
        <v>5260.36</v>
      </c>
      <c r="H14" s="108">
        <f>'Def Maint Detail'!W15</f>
        <v>809.76</v>
      </c>
      <c r="I14" s="108">
        <f>'Def Maint Detail'!X15</f>
        <v>619.56255555555549</v>
      </c>
      <c r="J14" s="108">
        <f>'Def Maint Detail'!Y15</f>
        <v>2238.71</v>
      </c>
      <c r="K14" s="108">
        <f>'Def Maint Detail'!Z15</f>
        <v>4145.22</v>
      </c>
      <c r="L14" s="108">
        <f>'Def Maint Detail'!AA15</f>
        <v>3602.5677222222221</v>
      </c>
      <c r="M14" s="108">
        <f>'Def Maint Detail'!AB15</f>
        <v>2323.0977777777771</v>
      </c>
      <c r="N14" s="108">
        <f>'Def Maint Detail'!AC15</f>
        <v>5057.5455555555554</v>
      </c>
      <c r="O14" s="108">
        <f>'Def Maint Detail'!AD15</f>
        <v>2817.2901111111109</v>
      </c>
      <c r="P14" s="108">
        <f>'Def Maint Detail'!AE15</f>
        <v>4496.5687222222223</v>
      </c>
      <c r="Q14" s="108">
        <f>'Def Maint Detail'!AF15</f>
        <v>1984.0399444444445</v>
      </c>
      <c r="R14" s="108">
        <f>'Def Maint Detail'!AG15</f>
        <v>7735.1963333333342</v>
      </c>
      <c r="S14" s="108">
        <f>'Def Maint Detail'!AH15</f>
        <v>2291.8082777777777</v>
      </c>
      <c r="T14" s="108">
        <f>'Def Maint Detail'!AI15</f>
        <v>4660.0425555555557</v>
      </c>
      <c r="U14" s="108">
        <f>'Def Maint Detail'!AJ15</f>
        <v>4768.1513888888885</v>
      </c>
      <c r="V14" s="108">
        <f>'Def Maint Detail'!AK15</f>
        <v>2229.3174444444444</v>
      </c>
      <c r="W14" s="108">
        <f>'Def Maint Detail'!AL15</f>
        <v>5824.0375000000004</v>
      </c>
      <c r="X14" s="108">
        <f>'Def Maint Detail'!AM15</f>
        <v>250.24666666666667</v>
      </c>
      <c r="Y14" s="108">
        <f>'Def Maint Detail'!AN15</f>
        <v>0</v>
      </c>
      <c r="Z14" s="108">
        <f>'Def Maint Detail'!AO15</f>
        <v>0</v>
      </c>
      <c r="AA14" s="108">
        <f>'Def Maint Detail'!AP15</f>
        <v>9054.5974444444455</v>
      </c>
      <c r="AB14" s="108">
        <f>'Def Maint Detail'!AQ15</f>
        <v>5277.7777777777774</v>
      </c>
      <c r="AC14" s="108">
        <f>'Def Maint Detail'!AR15</f>
        <v>7777.7777777777774</v>
      </c>
      <c r="AD14" s="108">
        <f>'Def Maint Detail'!AS15</f>
        <v>4412.5226666666667</v>
      </c>
      <c r="AE14" s="108">
        <f>'Def Maint Detail'!AT15</f>
        <v>4428.1481111111116</v>
      </c>
      <c r="AF14" s="108">
        <f>'Def Maint Detail'!AU15</f>
        <v>1666.6666666666667</v>
      </c>
      <c r="AG14" s="108">
        <f>'Def Maint Detail'!AV15</f>
        <v>416.61005555555556</v>
      </c>
      <c r="AH14" s="108">
        <f>'Def Maint Detail'!AW15</f>
        <v>0</v>
      </c>
      <c r="AI14" s="108">
        <f>'Def Maint Detail'!AX15</f>
        <v>0</v>
      </c>
      <c r="AJ14" s="108">
        <f>'Def Maint Detail'!AY15</f>
        <v>0</v>
      </c>
      <c r="AK14" s="108">
        <f>'Def Maint Detail'!AZ15</f>
        <v>0</v>
      </c>
      <c r="AL14" s="108">
        <f>'Def Maint Detail'!BA15</f>
        <v>0</v>
      </c>
      <c r="AM14" s="36" t="s">
        <v>31</v>
      </c>
      <c r="AN14" s="36" t="s">
        <v>10</v>
      </c>
      <c r="AO14" s="37" t="s">
        <v>11</v>
      </c>
      <c r="AP14" s="37"/>
      <c r="AQ14" s="37" t="s">
        <v>25</v>
      </c>
      <c r="AR14" s="37" t="s">
        <v>25</v>
      </c>
      <c r="AS14" s="37"/>
    </row>
    <row r="15" spans="1:45" ht="15" thickBot="1" x14ac:dyDescent="0.35">
      <c r="A15" s="113" t="s">
        <v>110</v>
      </c>
      <c r="B15" s="114" t="s">
        <v>12</v>
      </c>
      <c r="C15" s="115">
        <f>'Def Maint Detail'!R16</f>
        <v>382.23</v>
      </c>
      <c r="D15" s="115">
        <f>'Def Maint Detail'!S16</f>
        <v>148.44</v>
      </c>
      <c r="E15" s="115">
        <f>'Def Maint Detail'!T16</f>
        <v>189.97</v>
      </c>
      <c r="F15" s="115">
        <f>'Def Maint Detail'!U16</f>
        <v>3019.97</v>
      </c>
      <c r="G15" s="115">
        <f>'Def Maint Detail'!V16</f>
        <v>5260.36</v>
      </c>
      <c r="H15" s="115">
        <f>'Def Maint Detail'!W16</f>
        <v>809.76</v>
      </c>
      <c r="I15" s="115">
        <f>'Def Maint Detail'!X16</f>
        <v>619.55999999999995</v>
      </c>
      <c r="J15" s="115">
        <f>'Def Maint Detail'!Y16</f>
        <v>2238.71</v>
      </c>
      <c r="K15" s="115">
        <f>'Def Maint Detail'!Z16</f>
        <v>4145.22</v>
      </c>
      <c r="L15" s="115">
        <f>'Def Maint Detail'!AA16</f>
        <v>3602.57</v>
      </c>
      <c r="M15" s="115">
        <f>'Def Maint Detail'!AB16</f>
        <v>2323.0977777777771</v>
      </c>
      <c r="N15" s="115">
        <f>'Def Maint Detail'!AC16</f>
        <v>5057.5455555555554</v>
      </c>
      <c r="O15" s="115">
        <f>'Def Maint Detail'!AD16</f>
        <v>2817.2901111111109</v>
      </c>
      <c r="P15" s="115">
        <f>'Def Maint Detail'!AE16</f>
        <v>4496.5687222222223</v>
      </c>
      <c r="Q15" s="115">
        <f>'Def Maint Detail'!AF16</f>
        <v>1984.0399444444445</v>
      </c>
      <c r="R15" s="115">
        <f>'Def Maint Detail'!AG16</f>
        <v>7735.1963333333342</v>
      </c>
      <c r="S15" s="115">
        <f>'Def Maint Detail'!AH16</f>
        <v>2291.8082777777777</v>
      </c>
      <c r="T15" s="115">
        <f>'Def Maint Detail'!AI16</f>
        <v>4660.0425555555557</v>
      </c>
      <c r="U15" s="115">
        <f>'Def Maint Detail'!AJ16</f>
        <v>4768.1513888888885</v>
      </c>
      <c r="V15" s="115">
        <f>'Def Maint Detail'!AK16</f>
        <v>2229.3174444444444</v>
      </c>
      <c r="W15" s="115">
        <f>'Def Maint Detail'!AL16</f>
        <v>5824.0375000000004</v>
      </c>
      <c r="X15" s="115">
        <f>'Def Maint Detail'!AM16</f>
        <v>250.24666666666667</v>
      </c>
      <c r="Y15" s="115">
        <f>'Def Maint Detail'!AN16</f>
        <v>0</v>
      </c>
      <c r="Z15" s="115">
        <f>'Def Maint Detail'!AO16</f>
        <v>0</v>
      </c>
      <c r="AA15" s="115">
        <f>'Def Maint Detail'!AP16</f>
        <v>9054.5974444444455</v>
      </c>
      <c r="AB15" s="115">
        <f>'Def Maint Detail'!AQ16</f>
        <v>5277.7777777777774</v>
      </c>
      <c r="AC15" s="115">
        <f>'Def Maint Detail'!AR16</f>
        <v>7777.7777777777774</v>
      </c>
      <c r="AD15" s="115">
        <f>'Def Maint Detail'!AS16</f>
        <v>4412.5226666666667</v>
      </c>
      <c r="AE15" s="115">
        <f>'Def Maint Detail'!AT16</f>
        <v>4428.1481111111116</v>
      </c>
      <c r="AF15" s="115">
        <f>'Def Maint Detail'!AU16</f>
        <v>1666.6666666666667</v>
      </c>
      <c r="AG15" s="115">
        <f>'Def Maint Detail'!AV16</f>
        <v>416.61005555555556</v>
      </c>
      <c r="AH15" s="115">
        <f>'Def Maint Detail'!AW16</f>
        <v>0</v>
      </c>
      <c r="AI15" s="115">
        <f>'Def Maint Detail'!AX16</f>
        <v>0</v>
      </c>
      <c r="AJ15" s="115">
        <f>'Def Maint Detail'!AY16</f>
        <v>0</v>
      </c>
      <c r="AK15" s="115">
        <f>'Def Maint Detail'!AZ16</f>
        <v>0</v>
      </c>
      <c r="AL15" s="115">
        <f>'Def Maint Detail'!BA16</f>
        <v>0</v>
      </c>
      <c r="AM15" s="114" t="s">
        <v>13</v>
      </c>
      <c r="AN15" s="116" t="s">
        <v>14</v>
      </c>
      <c r="AO15" s="39" t="s">
        <v>14</v>
      </c>
      <c r="AP15" s="39" t="s">
        <v>28</v>
      </c>
      <c r="AQ15" s="39" t="s">
        <v>26</v>
      </c>
      <c r="AR15" s="39" t="s">
        <v>27</v>
      </c>
      <c r="AS15" s="39" t="s">
        <v>32</v>
      </c>
    </row>
    <row r="16" spans="1:45" x14ac:dyDescent="0.3">
      <c r="A16" s="119">
        <v>100</v>
      </c>
      <c r="B16" s="109">
        <v>43159</v>
      </c>
      <c r="C16" s="111">
        <f>INDEX('Def Maint Detail'!R$270:R$423,MATCH($A16,'Def Maint Detail'!$A$270:$A$423,0))</f>
        <v>8791.2900000000118</v>
      </c>
      <c r="D16" s="111">
        <f>INDEX('Def Maint Detail'!S$270:S$423,MATCH($A16,'Def Maint Detail'!$A$270:$A$423,0))</f>
        <v>3414.119999999994</v>
      </c>
      <c r="E16" s="111">
        <f>INDEX('Def Maint Detail'!T$270:T$423,MATCH($A16,'Def Maint Detail'!$A$270:$A$423,0))</f>
        <v>4369.3100000000186</v>
      </c>
      <c r="F16" s="111">
        <f>INDEX('Def Maint Detail'!U$270:U$423,MATCH($A16,'Def Maint Detail'!$A$270:$A$423,0))</f>
        <v>274817.27000000188</v>
      </c>
      <c r="G16" s="111">
        <f>INDEX('Def Maint Detail'!V$270:V$423,MATCH($A16,'Def Maint Detail'!$A$270:$A$423,0))</f>
        <v>478692.76000000094</v>
      </c>
      <c r="H16" s="111">
        <f>INDEX('Def Maint Detail'!W$270:W$423,MATCH($A16,'Def Maint Detail'!$A$270:$A$423,0))</f>
        <v>18624.479999999989</v>
      </c>
      <c r="I16" s="111">
        <f>INDEX('Def Maint Detail'!X$270:X$423,MATCH($A16,'Def Maint Detail'!$A$270:$A$423,0))</f>
        <v>35314.748777777852</v>
      </c>
      <c r="J16" s="111">
        <f>INDEX('Def Maint Detail'!Y$270:Y$423,MATCH($A16,'Def Maint Detail'!$A$270:$A$423,0))</f>
        <v>127606.47000000032</v>
      </c>
      <c r="K16" s="111">
        <f>INDEX('Def Maint Detail'!Z$270:Z$423,MATCH($A16,'Def Maint Detail'!$A$270:$A$423,0))</f>
        <v>451829.10000000196</v>
      </c>
      <c r="L16" s="111">
        <f>INDEX('Def Maint Detail'!AA$270:AA$423,MATCH($A16,'Def Maint Detail'!$A$270:$A$423,0))</f>
        <v>374667.04311111139</v>
      </c>
      <c r="M16" s="111">
        <f>INDEX('Def Maint Detail'!AB$270:AB$423,MATCH($A16,'Def Maint Detail'!$A$270:$A$423,0))</f>
        <v>290387.22222222312</v>
      </c>
      <c r="N16" s="111">
        <f>INDEX('Def Maint Detail'!AC$270:AC$423,MATCH($A16,'Def Maint Detail'!$A$270:$A$423,0))</f>
        <v>632193.19444444135</v>
      </c>
      <c r="O16" s="111">
        <f>INDEX('Def Maint Detail'!AD$270:AD$423,MATCH($A16,'Def Maint Detail'!$A$270:$A$423,0))</f>
        <v>366247.71444444358</v>
      </c>
      <c r="P16" s="111">
        <f>INDEX('Def Maint Detail'!AE$270:AE$423,MATCH($A16,'Def Maint Detail'!$A$270:$A$423,0))</f>
        <v>728444.1329999998</v>
      </c>
      <c r="Q16" s="111">
        <f>INDEX('Def Maint Detail'!AF$270:AF$423,MATCH($A16,'Def Maint Detail'!$A$270:$A$423,0))</f>
        <v>321414.47100000019</v>
      </c>
      <c r="R16" s="111">
        <f>INDEX('Def Maint Detail'!AG$270:AG$423,MATCH($A16,'Def Maint Detail'!$A$270:$A$423,0))</f>
        <v>1253101.8059999992</v>
      </c>
      <c r="S16" s="111">
        <f>INDEX('Def Maint Detail'!AH$270:AH$423,MATCH($A16,'Def Maint Detail'!$A$270:$A$423,0))</f>
        <v>371272.94099999953</v>
      </c>
      <c r="T16" s="111">
        <f>INDEX('Def Maint Detail'!AI$270:AI$423,MATCH($A16,'Def Maint Detail'!$A$270:$A$423,0))</f>
        <v>754926.89399999951</v>
      </c>
      <c r="U16" s="111">
        <f>INDEX('Def Maint Detail'!AJ$270:AJ$423,MATCH($A16,'Def Maint Detail'!$A$270:$A$423,0))</f>
        <v>772440.52499999898</v>
      </c>
      <c r="V16" s="111">
        <f>INDEX('Def Maint Detail'!AK$270:AK$423,MATCH($A16,'Def Maint Detail'!$A$270:$A$423,0))</f>
        <v>361149.42599999974</v>
      </c>
      <c r="W16" s="111">
        <f>INDEX('Def Maint Detail'!AL$270:AL$423,MATCH($A16,'Def Maint Detail'!$A$270:$A$423,0))</f>
        <v>990086.37500000023</v>
      </c>
      <c r="X16" s="111">
        <f>INDEX('Def Maint Detail'!AM$270:AM$423,MATCH($A16,'Def Maint Detail'!$A$270:$A$423,0))</f>
        <v>40539.960000000014</v>
      </c>
      <c r="Y16" s="111">
        <f>INDEX('Def Maint Detail'!AN$270:AN$423,MATCH($A16,'Def Maint Detail'!$A$270:$A$423,0))</f>
        <v>0</v>
      </c>
      <c r="Z16" s="111">
        <f>INDEX('Def Maint Detail'!AO$270:AO$423,MATCH($A16,'Def Maint Detail'!$A$270:$A$423,0))</f>
        <v>0</v>
      </c>
      <c r="AA16" s="111">
        <f>INDEX('Def Maint Detail'!AP$270:AP$423,MATCH($A16,'Def Maint Detail'!$A$270:$A$423,0))</f>
        <v>0</v>
      </c>
      <c r="AB16" s="111">
        <f>INDEX('Def Maint Detail'!AQ$270:AQ$423,MATCH($A16,'Def Maint Detail'!$A$270:$A$423,0))</f>
        <v>0</v>
      </c>
      <c r="AC16" s="111">
        <f>INDEX('Def Maint Detail'!AR$270:AR$423,MATCH($A16,'Def Maint Detail'!$A$270:$A$423,0))</f>
        <v>0</v>
      </c>
      <c r="AD16" s="111">
        <f>INDEX('Def Maint Detail'!AS$270:AS$423,MATCH($A16,'Def Maint Detail'!$A$270:$A$423,0))</f>
        <v>0</v>
      </c>
      <c r="AE16" s="111">
        <f>INDEX('Def Maint Detail'!AT$270:AT$423,MATCH($A16,'Def Maint Detail'!$A$270:$A$423,0))</f>
        <v>0</v>
      </c>
      <c r="AF16" s="111">
        <f>INDEX('Def Maint Detail'!AU$270:AU$423,MATCH($A16,'Def Maint Detail'!$A$270:$A$423,0))</f>
        <v>0</v>
      </c>
      <c r="AG16" s="111">
        <f>INDEX('Def Maint Detail'!AV$270:AV$423,MATCH($A16,'Def Maint Detail'!$A$270:$A$423,0))</f>
        <v>0</v>
      </c>
      <c r="AH16" s="111">
        <f>INDEX('Def Maint Detail'!AW$270:AW$423,MATCH($A16,'Def Maint Detail'!$A$270:$A$423,0))</f>
        <v>0</v>
      </c>
      <c r="AI16" s="111">
        <f>INDEX('Def Maint Detail'!AX$270:AX$423,MATCH($A16,'Def Maint Detail'!$A$270:$A$423,0))</f>
        <v>0</v>
      </c>
      <c r="AJ16" s="111">
        <f>INDEX('Def Maint Detail'!AY$270:AY$423,MATCH($A16,'Def Maint Detail'!$A$270:$A$423,0))</f>
        <v>0</v>
      </c>
      <c r="AK16" s="111">
        <f>INDEX('Def Maint Detail'!AY$270:AY$423,MATCH($A16,'Def Maint Detail'!$A$270:$A$423,0))</f>
        <v>0</v>
      </c>
      <c r="AL16" s="111">
        <f>INDEX('Def Maint Detail'!AZ$270:AZ$423,MATCH($A16,'Def Maint Detail'!$A$270:$A$423,0))</f>
        <v>0</v>
      </c>
      <c r="AM16" s="52">
        <f>SUM(C16:AL16)</f>
        <v>8660331.2540000025</v>
      </c>
      <c r="AN16" s="53">
        <f>ROUND(AM16*'Link In'!$H$2,2)</f>
        <v>433016.56</v>
      </c>
      <c r="AO16" s="53">
        <f>ROUND((AM16-AN16)*'Link In'!$H$3,2)</f>
        <v>1727736.09</v>
      </c>
      <c r="AP16" s="53"/>
      <c r="AQ16" s="53"/>
      <c r="AR16" s="53"/>
      <c r="AS16" s="134">
        <f t="shared" ref="AS16:AS26" si="0">B16</f>
        <v>43159</v>
      </c>
    </row>
    <row r="17" spans="1:45" x14ac:dyDescent="0.3">
      <c r="A17" s="55">
        <f>A16+1</f>
        <v>101</v>
      </c>
      <c r="B17" s="109">
        <v>43190</v>
      </c>
      <c r="C17" s="111">
        <f>INDEX('Def Maint Detail'!R$270:R$423,MATCH($A17,'Def Maint Detail'!$A$270:$A$423,0))</f>
        <v>8409.0600000000122</v>
      </c>
      <c r="D17" s="111">
        <f>INDEX('Def Maint Detail'!S$270:S$423,MATCH($A17,'Def Maint Detail'!$A$270:$A$423,0))</f>
        <v>3265.6799999999939</v>
      </c>
      <c r="E17" s="111">
        <f>INDEX('Def Maint Detail'!T$270:T$423,MATCH($A17,'Def Maint Detail'!$A$270:$A$423,0))</f>
        <v>4179.3400000000183</v>
      </c>
      <c r="F17" s="111">
        <f>INDEX('Def Maint Detail'!U$270:U$423,MATCH($A17,'Def Maint Detail'!$A$270:$A$423,0))</f>
        <v>271797.30000000191</v>
      </c>
      <c r="G17" s="111">
        <f>INDEX('Def Maint Detail'!V$270:V$423,MATCH($A17,'Def Maint Detail'!$A$270:$A$423,0))</f>
        <v>473432.40000000095</v>
      </c>
      <c r="H17" s="111">
        <f>INDEX('Def Maint Detail'!W$270:W$423,MATCH($A17,'Def Maint Detail'!$A$270:$A$423,0))</f>
        <v>17814.71999999999</v>
      </c>
      <c r="I17" s="111">
        <f>INDEX('Def Maint Detail'!X$270:X$423,MATCH($A17,'Def Maint Detail'!$A$270:$A$423,0))</f>
        <v>34695.186222222299</v>
      </c>
      <c r="J17" s="111">
        <f>INDEX('Def Maint Detail'!Y$270:Y$423,MATCH($A17,'Def Maint Detail'!$A$270:$A$423,0))</f>
        <v>125367.76000000031</v>
      </c>
      <c r="K17" s="111">
        <f>INDEX('Def Maint Detail'!Z$270:Z$423,MATCH($A17,'Def Maint Detail'!$A$270:$A$423,0))</f>
        <v>447683.88000000198</v>
      </c>
      <c r="L17" s="111">
        <f>INDEX('Def Maint Detail'!AA$270:AA$423,MATCH($A17,'Def Maint Detail'!$A$270:$A$423,0))</f>
        <v>371064.47538888914</v>
      </c>
      <c r="M17" s="111">
        <f>INDEX('Def Maint Detail'!AB$270:AB$423,MATCH($A17,'Def Maint Detail'!$A$270:$A$423,0))</f>
        <v>288064.12444444536</v>
      </c>
      <c r="N17" s="111">
        <f>INDEX('Def Maint Detail'!AC$270:AC$423,MATCH($A17,'Def Maint Detail'!$A$270:$A$423,0))</f>
        <v>627135.64888888574</v>
      </c>
      <c r="O17" s="111">
        <f>INDEX('Def Maint Detail'!AD$270:AD$423,MATCH($A17,'Def Maint Detail'!$A$270:$A$423,0))</f>
        <v>363430.42433333246</v>
      </c>
      <c r="P17" s="111">
        <f>INDEX('Def Maint Detail'!AE$270:AE$423,MATCH($A17,'Def Maint Detail'!$A$270:$A$423,0))</f>
        <v>723947.56427777756</v>
      </c>
      <c r="Q17" s="111">
        <f>INDEX('Def Maint Detail'!AF$270:AF$423,MATCH($A17,'Def Maint Detail'!$A$270:$A$423,0))</f>
        <v>319430.43105555576</v>
      </c>
      <c r="R17" s="111">
        <f>INDEX('Def Maint Detail'!AG$270:AG$423,MATCH($A17,'Def Maint Detail'!$A$270:$A$423,0))</f>
        <v>1245366.6096666658</v>
      </c>
      <c r="S17" s="111">
        <f>INDEX('Def Maint Detail'!AH$270:AH$423,MATCH($A17,'Def Maint Detail'!$A$270:$A$423,0))</f>
        <v>368981.13272222172</v>
      </c>
      <c r="T17" s="111">
        <f>INDEX('Def Maint Detail'!AI$270:AI$423,MATCH($A17,'Def Maint Detail'!$A$270:$A$423,0))</f>
        <v>750266.85144444392</v>
      </c>
      <c r="U17" s="111">
        <f>INDEX('Def Maint Detail'!AJ$270:AJ$423,MATCH($A17,'Def Maint Detail'!$A$270:$A$423,0))</f>
        <v>767672.37361111003</v>
      </c>
      <c r="V17" s="111">
        <f>INDEX('Def Maint Detail'!AK$270:AK$423,MATCH($A17,'Def Maint Detail'!$A$270:$A$423,0))</f>
        <v>358920.10855555529</v>
      </c>
      <c r="W17" s="111">
        <f>INDEX('Def Maint Detail'!AL$270:AL$423,MATCH($A17,'Def Maint Detail'!$A$270:$A$423,0))</f>
        <v>984262.33750000026</v>
      </c>
      <c r="X17" s="111">
        <f>INDEX('Def Maint Detail'!AM$270:AM$423,MATCH($A17,'Def Maint Detail'!$A$270:$A$423,0))</f>
        <v>40289.713333333348</v>
      </c>
      <c r="Y17" s="111">
        <f>INDEX('Def Maint Detail'!AN$270:AN$423,MATCH($A17,'Def Maint Detail'!$A$270:$A$423,0))</f>
        <v>0</v>
      </c>
      <c r="Z17" s="111">
        <f>INDEX('Def Maint Detail'!AO$270:AO$423,MATCH($A17,'Def Maint Detail'!$A$270:$A$423,0))</f>
        <v>0</v>
      </c>
      <c r="AA17" s="111">
        <f>INDEX('Def Maint Detail'!AP$270:AP$423,MATCH($A17,'Def Maint Detail'!$A$270:$A$423,0))</f>
        <v>0</v>
      </c>
      <c r="AB17" s="111">
        <f>INDEX('Def Maint Detail'!AQ$270:AQ$423,MATCH($A17,'Def Maint Detail'!$A$270:$A$423,0))</f>
        <v>0</v>
      </c>
      <c r="AC17" s="111">
        <f>INDEX('Def Maint Detail'!AR$270:AR$423,MATCH($A17,'Def Maint Detail'!$A$270:$A$423,0))</f>
        <v>0</v>
      </c>
      <c r="AD17" s="111">
        <f>INDEX('Def Maint Detail'!AS$270:AS$423,MATCH($A17,'Def Maint Detail'!$A$270:$A$423,0))</f>
        <v>0</v>
      </c>
      <c r="AE17" s="111">
        <f>INDEX('Def Maint Detail'!AT$270:AT$423,MATCH($A17,'Def Maint Detail'!$A$270:$A$423,0))</f>
        <v>0</v>
      </c>
      <c r="AF17" s="111">
        <f>INDEX('Def Maint Detail'!AU$270:AU$423,MATCH($A17,'Def Maint Detail'!$A$270:$A$423,0))</f>
        <v>0</v>
      </c>
      <c r="AG17" s="111">
        <f>INDEX('Def Maint Detail'!AV$270:AV$423,MATCH($A17,'Def Maint Detail'!$A$270:$A$423,0))</f>
        <v>0</v>
      </c>
      <c r="AH17" s="111">
        <f>INDEX('Def Maint Detail'!AW$270:AW$423,MATCH($A17,'Def Maint Detail'!$A$270:$A$423,0))</f>
        <v>0</v>
      </c>
      <c r="AI17" s="111">
        <f>INDEX('Def Maint Detail'!AX$270:AX$423,MATCH($A17,'Def Maint Detail'!$A$270:$A$423,0))</f>
        <v>0</v>
      </c>
      <c r="AJ17" s="111">
        <f>INDEX('Def Maint Detail'!AY$270:AY$423,MATCH($A17,'Def Maint Detail'!$A$270:$A$423,0))</f>
        <v>0</v>
      </c>
      <c r="AK17" s="111">
        <f>INDEX('Def Maint Detail'!AY$270:AY$423,MATCH($A17,'Def Maint Detail'!$A$270:$A$423,0))</f>
        <v>0</v>
      </c>
      <c r="AL17" s="111">
        <f>INDEX('Def Maint Detail'!AZ$270:AZ$423,MATCH($A17,'Def Maint Detail'!$A$270:$A$423,0))</f>
        <v>0</v>
      </c>
      <c r="AM17" s="53">
        <f>SUM(C17:AL17)</f>
        <v>8595477.1214444432</v>
      </c>
      <c r="AN17" s="53">
        <f>ROUND(AM17*'Link In'!$H$2,2)</f>
        <v>429773.86</v>
      </c>
      <c r="AO17" s="53">
        <f>ROUND((AM17-AN17)*'Link In'!$H$3,2)</f>
        <v>1714797.68</v>
      </c>
      <c r="AP17" s="53">
        <f>-'Def Maint Amort'!AM16</f>
        <v>-64854.132555555545</v>
      </c>
      <c r="AQ17" s="53">
        <f>ROUND(AP17*'Link In'!$H$2,2)</f>
        <v>-3242.71</v>
      </c>
      <c r="AR17" s="53">
        <f>ROUND((AP17-AQ17)*'Link In'!$H$3,0)</f>
        <v>-12938</v>
      </c>
      <c r="AS17" s="134">
        <f t="shared" si="0"/>
        <v>43190</v>
      </c>
    </row>
    <row r="18" spans="1:45" x14ac:dyDescent="0.3">
      <c r="A18" s="55">
        <f t="shared" ref="A18:A44" si="1">A17+1</f>
        <v>102</v>
      </c>
      <c r="B18" s="109">
        <v>43220</v>
      </c>
      <c r="C18" s="111">
        <f>INDEX('Def Maint Detail'!R$270:R$423,MATCH($A18,'Def Maint Detail'!$A$270:$A$423,0))</f>
        <v>8026.8300000000127</v>
      </c>
      <c r="D18" s="111">
        <f>INDEX('Def Maint Detail'!S$270:S$423,MATCH($A18,'Def Maint Detail'!$A$270:$A$423,0))</f>
        <v>3117.2399999999939</v>
      </c>
      <c r="E18" s="111">
        <f>INDEX('Def Maint Detail'!T$270:T$423,MATCH($A18,'Def Maint Detail'!$A$270:$A$423,0))</f>
        <v>3989.3700000000185</v>
      </c>
      <c r="F18" s="111">
        <f>INDEX('Def Maint Detail'!U$270:U$423,MATCH($A18,'Def Maint Detail'!$A$270:$A$423,0))</f>
        <v>268777.33000000194</v>
      </c>
      <c r="G18" s="111">
        <f>INDEX('Def Maint Detail'!V$270:V$423,MATCH($A18,'Def Maint Detail'!$A$270:$A$423,0))</f>
        <v>468172.04000000097</v>
      </c>
      <c r="H18" s="111">
        <f>INDEX('Def Maint Detail'!W$270:W$423,MATCH($A18,'Def Maint Detail'!$A$270:$A$423,0))</f>
        <v>17004.959999999992</v>
      </c>
      <c r="I18" s="111">
        <f>INDEX('Def Maint Detail'!X$270:X$423,MATCH($A18,'Def Maint Detail'!$A$270:$A$423,0))</f>
        <v>34075.623666666746</v>
      </c>
      <c r="J18" s="111">
        <f>INDEX('Def Maint Detail'!Y$270:Y$423,MATCH($A18,'Def Maint Detail'!$A$270:$A$423,0))</f>
        <v>123129.05000000031</v>
      </c>
      <c r="K18" s="111">
        <f>INDEX('Def Maint Detail'!Z$270:Z$423,MATCH($A18,'Def Maint Detail'!$A$270:$A$423,0))</f>
        <v>443538.66000000201</v>
      </c>
      <c r="L18" s="111">
        <f>INDEX('Def Maint Detail'!AA$270:AA$423,MATCH($A18,'Def Maint Detail'!$A$270:$A$423,0))</f>
        <v>367461.9076666669</v>
      </c>
      <c r="M18" s="111">
        <f>INDEX('Def Maint Detail'!AB$270:AB$423,MATCH($A18,'Def Maint Detail'!$A$270:$A$423,0))</f>
        <v>285741.0266666676</v>
      </c>
      <c r="N18" s="111">
        <f>INDEX('Def Maint Detail'!AC$270:AC$423,MATCH($A18,'Def Maint Detail'!$A$270:$A$423,0))</f>
        <v>622078.10333333013</v>
      </c>
      <c r="O18" s="111">
        <f>INDEX('Def Maint Detail'!AD$270:AD$423,MATCH($A18,'Def Maint Detail'!$A$270:$A$423,0))</f>
        <v>360613.13422222133</v>
      </c>
      <c r="P18" s="111">
        <f>INDEX('Def Maint Detail'!AE$270:AE$423,MATCH($A18,'Def Maint Detail'!$A$270:$A$423,0))</f>
        <v>719450.99555555533</v>
      </c>
      <c r="Q18" s="111">
        <f>INDEX('Def Maint Detail'!AF$270:AF$423,MATCH($A18,'Def Maint Detail'!$A$270:$A$423,0))</f>
        <v>317446.39111111133</v>
      </c>
      <c r="R18" s="111">
        <f>INDEX('Def Maint Detail'!AG$270:AG$423,MATCH($A18,'Def Maint Detail'!$A$270:$A$423,0))</f>
        <v>1237631.4133333324</v>
      </c>
      <c r="S18" s="111">
        <f>INDEX('Def Maint Detail'!AH$270:AH$423,MATCH($A18,'Def Maint Detail'!$A$270:$A$423,0))</f>
        <v>366689.32444444392</v>
      </c>
      <c r="T18" s="111">
        <f>INDEX('Def Maint Detail'!AI$270:AI$423,MATCH($A18,'Def Maint Detail'!$A$270:$A$423,0))</f>
        <v>745606.80888888834</v>
      </c>
      <c r="U18" s="111">
        <f>INDEX('Def Maint Detail'!AJ$270:AJ$423,MATCH($A18,'Def Maint Detail'!$A$270:$A$423,0))</f>
        <v>762904.22222222108</v>
      </c>
      <c r="V18" s="111">
        <f>INDEX('Def Maint Detail'!AK$270:AK$423,MATCH($A18,'Def Maint Detail'!$A$270:$A$423,0))</f>
        <v>356690.79111111083</v>
      </c>
      <c r="W18" s="111">
        <f>INDEX('Def Maint Detail'!AL$270:AL$423,MATCH($A18,'Def Maint Detail'!$A$270:$A$423,0))</f>
        <v>978438.30000000028</v>
      </c>
      <c r="X18" s="111">
        <f>INDEX('Def Maint Detail'!AM$270:AM$423,MATCH($A18,'Def Maint Detail'!$A$270:$A$423,0))</f>
        <v>40039.466666666682</v>
      </c>
      <c r="Y18" s="111">
        <f>INDEX('Def Maint Detail'!AN$270:AN$423,MATCH($A18,'Def Maint Detail'!$A$270:$A$423,0))</f>
        <v>0</v>
      </c>
      <c r="Z18" s="111">
        <f>INDEX('Def Maint Detail'!AO$270:AO$423,MATCH($A18,'Def Maint Detail'!$A$270:$A$423,0))</f>
        <v>0</v>
      </c>
      <c r="AA18" s="111">
        <f>INDEX('Def Maint Detail'!AP$270:AP$423,MATCH($A18,'Def Maint Detail'!$A$270:$A$423,0))</f>
        <v>0</v>
      </c>
      <c r="AB18" s="111">
        <f>INDEX('Def Maint Detail'!AQ$270:AQ$423,MATCH($A18,'Def Maint Detail'!$A$270:$A$423,0))</f>
        <v>0</v>
      </c>
      <c r="AC18" s="111">
        <f>INDEX('Def Maint Detail'!AR$270:AR$423,MATCH($A18,'Def Maint Detail'!$A$270:$A$423,0))</f>
        <v>0</v>
      </c>
      <c r="AD18" s="111">
        <f>INDEX('Def Maint Detail'!AS$270:AS$423,MATCH($A18,'Def Maint Detail'!$A$270:$A$423,0))</f>
        <v>0</v>
      </c>
      <c r="AE18" s="111">
        <f>INDEX('Def Maint Detail'!AT$270:AT$423,MATCH($A18,'Def Maint Detail'!$A$270:$A$423,0))</f>
        <v>0</v>
      </c>
      <c r="AF18" s="111">
        <f>INDEX('Def Maint Detail'!AU$270:AU$423,MATCH($A18,'Def Maint Detail'!$A$270:$A$423,0))</f>
        <v>0</v>
      </c>
      <c r="AG18" s="111">
        <f>INDEX('Def Maint Detail'!AV$270:AV$423,MATCH($A18,'Def Maint Detail'!$A$270:$A$423,0))</f>
        <v>0</v>
      </c>
      <c r="AH18" s="111">
        <f>INDEX('Def Maint Detail'!AW$270:AW$423,MATCH($A18,'Def Maint Detail'!$A$270:$A$423,0))</f>
        <v>0</v>
      </c>
      <c r="AI18" s="111">
        <f>INDEX('Def Maint Detail'!AX$270:AX$423,MATCH($A18,'Def Maint Detail'!$A$270:$A$423,0))</f>
        <v>0</v>
      </c>
      <c r="AJ18" s="111">
        <f>INDEX('Def Maint Detail'!AY$270:AY$423,MATCH($A18,'Def Maint Detail'!$A$270:$A$423,0))</f>
        <v>0</v>
      </c>
      <c r="AK18" s="111">
        <f>INDEX('Def Maint Detail'!AY$270:AY$423,MATCH($A18,'Def Maint Detail'!$A$270:$A$423,0))</f>
        <v>0</v>
      </c>
      <c r="AL18" s="111">
        <f>INDEX('Def Maint Detail'!AZ$270:AZ$423,MATCH($A18,'Def Maint Detail'!$A$270:$A$423,0))</f>
        <v>0</v>
      </c>
      <c r="AM18" s="53">
        <f t="shared" ref="AM18:AM39" si="2">SUM(C18:AL18)</f>
        <v>8530622.9888888877</v>
      </c>
      <c r="AN18" s="53">
        <f>ROUND(AM18*'Link In'!$H$2,2)</f>
        <v>426531.15</v>
      </c>
      <c r="AO18" s="53">
        <f>ROUND((AM18-AN18)*'Link In'!$H$3,2)</f>
        <v>1701859.29</v>
      </c>
      <c r="AP18" s="53">
        <f>-'Def Maint Amort'!AM17</f>
        <v>-64854.132555555545</v>
      </c>
      <c r="AQ18" s="53">
        <f>ROUND(AP18*'Link In'!$H$2,2)</f>
        <v>-3242.71</v>
      </c>
      <c r="AR18" s="53">
        <f>ROUND((AP18-AQ18)*'Link In'!$H$3,0)</f>
        <v>-12938</v>
      </c>
      <c r="AS18" s="134">
        <f t="shared" si="0"/>
        <v>43220</v>
      </c>
    </row>
    <row r="19" spans="1:45" x14ac:dyDescent="0.3">
      <c r="A19" s="55">
        <f t="shared" si="1"/>
        <v>103</v>
      </c>
      <c r="B19" s="109">
        <v>43251</v>
      </c>
      <c r="C19" s="111">
        <f>INDEX('Def Maint Detail'!R$270:R$423,MATCH($A19,'Def Maint Detail'!$A$270:$A$423,0))</f>
        <v>7644.6000000000131</v>
      </c>
      <c r="D19" s="111">
        <f>INDEX('Def Maint Detail'!S$270:S$423,MATCH($A19,'Def Maint Detail'!$A$270:$A$423,0))</f>
        <v>2968.7999999999938</v>
      </c>
      <c r="E19" s="111">
        <f>INDEX('Def Maint Detail'!T$270:T$423,MATCH($A19,'Def Maint Detail'!$A$270:$A$423,0))</f>
        <v>3799.4000000000187</v>
      </c>
      <c r="F19" s="111">
        <f>INDEX('Def Maint Detail'!U$270:U$423,MATCH($A19,'Def Maint Detail'!$A$270:$A$423,0))</f>
        <v>265757.36000000197</v>
      </c>
      <c r="G19" s="111">
        <f>INDEX('Def Maint Detail'!V$270:V$423,MATCH($A19,'Def Maint Detail'!$A$270:$A$423,0))</f>
        <v>462911.68000000098</v>
      </c>
      <c r="H19" s="111">
        <f>INDEX('Def Maint Detail'!W$270:W$423,MATCH($A19,'Def Maint Detail'!$A$270:$A$423,0))</f>
        <v>16195.199999999992</v>
      </c>
      <c r="I19" s="111">
        <f>INDEX('Def Maint Detail'!X$270:X$423,MATCH($A19,'Def Maint Detail'!$A$270:$A$423,0))</f>
        <v>33456.061111111194</v>
      </c>
      <c r="J19" s="111">
        <f>INDEX('Def Maint Detail'!Y$270:Y$423,MATCH($A19,'Def Maint Detail'!$A$270:$A$423,0))</f>
        <v>120890.3400000003</v>
      </c>
      <c r="K19" s="111">
        <f>INDEX('Def Maint Detail'!Z$270:Z$423,MATCH($A19,'Def Maint Detail'!$A$270:$A$423,0))</f>
        <v>439393.44000000204</v>
      </c>
      <c r="L19" s="111">
        <f>INDEX('Def Maint Detail'!AA$270:AA$423,MATCH($A19,'Def Maint Detail'!$A$270:$A$423,0))</f>
        <v>363859.33994444465</v>
      </c>
      <c r="M19" s="111">
        <f>INDEX('Def Maint Detail'!AB$270:AB$423,MATCH($A19,'Def Maint Detail'!$A$270:$A$423,0))</f>
        <v>283417.92888888984</v>
      </c>
      <c r="N19" s="111">
        <f>INDEX('Def Maint Detail'!AC$270:AC$423,MATCH($A19,'Def Maint Detail'!$A$270:$A$423,0))</f>
        <v>617020.55777777452</v>
      </c>
      <c r="O19" s="111">
        <f>INDEX('Def Maint Detail'!AD$270:AD$423,MATCH($A19,'Def Maint Detail'!$A$270:$A$423,0))</f>
        <v>357795.8441111102</v>
      </c>
      <c r="P19" s="111">
        <f>INDEX('Def Maint Detail'!AE$270:AE$423,MATCH($A19,'Def Maint Detail'!$A$270:$A$423,0))</f>
        <v>714954.4268333331</v>
      </c>
      <c r="Q19" s="111">
        <f>INDEX('Def Maint Detail'!AF$270:AF$423,MATCH($A19,'Def Maint Detail'!$A$270:$A$423,0))</f>
        <v>315462.35116666689</v>
      </c>
      <c r="R19" s="111">
        <f>INDEX('Def Maint Detail'!AG$270:AG$423,MATCH($A19,'Def Maint Detail'!$A$270:$A$423,0))</f>
        <v>1229896.216999999</v>
      </c>
      <c r="S19" s="111">
        <f>INDEX('Def Maint Detail'!AH$270:AH$423,MATCH($A19,'Def Maint Detail'!$A$270:$A$423,0))</f>
        <v>364397.51616666612</v>
      </c>
      <c r="T19" s="111">
        <f>INDEX('Def Maint Detail'!AI$270:AI$423,MATCH($A19,'Def Maint Detail'!$A$270:$A$423,0))</f>
        <v>740946.76633333275</v>
      </c>
      <c r="U19" s="111">
        <f>INDEX('Def Maint Detail'!AJ$270:AJ$423,MATCH($A19,'Def Maint Detail'!$A$270:$A$423,0))</f>
        <v>758136.07083333214</v>
      </c>
      <c r="V19" s="111">
        <f>INDEX('Def Maint Detail'!AK$270:AK$423,MATCH($A19,'Def Maint Detail'!$A$270:$A$423,0))</f>
        <v>354461.47366666637</v>
      </c>
      <c r="W19" s="111">
        <f>INDEX('Def Maint Detail'!AL$270:AL$423,MATCH($A19,'Def Maint Detail'!$A$270:$A$423,0))</f>
        <v>972614.2625000003</v>
      </c>
      <c r="X19" s="111">
        <f>INDEX('Def Maint Detail'!AM$270:AM$423,MATCH($A19,'Def Maint Detail'!$A$270:$A$423,0))</f>
        <v>39789.220000000016</v>
      </c>
      <c r="Y19" s="111">
        <f>INDEX('Def Maint Detail'!AN$270:AN$423,MATCH($A19,'Def Maint Detail'!$A$270:$A$423,0))</f>
        <v>0</v>
      </c>
      <c r="Z19" s="111">
        <f>INDEX('Def Maint Detail'!AO$270:AO$423,MATCH($A19,'Def Maint Detail'!$A$270:$A$423,0))</f>
        <v>0</v>
      </c>
      <c r="AA19" s="111">
        <f>INDEX('Def Maint Detail'!AP$270:AP$423,MATCH($A19,'Def Maint Detail'!$A$270:$A$423,0))</f>
        <v>0</v>
      </c>
      <c r="AB19" s="111">
        <f>INDEX('Def Maint Detail'!AQ$270:AQ$423,MATCH($A19,'Def Maint Detail'!$A$270:$A$423,0))</f>
        <v>0</v>
      </c>
      <c r="AC19" s="111">
        <f>INDEX('Def Maint Detail'!AR$270:AR$423,MATCH($A19,'Def Maint Detail'!$A$270:$A$423,0))</f>
        <v>0</v>
      </c>
      <c r="AD19" s="111">
        <f>INDEX('Def Maint Detail'!AS$270:AS$423,MATCH($A19,'Def Maint Detail'!$A$270:$A$423,0))</f>
        <v>0</v>
      </c>
      <c r="AE19" s="111">
        <f>INDEX('Def Maint Detail'!AT$270:AT$423,MATCH($A19,'Def Maint Detail'!$A$270:$A$423,0))</f>
        <v>0</v>
      </c>
      <c r="AF19" s="111">
        <f>INDEX('Def Maint Detail'!AU$270:AU$423,MATCH($A19,'Def Maint Detail'!$A$270:$A$423,0))</f>
        <v>0</v>
      </c>
      <c r="AG19" s="111">
        <f>INDEX('Def Maint Detail'!AV$270:AV$423,MATCH($A19,'Def Maint Detail'!$A$270:$A$423,0))</f>
        <v>0</v>
      </c>
      <c r="AH19" s="111">
        <f>INDEX('Def Maint Detail'!AW$270:AW$423,MATCH($A19,'Def Maint Detail'!$A$270:$A$423,0))</f>
        <v>0</v>
      </c>
      <c r="AI19" s="111">
        <f>INDEX('Def Maint Detail'!AX$270:AX$423,MATCH($A19,'Def Maint Detail'!$A$270:$A$423,0))</f>
        <v>0</v>
      </c>
      <c r="AJ19" s="111">
        <f>INDEX('Def Maint Detail'!AY$270:AY$423,MATCH($A19,'Def Maint Detail'!$A$270:$A$423,0))</f>
        <v>0</v>
      </c>
      <c r="AK19" s="111">
        <f>INDEX('Def Maint Detail'!AY$270:AY$423,MATCH($A19,'Def Maint Detail'!$A$270:$A$423,0))</f>
        <v>0</v>
      </c>
      <c r="AL19" s="111">
        <f>INDEX('Def Maint Detail'!AZ$270:AZ$423,MATCH($A19,'Def Maint Detail'!$A$270:$A$423,0))</f>
        <v>0</v>
      </c>
      <c r="AM19" s="53">
        <f t="shared" si="2"/>
        <v>8465768.8563333321</v>
      </c>
      <c r="AN19" s="53">
        <f>ROUND(AM19*'Link In'!$H$2,2)</f>
        <v>423288.44</v>
      </c>
      <c r="AO19" s="53">
        <f>ROUND((AM19-AN19)*'Link In'!$H$3,2)</f>
        <v>1688920.89</v>
      </c>
      <c r="AP19" s="53">
        <f>-'Def Maint Amort'!AM18</f>
        <v>-64854.132555555545</v>
      </c>
      <c r="AQ19" s="53">
        <f>ROUND(AP19*'Link In'!$H$2,2)</f>
        <v>-3242.71</v>
      </c>
      <c r="AR19" s="53">
        <f>ROUND((AP19-AQ19)*'Link In'!$H$3,0)</f>
        <v>-12938</v>
      </c>
      <c r="AS19" s="134">
        <f t="shared" si="0"/>
        <v>43251</v>
      </c>
    </row>
    <row r="20" spans="1:45" x14ac:dyDescent="0.3">
      <c r="A20" s="55">
        <f t="shared" si="1"/>
        <v>104</v>
      </c>
      <c r="B20" s="109">
        <v>43281</v>
      </c>
      <c r="C20" s="111">
        <f>INDEX('Def Maint Detail'!R$270:R$423,MATCH($A20,'Def Maint Detail'!$A$270:$A$423,0))</f>
        <v>7262.3700000000135</v>
      </c>
      <c r="D20" s="111">
        <f>INDEX('Def Maint Detail'!S$270:S$423,MATCH($A20,'Def Maint Detail'!$A$270:$A$423,0))</f>
        <v>2820.3599999999938</v>
      </c>
      <c r="E20" s="111">
        <f>INDEX('Def Maint Detail'!T$270:T$423,MATCH($A20,'Def Maint Detail'!$A$270:$A$423,0))</f>
        <v>3609.4300000000189</v>
      </c>
      <c r="F20" s="111">
        <f>INDEX('Def Maint Detail'!U$270:U$423,MATCH($A20,'Def Maint Detail'!$A$270:$A$423,0))</f>
        <v>262737.39000000199</v>
      </c>
      <c r="G20" s="111">
        <f>INDEX('Def Maint Detail'!V$270:V$423,MATCH($A20,'Def Maint Detail'!$A$270:$A$423,0))</f>
        <v>457651.320000001</v>
      </c>
      <c r="H20" s="111">
        <f>INDEX('Def Maint Detail'!W$270:W$423,MATCH($A20,'Def Maint Detail'!$A$270:$A$423,0))</f>
        <v>15385.439999999991</v>
      </c>
      <c r="I20" s="111">
        <f>INDEX('Def Maint Detail'!X$270:X$423,MATCH($A20,'Def Maint Detail'!$A$270:$A$423,0))</f>
        <v>32836.498555555641</v>
      </c>
      <c r="J20" s="111">
        <f>INDEX('Def Maint Detail'!Y$270:Y$423,MATCH($A20,'Def Maint Detail'!$A$270:$A$423,0))</f>
        <v>118651.6300000003</v>
      </c>
      <c r="K20" s="111">
        <f>INDEX('Def Maint Detail'!Z$270:Z$423,MATCH($A20,'Def Maint Detail'!$A$270:$A$423,0))</f>
        <v>435248.22000000207</v>
      </c>
      <c r="L20" s="111">
        <f>INDEX('Def Maint Detail'!AA$270:AA$423,MATCH($A20,'Def Maint Detail'!$A$270:$A$423,0))</f>
        <v>360256.77222222241</v>
      </c>
      <c r="M20" s="111">
        <f>INDEX('Def Maint Detail'!AB$270:AB$423,MATCH($A20,'Def Maint Detail'!$A$270:$A$423,0))</f>
        <v>281094.83111111209</v>
      </c>
      <c r="N20" s="111">
        <f>INDEX('Def Maint Detail'!AC$270:AC$423,MATCH($A20,'Def Maint Detail'!$A$270:$A$423,0))</f>
        <v>611963.01222221891</v>
      </c>
      <c r="O20" s="111">
        <f>INDEX('Def Maint Detail'!AD$270:AD$423,MATCH($A20,'Def Maint Detail'!$A$270:$A$423,0))</f>
        <v>354978.55399999907</v>
      </c>
      <c r="P20" s="111">
        <f>INDEX('Def Maint Detail'!AE$270:AE$423,MATCH($A20,'Def Maint Detail'!$A$270:$A$423,0))</f>
        <v>710457.85811111087</v>
      </c>
      <c r="Q20" s="111">
        <f>INDEX('Def Maint Detail'!AF$270:AF$423,MATCH($A20,'Def Maint Detail'!$A$270:$A$423,0))</f>
        <v>313478.31122222246</v>
      </c>
      <c r="R20" s="111">
        <f>INDEX('Def Maint Detail'!AG$270:AG$423,MATCH($A20,'Def Maint Detail'!$A$270:$A$423,0))</f>
        <v>1222161.0206666656</v>
      </c>
      <c r="S20" s="111">
        <f>INDEX('Def Maint Detail'!AH$270:AH$423,MATCH($A20,'Def Maint Detail'!$A$270:$A$423,0))</f>
        <v>362105.70788888831</v>
      </c>
      <c r="T20" s="111">
        <f>INDEX('Def Maint Detail'!AI$270:AI$423,MATCH($A20,'Def Maint Detail'!$A$270:$A$423,0))</f>
        <v>736286.72377777717</v>
      </c>
      <c r="U20" s="111">
        <f>INDEX('Def Maint Detail'!AJ$270:AJ$423,MATCH($A20,'Def Maint Detail'!$A$270:$A$423,0))</f>
        <v>753367.91944444319</v>
      </c>
      <c r="V20" s="111">
        <f>INDEX('Def Maint Detail'!AK$270:AK$423,MATCH($A20,'Def Maint Detail'!$A$270:$A$423,0))</f>
        <v>352232.15622222191</v>
      </c>
      <c r="W20" s="111">
        <f>INDEX('Def Maint Detail'!AL$270:AL$423,MATCH($A20,'Def Maint Detail'!$A$270:$A$423,0))</f>
        <v>966790.22500000033</v>
      </c>
      <c r="X20" s="111">
        <f>INDEX('Def Maint Detail'!AM$270:AM$423,MATCH($A20,'Def Maint Detail'!$A$270:$A$423,0))</f>
        <v>39538.97333333335</v>
      </c>
      <c r="Y20" s="111">
        <f>INDEX('Def Maint Detail'!AN$270:AN$423,MATCH($A20,'Def Maint Detail'!$A$270:$A$423,0))</f>
        <v>0</v>
      </c>
      <c r="Z20" s="111">
        <f>INDEX('Def Maint Detail'!AO$270:AO$423,MATCH($A20,'Def Maint Detail'!$A$270:$A$423,0))</f>
        <v>0</v>
      </c>
      <c r="AA20" s="111">
        <f>INDEX('Def Maint Detail'!AP$270:AP$423,MATCH($A20,'Def Maint Detail'!$A$270:$A$423,0))</f>
        <v>0</v>
      </c>
      <c r="AB20" s="111">
        <f>INDEX('Def Maint Detail'!AQ$270:AQ$423,MATCH($A20,'Def Maint Detail'!$A$270:$A$423,0))</f>
        <v>0</v>
      </c>
      <c r="AC20" s="111">
        <f>INDEX('Def Maint Detail'!AR$270:AR$423,MATCH($A20,'Def Maint Detail'!$A$270:$A$423,0))</f>
        <v>0</v>
      </c>
      <c r="AD20" s="111">
        <f>INDEX('Def Maint Detail'!AS$270:AS$423,MATCH($A20,'Def Maint Detail'!$A$270:$A$423,0))</f>
        <v>0</v>
      </c>
      <c r="AE20" s="111">
        <f>INDEX('Def Maint Detail'!AT$270:AT$423,MATCH($A20,'Def Maint Detail'!$A$270:$A$423,0))</f>
        <v>0</v>
      </c>
      <c r="AF20" s="111">
        <f>INDEX('Def Maint Detail'!AU$270:AU$423,MATCH($A20,'Def Maint Detail'!$A$270:$A$423,0))</f>
        <v>0</v>
      </c>
      <c r="AG20" s="111">
        <f>INDEX('Def Maint Detail'!AV$270:AV$423,MATCH($A20,'Def Maint Detail'!$A$270:$A$423,0))</f>
        <v>0</v>
      </c>
      <c r="AH20" s="111">
        <f>INDEX('Def Maint Detail'!AW$270:AW$423,MATCH($A20,'Def Maint Detail'!$A$270:$A$423,0))</f>
        <v>0</v>
      </c>
      <c r="AI20" s="111">
        <f>INDEX('Def Maint Detail'!AX$270:AX$423,MATCH($A20,'Def Maint Detail'!$A$270:$A$423,0))</f>
        <v>0</v>
      </c>
      <c r="AJ20" s="111">
        <f>INDEX('Def Maint Detail'!AY$270:AY$423,MATCH($A20,'Def Maint Detail'!$A$270:$A$423,0))</f>
        <v>0</v>
      </c>
      <c r="AK20" s="111">
        <f>INDEX('Def Maint Detail'!AY$270:AY$423,MATCH($A20,'Def Maint Detail'!$A$270:$A$423,0))</f>
        <v>0</v>
      </c>
      <c r="AL20" s="111">
        <f>INDEX('Def Maint Detail'!AZ$270:AZ$423,MATCH($A20,'Def Maint Detail'!$A$270:$A$423,0))</f>
        <v>0</v>
      </c>
      <c r="AM20" s="53">
        <f t="shared" si="2"/>
        <v>8400914.7237777784</v>
      </c>
      <c r="AN20" s="53">
        <f>ROUND(AM20*'Link In'!$H$2,2)</f>
        <v>420045.74</v>
      </c>
      <c r="AO20" s="53">
        <f>ROUND((AM20-AN20)*'Link In'!$H$3,2)</f>
        <v>1675982.49</v>
      </c>
      <c r="AP20" s="53">
        <f>-'Def Maint Amort'!AM19</f>
        <v>-64854.132555555545</v>
      </c>
      <c r="AQ20" s="53">
        <f>ROUND(AP20*'Link In'!$H$2,2)</f>
        <v>-3242.71</v>
      </c>
      <c r="AR20" s="53">
        <f>ROUND((AP20-AQ20)*'Link In'!$H$3,0)</f>
        <v>-12938</v>
      </c>
      <c r="AS20" s="134">
        <f t="shared" si="0"/>
        <v>43281</v>
      </c>
    </row>
    <row r="21" spans="1:45" x14ac:dyDescent="0.3">
      <c r="A21" s="55">
        <f t="shared" si="1"/>
        <v>105</v>
      </c>
      <c r="B21" s="109">
        <v>43312</v>
      </c>
      <c r="C21" s="111">
        <f>INDEX('Def Maint Detail'!R$270:R$423,MATCH($A21,'Def Maint Detail'!$A$270:$A$423,0))</f>
        <v>6880.140000000014</v>
      </c>
      <c r="D21" s="111">
        <f>INDEX('Def Maint Detail'!S$270:S$423,MATCH($A21,'Def Maint Detail'!$A$270:$A$423,0))</f>
        <v>2671.9199999999937</v>
      </c>
      <c r="E21" s="111">
        <f>INDEX('Def Maint Detail'!T$270:T$423,MATCH($A21,'Def Maint Detail'!$A$270:$A$423,0))</f>
        <v>3419.4600000000191</v>
      </c>
      <c r="F21" s="111">
        <f>INDEX('Def Maint Detail'!U$270:U$423,MATCH($A21,'Def Maint Detail'!$A$270:$A$423,0))</f>
        <v>259717.42000000199</v>
      </c>
      <c r="G21" s="111">
        <f>INDEX('Def Maint Detail'!V$270:V$423,MATCH($A21,'Def Maint Detail'!$A$270:$A$423,0))</f>
        <v>452390.96000000101</v>
      </c>
      <c r="H21" s="111">
        <f>INDEX('Def Maint Detail'!W$270:W$423,MATCH($A21,'Def Maint Detail'!$A$270:$A$423,0))</f>
        <v>14575.679999999991</v>
      </c>
      <c r="I21" s="111">
        <f>INDEX('Def Maint Detail'!X$270:X$423,MATCH($A21,'Def Maint Detail'!$A$270:$A$423,0))</f>
        <v>32216.936000000085</v>
      </c>
      <c r="J21" s="111">
        <f>INDEX('Def Maint Detail'!Y$270:Y$423,MATCH($A21,'Def Maint Detail'!$A$270:$A$423,0))</f>
        <v>116412.92000000029</v>
      </c>
      <c r="K21" s="111">
        <f>INDEX('Def Maint Detail'!Z$270:Z$423,MATCH($A21,'Def Maint Detail'!$A$270:$A$423,0))</f>
        <v>431103.0000000021</v>
      </c>
      <c r="L21" s="111">
        <f>INDEX('Def Maint Detail'!AA$270:AA$423,MATCH($A21,'Def Maint Detail'!$A$270:$A$423,0))</f>
        <v>356654.20450000017</v>
      </c>
      <c r="M21" s="111">
        <f>INDEX('Def Maint Detail'!AB$270:AB$423,MATCH($A21,'Def Maint Detail'!$A$270:$A$423,0))</f>
        <v>278771.73333333433</v>
      </c>
      <c r="N21" s="111">
        <f>INDEX('Def Maint Detail'!AC$270:AC$423,MATCH($A21,'Def Maint Detail'!$A$270:$A$423,0))</f>
        <v>606905.4666666633</v>
      </c>
      <c r="O21" s="111">
        <f>INDEX('Def Maint Detail'!AD$270:AD$423,MATCH($A21,'Def Maint Detail'!$A$270:$A$423,0))</f>
        <v>352161.26388888794</v>
      </c>
      <c r="P21" s="111">
        <f>INDEX('Def Maint Detail'!AE$270:AE$423,MATCH($A21,'Def Maint Detail'!$A$270:$A$423,0))</f>
        <v>705961.28938888863</v>
      </c>
      <c r="Q21" s="111">
        <f>INDEX('Def Maint Detail'!AF$270:AF$423,MATCH($A21,'Def Maint Detail'!$A$270:$A$423,0))</f>
        <v>311494.27127777803</v>
      </c>
      <c r="R21" s="111">
        <f>INDEX('Def Maint Detail'!AG$270:AG$423,MATCH($A21,'Def Maint Detail'!$A$270:$A$423,0))</f>
        <v>1214425.8243333322</v>
      </c>
      <c r="S21" s="111">
        <f>INDEX('Def Maint Detail'!AH$270:AH$423,MATCH($A21,'Def Maint Detail'!$A$270:$A$423,0))</f>
        <v>359813.89961111051</v>
      </c>
      <c r="T21" s="111">
        <f>INDEX('Def Maint Detail'!AI$270:AI$423,MATCH($A21,'Def Maint Detail'!$A$270:$A$423,0))</f>
        <v>731626.68122222158</v>
      </c>
      <c r="U21" s="111">
        <f>INDEX('Def Maint Detail'!AJ$270:AJ$423,MATCH($A21,'Def Maint Detail'!$A$270:$A$423,0))</f>
        <v>748599.76805555425</v>
      </c>
      <c r="V21" s="111">
        <f>INDEX('Def Maint Detail'!AK$270:AK$423,MATCH($A21,'Def Maint Detail'!$A$270:$A$423,0))</f>
        <v>350002.83877777745</v>
      </c>
      <c r="W21" s="111">
        <f>INDEX('Def Maint Detail'!AL$270:AL$423,MATCH($A21,'Def Maint Detail'!$A$270:$A$423,0))</f>
        <v>960966.18750000035</v>
      </c>
      <c r="X21" s="111">
        <f>INDEX('Def Maint Detail'!AM$270:AM$423,MATCH($A21,'Def Maint Detail'!$A$270:$A$423,0))</f>
        <v>39288.726666666684</v>
      </c>
      <c r="Y21" s="111">
        <f>INDEX('Def Maint Detail'!AN$270:AN$423,MATCH($A21,'Def Maint Detail'!$A$270:$A$423,0))</f>
        <v>0</v>
      </c>
      <c r="Z21" s="111">
        <f>INDEX('Def Maint Detail'!AO$270:AO$423,MATCH($A21,'Def Maint Detail'!$A$270:$A$423,0))</f>
        <v>0</v>
      </c>
      <c r="AA21" s="111">
        <f>INDEX('Def Maint Detail'!AP$270:AP$423,MATCH($A21,'Def Maint Detail'!$A$270:$A$423,0))</f>
        <v>0</v>
      </c>
      <c r="AB21" s="111">
        <f>INDEX('Def Maint Detail'!AQ$270:AQ$423,MATCH($A21,'Def Maint Detail'!$A$270:$A$423,0))</f>
        <v>0</v>
      </c>
      <c r="AC21" s="111">
        <f>INDEX('Def Maint Detail'!AR$270:AR$423,MATCH($A21,'Def Maint Detail'!$A$270:$A$423,0))</f>
        <v>0</v>
      </c>
      <c r="AD21" s="111">
        <f>INDEX('Def Maint Detail'!AS$270:AS$423,MATCH($A21,'Def Maint Detail'!$A$270:$A$423,0))</f>
        <v>0</v>
      </c>
      <c r="AE21" s="111">
        <f>INDEX('Def Maint Detail'!AT$270:AT$423,MATCH($A21,'Def Maint Detail'!$A$270:$A$423,0))</f>
        <v>0</v>
      </c>
      <c r="AF21" s="111">
        <f>INDEX('Def Maint Detail'!AU$270:AU$423,MATCH($A21,'Def Maint Detail'!$A$270:$A$423,0))</f>
        <v>0</v>
      </c>
      <c r="AG21" s="111">
        <f>INDEX('Def Maint Detail'!AV$270:AV$423,MATCH($A21,'Def Maint Detail'!$A$270:$A$423,0))</f>
        <v>0</v>
      </c>
      <c r="AH21" s="111">
        <f>INDEX('Def Maint Detail'!AW$270:AW$423,MATCH($A21,'Def Maint Detail'!$A$270:$A$423,0))</f>
        <v>0</v>
      </c>
      <c r="AI21" s="111">
        <f>INDEX('Def Maint Detail'!AX$270:AX$423,MATCH($A21,'Def Maint Detail'!$A$270:$A$423,0))</f>
        <v>0</v>
      </c>
      <c r="AJ21" s="111">
        <f>INDEX('Def Maint Detail'!AY$270:AY$423,MATCH($A21,'Def Maint Detail'!$A$270:$A$423,0))</f>
        <v>0</v>
      </c>
      <c r="AK21" s="111">
        <f>INDEX('Def Maint Detail'!AY$270:AY$423,MATCH($A21,'Def Maint Detail'!$A$270:$A$423,0))</f>
        <v>0</v>
      </c>
      <c r="AL21" s="111">
        <f>INDEX('Def Maint Detail'!AZ$270:AZ$423,MATCH($A21,'Def Maint Detail'!$A$270:$A$423,0))</f>
        <v>0</v>
      </c>
      <c r="AM21" s="53">
        <f t="shared" si="2"/>
        <v>8336060.591222221</v>
      </c>
      <c r="AN21" s="53">
        <f>ROUND(AM21*'Link In'!$H$2,2)</f>
        <v>416803.03</v>
      </c>
      <c r="AO21" s="53">
        <f>ROUND((AM21-AN21)*'Link In'!$H$3,2)</f>
        <v>1663044.09</v>
      </c>
      <c r="AP21" s="53">
        <f>-'Def Maint Amort'!AM20</f>
        <v>-64854.132555555545</v>
      </c>
      <c r="AQ21" s="53">
        <f>ROUND(AP21*'Link In'!$H$2,2)</f>
        <v>-3242.71</v>
      </c>
      <c r="AR21" s="53">
        <f>ROUND((AP21-AQ21)*'Link In'!$H$3,0)</f>
        <v>-12938</v>
      </c>
      <c r="AS21" s="134">
        <f t="shared" si="0"/>
        <v>43312</v>
      </c>
    </row>
    <row r="22" spans="1:45" x14ac:dyDescent="0.3">
      <c r="A22" s="55">
        <f t="shared" si="1"/>
        <v>106</v>
      </c>
      <c r="B22" s="109">
        <v>43343</v>
      </c>
      <c r="C22" s="111">
        <f>INDEX('Def Maint Detail'!R$270:R$423,MATCH($A22,'Def Maint Detail'!$A$270:$A$423,0))</f>
        <v>6497.9100000000144</v>
      </c>
      <c r="D22" s="111">
        <f>INDEX('Def Maint Detail'!S$270:S$423,MATCH($A22,'Def Maint Detail'!$A$270:$A$423,0))</f>
        <v>2523.4799999999937</v>
      </c>
      <c r="E22" s="111">
        <f>INDEX('Def Maint Detail'!T$270:T$423,MATCH($A22,'Def Maint Detail'!$A$270:$A$423,0))</f>
        <v>3229.4900000000193</v>
      </c>
      <c r="F22" s="111">
        <f>INDEX('Def Maint Detail'!U$270:U$423,MATCH($A22,'Def Maint Detail'!$A$270:$A$423,0))</f>
        <v>256697.45000000199</v>
      </c>
      <c r="G22" s="111">
        <f>INDEX('Def Maint Detail'!V$270:V$423,MATCH($A22,'Def Maint Detail'!$A$270:$A$423,0))</f>
        <v>447130.60000000102</v>
      </c>
      <c r="H22" s="111">
        <f>INDEX('Def Maint Detail'!W$270:W$423,MATCH($A22,'Def Maint Detail'!$A$270:$A$423,0))</f>
        <v>13765.919999999991</v>
      </c>
      <c r="I22" s="111">
        <f>INDEX('Def Maint Detail'!X$270:X$423,MATCH($A22,'Def Maint Detail'!$A$270:$A$423,0))</f>
        <v>31597.373444444529</v>
      </c>
      <c r="J22" s="111">
        <f>INDEX('Def Maint Detail'!Y$270:Y$423,MATCH($A22,'Def Maint Detail'!$A$270:$A$423,0))</f>
        <v>114174.21000000028</v>
      </c>
      <c r="K22" s="111">
        <f>INDEX('Def Maint Detail'!Z$270:Z$423,MATCH($A22,'Def Maint Detail'!$A$270:$A$423,0))</f>
        <v>426957.78000000212</v>
      </c>
      <c r="L22" s="111">
        <f>INDEX('Def Maint Detail'!AA$270:AA$423,MATCH($A22,'Def Maint Detail'!$A$270:$A$423,0))</f>
        <v>353051.63677777792</v>
      </c>
      <c r="M22" s="111">
        <f>INDEX('Def Maint Detail'!AB$270:AB$423,MATCH($A22,'Def Maint Detail'!$A$270:$A$423,0))</f>
        <v>276448.63555555657</v>
      </c>
      <c r="N22" s="111">
        <f>INDEX('Def Maint Detail'!AC$270:AC$423,MATCH($A22,'Def Maint Detail'!$A$270:$A$423,0))</f>
        <v>601847.92111110769</v>
      </c>
      <c r="O22" s="111">
        <f>INDEX('Def Maint Detail'!AD$270:AD$423,MATCH($A22,'Def Maint Detail'!$A$270:$A$423,0))</f>
        <v>349343.97377777682</v>
      </c>
      <c r="P22" s="111">
        <f>INDEX('Def Maint Detail'!AE$270:AE$423,MATCH($A22,'Def Maint Detail'!$A$270:$A$423,0))</f>
        <v>701464.7206666664</v>
      </c>
      <c r="Q22" s="111">
        <f>INDEX('Def Maint Detail'!AF$270:AF$423,MATCH($A22,'Def Maint Detail'!$A$270:$A$423,0))</f>
        <v>309510.23133333359</v>
      </c>
      <c r="R22" s="111">
        <f>INDEX('Def Maint Detail'!AG$270:AG$423,MATCH($A22,'Def Maint Detail'!$A$270:$A$423,0))</f>
        <v>1206690.6279999989</v>
      </c>
      <c r="S22" s="111">
        <f>INDEX('Def Maint Detail'!AH$270:AH$423,MATCH($A22,'Def Maint Detail'!$A$270:$A$423,0))</f>
        <v>357522.0913333327</v>
      </c>
      <c r="T22" s="111">
        <f>INDEX('Def Maint Detail'!AI$270:AI$423,MATCH($A22,'Def Maint Detail'!$A$270:$A$423,0))</f>
        <v>726966.638666666</v>
      </c>
      <c r="U22" s="111">
        <f>INDEX('Def Maint Detail'!AJ$270:AJ$423,MATCH($A22,'Def Maint Detail'!$A$270:$A$423,0))</f>
        <v>743831.6166666653</v>
      </c>
      <c r="V22" s="111">
        <f>INDEX('Def Maint Detail'!AK$270:AK$423,MATCH($A22,'Def Maint Detail'!$A$270:$A$423,0))</f>
        <v>347773.52133333299</v>
      </c>
      <c r="W22" s="111">
        <f>INDEX('Def Maint Detail'!AL$270:AL$423,MATCH($A22,'Def Maint Detail'!$A$270:$A$423,0))</f>
        <v>955142.15000000037</v>
      </c>
      <c r="X22" s="111">
        <f>INDEX('Def Maint Detail'!AM$270:AM$423,MATCH($A22,'Def Maint Detail'!$A$270:$A$423,0))</f>
        <v>39038.480000000018</v>
      </c>
      <c r="Y22" s="111">
        <f>INDEX('Def Maint Detail'!AN$270:AN$423,MATCH($A22,'Def Maint Detail'!$A$270:$A$423,0))</f>
        <v>0</v>
      </c>
      <c r="Z22" s="111">
        <f>INDEX('Def Maint Detail'!AO$270:AO$423,MATCH($A22,'Def Maint Detail'!$A$270:$A$423,0))</f>
        <v>0</v>
      </c>
      <c r="AA22" s="111">
        <f>INDEX('Def Maint Detail'!AP$270:AP$423,MATCH($A22,'Def Maint Detail'!$A$270:$A$423,0))</f>
        <v>0</v>
      </c>
      <c r="AB22" s="111">
        <f>INDEX('Def Maint Detail'!AQ$270:AQ$423,MATCH($A22,'Def Maint Detail'!$A$270:$A$423,0))</f>
        <v>0</v>
      </c>
      <c r="AC22" s="111">
        <f>INDEX('Def Maint Detail'!AR$270:AR$423,MATCH($A22,'Def Maint Detail'!$A$270:$A$423,0))</f>
        <v>0</v>
      </c>
      <c r="AD22" s="111">
        <f>INDEX('Def Maint Detail'!AS$270:AS$423,MATCH($A22,'Def Maint Detail'!$A$270:$A$423,0))</f>
        <v>0</v>
      </c>
      <c r="AE22" s="111">
        <f>INDEX('Def Maint Detail'!AT$270:AT$423,MATCH($A22,'Def Maint Detail'!$A$270:$A$423,0))</f>
        <v>0</v>
      </c>
      <c r="AF22" s="111">
        <f>INDEX('Def Maint Detail'!AU$270:AU$423,MATCH($A22,'Def Maint Detail'!$A$270:$A$423,0))</f>
        <v>0</v>
      </c>
      <c r="AG22" s="111">
        <f>INDEX('Def Maint Detail'!AV$270:AV$423,MATCH($A22,'Def Maint Detail'!$A$270:$A$423,0))</f>
        <v>0</v>
      </c>
      <c r="AH22" s="111">
        <f>INDEX('Def Maint Detail'!AW$270:AW$423,MATCH($A22,'Def Maint Detail'!$A$270:$A$423,0))</f>
        <v>0</v>
      </c>
      <c r="AI22" s="111">
        <f>INDEX('Def Maint Detail'!AX$270:AX$423,MATCH($A22,'Def Maint Detail'!$A$270:$A$423,0))</f>
        <v>0</v>
      </c>
      <c r="AJ22" s="111">
        <f>INDEX('Def Maint Detail'!AY$270:AY$423,MATCH($A22,'Def Maint Detail'!$A$270:$A$423,0))</f>
        <v>0</v>
      </c>
      <c r="AK22" s="111">
        <f>INDEX('Def Maint Detail'!AY$270:AY$423,MATCH($A22,'Def Maint Detail'!$A$270:$A$423,0))</f>
        <v>0</v>
      </c>
      <c r="AL22" s="111">
        <f>INDEX('Def Maint Detail'!AZ$270:AZ$423,MATCH($A22,'Def Maint Detail'!$A$270:$A$423,0))</f>
        <v>0</v>
      </c>
      <c r="AM22" s="53">
        <f t="shared" si="2"/>
        <v>8271206.4586666655</v>
      </c>
      <c r="AN22" s="53">
        <f>ROUND(AM22*'Link In'!$H$2,2)</f>
        <v>413560.32000000001</v>
      </c>
      <c r="AO22" s="53">
        <f>ROUND((AM22-AN22)*'Link In'!$H$3,2)</f>
        <v>1650105.69</v>
      </c>
      <c r="AP22" s="53">
        <f>-'Def Maint Amort'!AM21</f>
        <v>-64854.132555555545</v>
      </c>
      <c r="AQ22" s="53">
        <f>ROUND(AP22*'Link In'!$H$2,2)</f>
        <v>-3242.71</v>
      </c>
      <c r="AR22" s="53">
        <f>ROUND((AP22-AQ22)*'Link In'!$H$3,0)</f>
        <v>-12938</v>
      </c>
      <c r="AS22" s="134">
        <f t="shared" si="0"/>
        <v>43343</v>
      </c>
    </row>
    <row r="23" spans="1:45" x14ac:dyDescent="0.3">
      <c r="A23" s="55">
        <f t="shared" si="1"/>
        <v>107</v>
      </c>
      <c r="B23" s="109">
        <v>43373</v>
      </c>
      <c r="C23" s="111">
        <f>INDEX('Def Maint Detail'!R$270:R$423,MATCH($A23,'Def Maint Detail'!$A$270:$A$423,0))</f>
        <v>6115.6800000000148</v>
      </c>
      <c r="D23" s="111">
        <f>INDEX('Def Maint Detail'!S$270:S$423,MATCH($A23,'Def Maint Detail'!$A$270:$A$423,0))</f>
        <v>2375.0399999999936</v>
      </c>
      <c r="E23" s="111">
        <f>INDEX('Def Maint Detail'!T$270:T$423,MATCH($A23,'Def Maint Detail'!$A$270:$A$423,0))</f>
        <v>3039.5200000000195</v>
      </c>
      <c r="F23" s="111">
        <f>INDEX('Def Maint Detail'!U$270:U$423,MATCH($A23,'Def Maint Detail'!$A$270:$A$423,0))</f>
        <v>253677.48000000199</v>
      </c>
      <c r="G23" s="111">
        <f>INDEX('Def Maint Detail'!V$270:V$423,MATCH($A23,'Def Maint Detail'!$A$270:$A$423,0))</f>
        <v>441870.24000000104</v>
      </c>
      <c r="H23" s="111">
        <f>INDEX('Def Maint Detail'!W$270:W$423,MATCH($A23,'Def Maint Detail'!$A$270:$A$423,0))</f>
        <v>12956.159999999991</v>
      </c>
      <c r="I23" s="111">
        <f>INDEX('Def Maint Detail'!X$270:X$423,MATCH($A23,'Def Maint Detail'!$A$270:$A$423,0))</f>
        <v>30977.810888888973</v>
      </c>
      <c r="J23" s="111">
        <f>INDEX('Def Maint Detail'!Y$270:Y$423,MATCH($A23,'Def Maint Detail'!$A$270:$A$423,0))</f>
        <v>111935.50000000028</v>
      </c>
      <c r="K23" s="111">
        <f>INDEX('Def Maint Detail'!Z$270:Z$423,MATCH($A23,'Def Maint Detail'!$A$270:$A$423,0))</f>
        <v>422812.56000000215</v>
      </c>
      <c r="L23" s="111">
        <f>INDEX('Def Maint Detail'!AA$270:AA$423,MATCH($A23,'Def Maint Detail'!$A$270:$A$423,0))</f>
        <v>349449.06905555568</v>
      </c>
      <c r="M23" s="111">
        <f>INDEX('Def Maint Detail'!AB$270:AB$423,MATCH($A23,'Def Maint Detail'!$A$270:$A$423,0))</f>
        <v>274125.53777777881</v>
      </c>
      <c r="N23" s="111">
        <f>INDEX('Def Maint Detail'!AC$270:AC$423,MATCH($A23,'Def Maint Detail'!$A$270:$A$423,0))</f>
        <v>596790.37555555208</v>
      </c>
      <c r="O23" s="111">
        <f>INDEX('Def Maint Detail'!AD$270:AD$423,MATCH($A23,'Def Maint Detail'!$A$270:$A$423,0))</f>
        <v>346526.68366666569</v>
      </c>
      <c r="P23" s="111">
        <f>INDEX('Def Maint Detail'!AE$270:AE$423,MATCH($A23,'Def Maint Detail'!$A$270:$A$423,0))</f>
        <v>696968.15194444417</v>
      </c>
      <c r="Q23" s="111">
        <f>INDEX('Def Maint Detail'!AF$270:AF$423,MATCH($A23,'Def Maint Detail'!$A$270:$A$423,0))</f>
        <v>307526.19138888916</v>
      </c>
      <c r="R23" s="111">
        <f>INDEX('Def Maint Detail'!AG$270:AG$423,MATCH($A23,'Def Maint Detail'!$A$270:$A$423,0))</f>
        <v>1198955.4316666655</v>
      </c>
      <c r="S23" s="111">
        <f>INDEX('Def Maint Detail'!AH$270:AH$423,MATCH($A23,'Def Maint Detail'!$A$270:$A$423,0))</f>
        <v>355230.2830555549</v>
      </c>
      <c r="T23" s="111">
        <f>INDEX('Def Maint Detail'!AI$270:AI$423,MATCH($A23,'Def Maint Detail'!$A$270:$A$423,0))</f>
        <v>722306.59611111041</v>
      </c>
      <c r="U23" s="111">
        <f>INDEX('Def Maint Detail'!AJ$270:AJ$423,MATCH($A23,'Def Maint Detail'!$A$270:$A$423,0))</f>
        <v>739063.46527777635</v>
      </c>
      <c r="V23" s="111">
        <f>INDEX('Def Maint Detail'!AK$270:AK$423,MATCH($A23,'Def Maint Detail'!$A$270:$A$423,0))</f>
        <v>345544.20388888853</v>
      </c>
      <c r="W23" s="111">
        <f>INDEX('Def Maint Detail'!AL$270:AL$423,MATCH($A23,'Def Maint Detail'!$A$270:$A$423,0))</f>
        <v>949318.1125000004</v>
      </c>
      <c r="X23" s="111">
        <f>INDEX('Def Maint Detail'!AM$270:AM$423,MATCH($A23,'Def Maint Detail'!$A$270:$A$423,0))</f>
        <v>38788.233333333352</v>
      </c>
      <c r="Y23" s="111">
        <f>INDEX('Def Maint Detail'!AN$270:AN$423,MATCH($A23,'Def Maint Detail'!$A$270:$A$423,0))</f>
        <v>0</v>
      </c>
      <c r="Z23" s="111">
        <f>INDEX('Def Maint Detail'!AO$270:AO$423,MATCH($A23,'Def Maint Detail'!$A$270:$A$423,0))</f>
        <v>0</v>
      </c>
      <c r="AA23" s="111">
        <f>INDEX('Def Maint Detail'!AP$270:AP$423,MATCH($A23,'Def Maint Detail'!$A$270:$A$423,0))</f>
        <v>0</v>
      </c>
      <c r="AB23" s="111">
        <f>INDEX('Def Maint Detail'!AQ$270:AQ$423,MATCH($A23,'Def Maint Detail'!$A$270:$A$423,0))</f>
        <v>0</v>
      </c>
      <c r="AC23" s="111">
        <f>INDEX('Def Maint Detail'!AR$270:AR$423,MATCH($A23,'Def Maint Detail'!$A$270:$A$423,0))</f>
        <v>0</v>
      </c>
      <c r="AD23" s="111">
        <f>INDEX('Def Maint Detail'!AS$270:AS$423,MATCH($A23,'Def Maint Detail'!$A$270:$A$423,0))</f>
        <v>794254.08</v>
      </c>
      <c r="AE23" s="111">
        <f>INDEX('Def Maint Detail'!AT$270:AT$423,MATCH($A23,'Def Maint Detail'!$A$270:$A$423,0))</f>
        <v>797066.66</v>
      </c>
      <c r="AF23" s="111">
        <f>INDEX('Def Maint Detail'!AU$270:AU$423,MATCH($A23,'Def Maint Detail'!$A$270:$A$423,0))</f>
        <v>0</v>
      </c>
      <c r="AG23" s="111">
        <f>INDEX('Def Maint Detail'!AV$270:AV$423,MATCH($A23,'Def Maint Detail'!$A$270:$A$423,0))</f>
        <v>0</v>
      </c>
      <c r="AH23" s="111">
        <f>INDEX('Def Maint Detail'!AW$270:AW$423,MATCH($A23,'Def Maint Detail'!$A$270:$A$423,0))</f>
        <v>0</v>
      </c>
      <c r="AI23" s="111">
        <f>INDEX('Def Maint Detail'!AX$270:AX$423,MATCH($A23,'Def Maint Detail'!$A$270:$A$423,0))</f>
        <v>0</v>
      </c>
      <c r="AJ23" s="111">
        <f>INDEX('Def Maint Detail'!AY$270:AY$423,MATCH($A23,'Def Maint Detail'!$A$270:$A$423,0))</f>
        <v>0</v>
      </c>
      <c r="AK23" s="111">
        <f>INDEX('Def Maint Detail'!AY$270:AY$423,MATCH($A23,'Def Maint Detail'!$A$270:$A$423,0))</f>
        <v>0</v>
      </c>
      <c r="AL23" s="111">
        <f>INDEX('Def Maint Detail'!AZ$270:AZ$423,MATCH($A23,'Def Maint Detail'!$A$270:$A$423,0))</f>
        <v>0</v>
      </c>
      <c r="AM23" s="53">
        <f t="shared" si="2"/>
        <v>9797673.0661111102</v>
      </c>
      <c r="AN23" s="53">
        <f>ROUND(AM23*'Link In'!$H$2,2)</f>
        <v>489883.65</v>
      </c>
      <c r="AO23" s="53">
        <f>ROUND((AM23-AN23)*'Link In'!$H$3,2)</f>
        <v>1954635.78</v>
      </c>
      <c r="AP23" s="53">
        <f>-'Def Maint Amort'!AM22</f>
        <v>-64854.132555555545</v>
      </c>
      <c r="AQ23" s="53">
        <f>ROUND(AP23*'Link In'!$H$2,2)</f>
        <v>-3242.71</v>
      </c>
      <c r="AR23" s="53">
        <f>ROUND((AP23-AQ23)*'Link In'!$H$3,0)</f>
        <v>-12938</v>
      </c>
      <c r="AS23" s="134">
        <f t="shared" si="0"/>
        <v>43373</v>
      </c>
    </row>
    <row r="24" spans="1:45" x14ac:dyDescent="0.3">
      <c r="A24" s="55">
        <f t="shared" si="1"/>
        <v>108</v>
      </c>
      <c r="B24" s="109">
        <v>43404</v>
      </c>
      <c r="C24" s="111">
        <f>INDEX('Def Maint Detail'!R$270:R$423,MATCH($A24,'Def Maint Detail'!$A$270:$A$423,0))</f>
        <v>5733.4500000000153</v>
      </c>
      <c r="D24" s="111">
        <f>INDEX('Def Maint Detail'!S$270:S$423,MATCH($A24,'Def Maint Detail'!$A$270:$A$423,0))</f>
        <v>2226.5999999999935</v>
      </c>
      <c r="E24" s="111">
        <f>INDEX('Def Maint Detail'!T$270:T$423,MATCH($A24,'Def Maint Detail'!$A$270:$A$423,0))</f>
        <v>2849.5500000000197</v>
      </c>
      <c r="F24" s="111">
        <f>INDEX('Def Maint Detail'!U$270:U$423,MATCH($A24,'Def Maint Detail'!$A$270:$A$423,0))</f>
        <v>250657.51000000199</v>
      </c>
      <c r="G24" s="111">
        <f>INDEX('Def Maint Detail'!V$270:V$423,MATCH($A24,'Def Maint Detail'!$A$270:$A$423,0))</f>
        <v>436609.88000000105</v>
      </c>
      <c r="H24" s="111">
        <f>INDEX('Def Maint Detail'!W$270:W$423,MATCH($A24,'Def Maint Detail'!$A$270:$A$423,0))</f>
        <v>12146.399999999991</v>
      </c>
      <c r="I24" s="111">
        <f>INDEX('Def Maint Detail'!X$270:X$423,MATCH($A24,'Def Maint Detail'!$A$270:$A$423,0))</f>
        <v>30358.248333333417</v>
      </c>
      <c r="J24" s="111">
        <f>INDEX('Def Maint Detail'!Y$270:Y$423,MATCH($A24,'Def Maint Detail'!$A$270:$A$423,0))</f>
        <v>109696.79000000027</v>
      </c>
      <c r="K24" s="111">
        <f>INDEX('Def Maint Detail'!Z$270:Z$423,MATCH($A24,'Def Maint Detail'!$A$270:$A$423,0))</f>
        <v>418667.34000000218</v>
      </c>
      <c r="L24" s="111">
        <f>INDEX('Def Maint Detail'!AA$270:AA$423,MATCH($A24,'Def Maint Detail'!$A$270:$A$423,0))</f>
        <v>345846.50133333344</v>
      </c>
      <c r="M24" s="111">
        <f>INDEX('Def Maint Detail'!AB$270:AB$423,MATCH($A24,'Def Maint Detail'!$A$270:$A$423,0))</f>
        <v>271802.44000000105</v>
      </c>
      <c r="N24" s="111">
        <f>INDEX('Def Maint Detail'!AC$270:AC$423,MATCH($A24,'Def Maint Detail'!$A$270:$A$423,0))</f>
        <v>591732.82999999647</v>
      </c>
      <c r="O24" s="111">
        <f>INDEX('Def Maint Detail'!AD$270:AD$423,MATCH($A24,'Def Maint Detail'!$A$270:$A$423,0))</f>
        <v>343709.39355555456</v>
      </c>
      <c r="P24" s="111">
        <f>INDEX('Def Maint Detail'!AE$270:AE$423,MATCH($A24,'Def Maint Detail'!$A$270:$A$423,0))</f>
        <v>692471.58322222193</v>
      </c>
      <c r="Q24" s="111">
        <f>INDEX('Def Maint Detail'!AF$270:AF$423,MATCH($A24,'Def Maint Detail'!$A$270:$A$423,0))</f>
        <v>305542.15144444472</v>
      </c>
      <c r="R24" s="111">
        <f>INDEX('Def Maint Detail'!AG$270:AG$423,MATCH($A24,'Def Maint Detail'!$A$270:$A$423,0))</f>
        <v>1191220.2353333321</v>
      </c>
      <c r="S24" s="111">
        <f>INDEX('Def Maint Detail'!AH$270:AH$423,MATCH($A24,'Def Maint Detail'!$A$270:$A$423,0))</f>
        <v>352938.4747777771</v>
      </c>
      <c r="T24" s="111">
        <f>INDEX('Def Maint Detail'!AI$270:AI$423,MATCH($A24,'Def Maint Detail'!$A$270:$A$423,0))</f>
        <v>717646.55355555483</v>
      </c>
      <c r="U24" s="111">
        <f>INDEX('Def Maint Detail'!AJ$270:AJ$423,MATCH($A24,'Def Maint Detail'!$A$270:$A$423,0))</f>
        <v>734295.31388888741</v>
      </c>
      <c r="V24" s="111">
        <f>INDEX('Def Maint Detail'!AK$270:AK$423,MATCH($A24,'Def Maint Detail'!$A$270:$A$423,0))</f>
        <v>343314.88644444407</v>
      </c>
      <c r="W24" s="111">
        <f>INDEX('Def Maint Detail'!AL$270:AL$423,MATCH($A24,'Def Maint Detail'!$A$270:$A$423,0))</f>
        <v>943494.07500000042</v>
      </c>
      <c r="X24" s="111">
        <f>INDEX('Def Maint Detail'!AM$270:AM$423,MATCH($A24,'Def Maint Detail'!$A$270:$A$423,0))</f>
        <v>38537.986666666686</v>
      </c>
      <c r="Y24" s="111">
        <f>INDEX('Def Maint Detail'!AN$270:AN$423,MATCH($A24,'Def Maint Detail'!$A$270:$A$423,0))</f>
        <v>0</v>
      </c>
      <c r="Z24" s="111">
        <f>INDEX('Def Maint Detail'!AO$270:AO$423,MATCH($A24,'Def Maint Detail'!$A$270:$A$423,0))</f>
        <v>0</v>
      </c>
      <c r="AA24" s="111">
        <f>INDEX('Def Maint Detail'!AP$270:AP$423,MATCH($A24,'Def Maint Detail'!$A$270:$A$423,0))</f>
        <v>0</v>
      </c>
      <c r="AB24" s="111">
        <f>INDEX('Def Maint Detail'!AQ$270:AQ$423,MATCH($A24,'Def Maint Detail'!$A$270:$A$423,0))</f>
        <v>0</v>
      </c>
      <c r="AC24" s="111">
        <f>INDEX('Def Maint Detail'!AR$270:AR$423,MATCH($A24,'Def Maint Detail'!$A$270:$A$423,0))</f>
        <v>0</v>
      </c>
      <c r="AD24" s="111">
        <f>INDEX('Def Maint Detail'!AS$270:AS$423,MATCH($A24,'Def Maint Detail'!$A$270:$A$423,0))</f>
        <v>789841.5573333333</v>
      </c>
      <c r="AE24" s="111">
        <f>INDEX('Def Maint Detail'!AT$270:AT$423,MATCH($A24,'Def Maint Detail'!$A$270:$A$423,0))</f>
        <v>792638.5118888889</v>
      </c>
      <c r="AF24" s="111">
        <f>INDEX('Def Maint Detail'!AU$270:AU$423,MATCH($A24,'Def Maint Detail'!$A$270:$A$423,0))</f>
        <v>0</v>
      </c>
      <c r="AG24" s="111">
        <f>INDEX('Def Maint Detail'!AV$270:AV$423,MATCH($A24,'Def Maint Detail'!$A$270:$A$423,0))</f>
        <v>0</v>
      </c>
      <c r="AH24" s="111">
        <f>INDEX('Def Maint Detail'!AW$270:AW$423,MATCH($A24,'Def Maint Detail'!$A$270:$A$423,0))</f>
        <v>0</v>
      </c>
      <c r="AI24" s="111">
        <f>INDEX('Def Maint Detail'!AX$270:AX$423,MATCH($A24,'Def Maint Detail'!$A$270:$A$423,0))</f>
        <v>0</v>
      </c>
      <c r="AJ24" s="111">
        <f>INDEX('Def Maint Detail'!AY$270:AY$423,MATCH($A24,'Def Maint Detail'!$A$270:$A$423,0))</f>
        <v>0</v>
      </c>
      <c r="AK24" s="111">
        <f>INDEX('Def Maint Detail'!AY$270:AY$423,MATCH($A24,'Def Maint Detail'!$A$270:$A$423,0))</f>
        <v>0</v>
      </c>
      <c r="AL24" s="111">
        <f>INDEX('Def Maint Detail'!AZ$270:AZ$423,MATCH($A24,'Def Maint Detail'!$A$270:$A$423,0))</f>
        <v>0</v>
      </c>
      <c r="AM24" s="53">
        <f t="shared" si="2"/>
        <v>9723978.2627777755</v>
      </c>
      <c r="AN24" s="53">
        <f>ROUND(AM24*'Link In'!$H$2,2)</f>
        <v>486198.91</v>
      </c>
      <c r="AO24" s="53">
        <f>ROUND((AM24-AN24)*'Link In'!$H$3,2)</f>
        <v>1939933.66</v>
      </c>
      <c r="AP24" s="53">
        <f>-'Def Maint Amort'!AM23</f>
        <v>-73694.803333333315</v>
      </c>
      <c r="AQ24" s="53">
        <f>ROUND(AP24*'Link In'!$H$2,2)</f>
        <v>-3684.74</v>
      </c>
      <c r="AR24" s="53">
        <f>ROUND((AP24-AQ24)*'Link In'!$H$3,0)</f>
        <v>-14702</v>
      </c>
      <c r="AS24" s="134">
        <f t="shared" si="0"/>
        <v>43404</v>
      </c>
    </row>
    <row r="25" spans="1:45" x14ac:dyDescent="0.3">
      <c r="A25" s="55">
        <f t="shared" si="1"/>
        <v>109</v>
      </c>
      <c r="B25" s="109">
        <v>43434</v>
      </c>
      <c r="C25" s="111">
        <f>INDEX('Def Maint Detail'!R$270:R$423,MATCH($A25,'Def Maint Detail'!$A$270:$A$423,0))</f>
        <v>5351.2200000000157</v>
      </c>
      <c r="D25" s="111">
        <f>INDEX('Def Maint Detail'!S$270:S$423,MATCH($A25,'Def Maint Detail'!$A$270:$A$423,0))</f>
        <v>2078.1599999999935</v>
      </c>
      <c r="E25" s="111">
        <f>INDEX('Def Maint Detail'!T$270:T$423,MATCH($A25,'Def Maint Detail'!$A$270:$A$423,0))</f>
        <v>2659.5800000000199</v>
      </c>
      <c r="F25" s="111">
        <f>INDEX('Def Maint Detail'!U$270:U$423,MATCH($A25,'Def Maint Detail'!$A$270:$A$423,0))</f>
        <v>247637.54000000199</v>
      </c>
      <c r="G25" s="111">
        <f>INDEX('Def Maint Detail'!V$270:V$423,MATCH($A25,'Def Maint Detail'!$A$270:$A$423,0))</f>
        <v>431349.52000000107</v>
      </c>
      <c r="H25" s="111">
        <f>INDEX('Def Maint Detail'!W$270:W$423,MATCH($A25,'Def Maint Detail'!$A$270:$A$423,0))</f>
        <v>11336.63999999999</v>
      </c>
      <c r="I25" s="111">
        <f>INDEX('Def Maint Detail'!X$270:X$423,MATCH($A25,'Def Maint Detail'!$A$270:$A$423,0))</f>
        <v>29738.68577777786</v>
      </c>
      <c r="J25" s="111">
        <f>INDEX('Def Maint Detail'!Y$270:Y$423,MATCH($A25,'Def Maint Detail'!$A$270:$A$423,0))</f>
        <v>107458.08000000026</v>
      </c>
      <c r="K25" s="111">
        <f>INDEX('Def Maint Detail'!Z$270:Z$423,MATCH($A25,'Def Maint Detail'!$A$270:$A$423,0))</f>
        <v>414522.12000000221</v>
      </c>
      <c r="L25" s="111">
        <f>INDEX('Def Maint Detail'!AA$270:AA$423,MATCH($A25,'Def Maint Detail'!$A$270:$A$423,0))</f>
        <v>342243.93361111119</v>
      </c>
      <c r="M25" s="111">
        <f>INDEX('Def Maint Detail'!AB$270:AB$423,MATCH($A25,'Def Maint Detail'!$A$270:$A$423,0))</f>
        <v>269479.34222222329</v>
      </c>
      <c r="N25" s="111">
        <f>INDEX('Def Maint Detail'!AC$270:AC$423,MATCH($A25,'Def Maint Detail'!$A$270:$A$423,0))</f>
        <v>586675.28444444085</v>
      </c>
      <c r="O25" s="111">
        <f>INDEX('Def Maint Detail'!AD$270:AD$423,MATCH($A25,'Def Maint Detail'!$A$270:$A$423,0))</f>
        <v>340892.10344444343</v>
      </c>
      <c r="P25" s="111">
        <f>INDEX('Def Maint Detail'!AE$270:AE$423,MATCH($A25,'Def Maint Detail'!$A$270:$A$423,0))</f>
        <v>687975.0144999997</v>
      </c>
      <c r="Q25" s="111">
        <f>INDEX('Def Maint Detail'!AF$270:AF$423,MATCH($A25,'Def Maint Detail'!$A$270:$A$423,0))</f>
        <v>303558.11150000029</v>
      </c>
      <c r="R25" s="111">
        <f>INDEX('Def Maint Detail'!AG$270:AG$423,MATCH($A25,'Def Maint Detail'!$A$270:$A$423,0))</f>
        <v>1183485.0389999987</v>
      </c>
      <c r="S25" s="111">
        <f>INDEX('Def Maint Detail'!AH$270:AH$423,MATCH($A25,'Def Maint Detail'!$A$270:$A$423,0))</f>
        <v>350646.66649999929</v>
      </c>
      <c r="T25" s="111">
        <f>INDEX('Def Maint Detail'!AI$270:AI$423,MATCH($A25,'Def Maint Detail'!$A$270:$A$423,0))</f>
        <v>712986.51099999924</v>
      </c>
      <c r="U25" s="111">
        <f>INDEX('Def Maint Detail'!AJ$270:AJ$423,MATCH($A25,'Def Maint Detail'!$A$270:$A$423,0))</f>
        <v>729527.16249999846</v>
      </c>
      <c r="V25" s="111">
        <f>INDEX('Def Maint Detail'!AK$270:AK$423,MATCH($A25,'Def Maint Detail'!$A$270:$A$423,0))</f>
        <v>341085.56899999961</v>
      </c>
      <c r="W25" s="111">
        <f>INDEX('Def Maint Detail'!AL$270:AL$423,MATCH($A25,'Def Maint Detail'!$A$270:$A$423,0))</f>
        <v>937670.03750000044</v>
      </c>
      <c r="X25" s="111">
        <f>INDEX('Def Maint Detail'!AM$270:AM$423,MATCH($A25,'Def Maint Detail'!$A$270:$A$423,0))</f>
        <v>38287.74000000002</v>
      </c>
      <c r="Y25" s="111">
        <f>INDEX('Def Maint Detail'!AN$270:AN$423,MATCH($A25,'Def Maint Detail'!$A$270:$A$423,0))</f>
        <v>0</v>
      </c>
      <c r="Z25" s="111">
        <f>INDEX('Def Maint Detail'!AO$270:AO$423,MATCH($A25,'Def Maint Detail'!$A$270:$A$423,0))</f>
        <v>0</v>
      </c>
      <c r="AA25" s="111">
        <f>INDEX('Def Maint Detail'!AP$270:AP$423,MATCH($A25,'Def Maint Detail'!$A$270:$A$423,0))</f>
        <v>0</v>
      </c>
      <c r="AB25" s="111">
        <f>INDEX('Def Maint Detail'!AQ$270:AQ$423,MATCH($A25,'Def Maint Detail'!$A$270:$A$423,0))</f>
        <v>0</v>
      </c>
      <c r="AC25" s="111">
        <f>INDEX('Def Maint Detail'!AR$270:AR$423,MATCH($A25,'Def Maint Detail'!$A$270:$A$423,0))</f>
        <v>0</v>
      </c>
      <c r="AD25" s="111">
        <f>INDEX('Def Maint Detail'!AS$270:AS$423,MATCH($A25,'Def Maint Detail'!$A$270:$A$423,0))</f>
        <v>785429.03466666664</v>
      </c>
      <c r="AE25" s="111">
        <f>INDEX('Def Maint Detail'!AT$270:AT$423,MATCH($A25,'Def Maint Detail'!$A$270:$A$423,0))</f>
        <v>788210.36377777776</v>
      </c>
      <c r="AF25" s="111">
        <f>INDEX('Def Maint Detail'!AU$270:AU$423,MATCH($A25,'Def Maint Detail'!$A$270:$A$423,0))</f>
        <v>0</v>
      </c>
      <c r="AG25" s="111">
        <f>INDEX('Def Maint Detail'!AV$270:AV$423,MATCH($A25,'Def Maint Detail'!$A$270:$A$423,0))</f>
        <v>0</v>
      </c>
      <c r="AH25" s="111">
        <f>INDEX('Def Maint Detail'!AW$270:AW$423,MATCH($A25,'Def Maint Detail'!$A$270:$A$423,0))</f>
        <v>0</v>
      </c>
      <c r="AI25" s="111">
        <f>INDEX('Def Maint Detail'!AX$270:AX$423,MATCH($A25,'Def Maint Detail'!$A$270:$A$423,0))</f>
        <v>0</v>
      </c>
      <c r="AJ25" s="111">
        <f>INDEX('Def Maint Detail'!AY$270:AY$423,MATCH($A25,'Def Maint Detail'!$A$270:$A$423,0))</f>
        <v>0</v>
      </c>
      <c r="AK25" s="111">
        <f>INDEX('Def Maint Detail'!AY$270:AY$423,MATCH($A25,'Def Maint Detail'!$A$270:$A$423,0))</f>
        <v>0</v>
      </c>
      <c r="AL25" s="111">
        <f>INDEX('Def Maint Detail'!AZ$270:AZ$423,MATCH($A25,'Def Maint Detail'!$A$270:$A$423,0))</f>
        <v>0</v>
      </c>
      <c r="AM25" s="53">
        <f t="shared" si="2"/>
        <v>9650283.4594444409</v>
      </c>
      <c r="AN25" s="53">
        <f>ROUND(AM25*'Link In'!$H$2,2)</f>
        <v>482514.17</v>
      </c>
      <c r="AO25" s="53">
        <f>ROUND((AM25-AN25)*'Link In'!$H$3,2)</f>
        <v>1925231.55</v>
      </c>
      <c r="AP25" s="53">
        <f>-'Def Maint Amort'!AM24</f>
        <v>-73694.803333333315</v>
      </c>
      <c r="AQ25" s="53">
        <f>ROUND(AP25*'Link In'!$H$2,2)</f>
        <v>-3684.74</v>
      </c>
      <c r="AR25" s="53">
        <f>ROUND((AP25-AQ25)*'Link In'!$H$3,0)</f>
        <v>-14702</v>
      </c>
      <c r="AS25" s="134">
        <f t="shared" si="0"/>
        <v>43434</v>
      </c>
    </row>
    <row r="26" spans="1:45" x14ac:dyDescent="0.3">
      <c r="A26" s="55">
        <f t="shared" si="1"/>
        <v>110</v>
      </c>
      <c r="B26" s="109">
        <v>43465</v>
      </c>
      <c r="C26" s="111">
        <f>INDEX('Def Maint Detail'!R$270:R$423,MATCH($A26,'Def Maint Detail'!$A$270:$A$423,0))</f>
        <v>4968.9900000000162</v>
      </c>
      <c r="D26" s="111">
        <f>INDEX('Def Maint Detail'!S$270:S$423,MATCH($A26,'Def Maint Detail'!$A$270:$A$423,0))</f>
        <v>1929.7199999999934</v>
      </c>
      <c r="E26" s="111">
        <f>INDEX('Def Maint Detail'!T$270:T$423,MATCH($A26,'Def Maint Detail'!$A$270:$A$423,0))</f>
        <v>2469.6100000000201</v>
      </c>
      <c r="F26" s="111">
        <f>INDEX('Def Maint Detail'!U$270:U$423,MATCH($A26,'Def Maint Detail'!$A$270:$A$423,0))</f>
        <v>244617.57000000199</v>
      </c>
      <c r="G26" s="111">
        <f>INDEX('Def Maint Detail'!V$270:V$423,MATCH($A26,'Def Maint Detail'!$A$270:$A$423,0))</f>
        <v>426089.16000000108</v>
      </c>
      <c r="H26" s="111">
        <f>INDEX('Def Maint Detail'!W$270:W$423,MATCH($A26,'Def Maint Detail'!$A$270:$A$423,0))</f>
        <v>10526.87999999999</v>
      </c>
      <c r="I26" s="111">
        <f>INDEX('Def Maint Detail'!X$270:X$423,MATCH($A26,'Def Maint Detail'!$A$270:$A$423,0))</f>
        <v>29119.123222222304</v>
      </c>
      <c r="J26" s="111">
        <f>INDEX('Def Maint Detail'!Y$270:Y$423,MATCH($A26,'Def Maint Detail'!$A$270:$A$423,0))</f>
        <v>105219.37000000026</v>
      </c>
      <c r="K26" s="111">
        <f>INDEX('Def Maint Detail'!Z$270:Z$423,MATCH($A26,'Def Maint Detail'!$A$270:$A$423,0))</f>
        <v>410376.90000000224</v>
      </c>
      <c r="L26" s="111">
        <f>INDEX('Def Maint Detail'!AA$270:AA$423,MATCH($A26,'Def Maint Detail'!$A$270:$A$423,0))</f>
        <v>338641.36588888895</v>
      </c>
      <c r="M26" s="111">
        <f>INDEX('Def Maint Detail'!AB$270:AB$423,MATCH($A26,'Def Maint Detail'!$A$270:$A$423,0))</f>
        <v>267156.24444444553</v>
      </c>
      <c r="N26" s="111">
        <f>INDEX('Def Maint Detail'!AC$270:AC$423,MATCH($A26,'Def Maint Detail'!$A$270:$A$423,0))</f>
        <v>581617.73888888524</v>
      </c>
      <c r="O26" s="111">
        <f>INDEX('Def Maint Detail'!AD$270:AD$423,MATCH($A26,'Def Maint Detail'!$A$270:$A$423,0))</f>
        <v>338074.81333333231</v>
      </c>
      <c r="P26" s="111">
        <f>INDEX('Def Maint Detail'!AE$270:AE$423,MATCH($A26,'Def Maint Detail'!$A$270:$A$423,0))</f>
        <v>683478.44577777747</v>
      </c>
      <c r="Q26" s="111">
        <f>INDEX('Def Maint Detail'!AF$270:AF$423,MATCH($A26,'Def Maint Detail'!$A$270:$A$423,0))</f>
        <v>301574.07155555586</v>
      </c>
      <c r="R26" s="111">
        <f>INDEX('Def Maint Detail'!AG$270:AG$423,MATCH($A26,'Def Maint Detail'!$A$270:$A$423,0))</f>
        <v>1175749.8426666653</v>
      </c>
      <c r="S26" s="111">
        <f>INDEX('Def Maint Detail'!AH$270:AH$423,MATCH($A26,'Def Maint Detail'!$A$270:$A$423,0))</f>
        <v>348354.85822222149</v>
      </c>
      <c r="T26" s="111">
        <f>INDEX('Def Maint Detail'!AI$270:AI$423,MATCH($A26,'Def Maint Detail'!$A$270:$A$423,0))</f>
        <v>708326.46844444366</v>
      </c>
      <c r="U26" s="111">
        <f>INDEX('Def Maint Detail'!AJ$270:AJ$423,MATCH($A26,'Def Maint Detail'!$A$270:$A$423,0))</f>
        <v>724759.01111110952</v>
      </c>
      <c r="V26" s="111">
        <f>INDEX('Def Maint Detail'!AK$270:AK$423,MATCH($A26,'Def Maint Detail'!$A$270:$A$423,0))</f>
        <v>338856.25155555515</v>
      </c>
      <c r="W26" s="111">
        <f>INDEX('Def Maint Detail'!AL$270:AL$423,MATCH($A26,'Def Maint Detail'!$A$270:$A$423,0))</f>
        <v>931846.00000000047</v>
      </c>
      <c r="X26" s="111">
        <f>INDEX('Def Maint Detail'!AM$270:AM$423,MATCH($A26,'Def Maint Detail'!$A$270:$A$423,0))</f>
        <v>38037.493333333354</v>
      </c>
      <c r="Y26" s="111">
        <f>INDEX('Def Maint Detail'!AN$270:AN$423,MATCH($A26,'Def Maint Detail'!$A$270:$A$423,0))</f>
        <v>0</v>
      </c>
      <c r="Z26" s="111">
        <f>INDEX('Def Maint Detail'!AO$270:AO$423,MATCH($A26,'Def Maint Detail'!$A$270:$A$423,0))</f>
        <v>0</v>
      </c>
      <c r="AA26" s="111">
        <f>INDEX('Def Maint Detail'!AP$270:AP$423,MATCH($A26,'Def Maint Detail'!$A$270:$A$423,0))</f>
        <v>0</v>
      </c>
      <c r="AB26" s="111">
        <f>INDEX('Def Maint Detail'!AQ$270:AQ$423,MATCH($A26,'Def Maint Detail'!$A$270:$A$423,0))</f>
        <v>950000</v>
      </c>
      <c r="AC26" s="111">
        <f>INDEX('Def Maint Detail'!AR$270:AR$423,MATCH($A26,'Def Maint Detail'!$A$270:$A$423,0))</f>
        <v>0</v>
      </c>
      <c r="AD26" s="111">
        <f>INDEX('Def Maint Detail'!AS$270:AS$423,MATCH($A26,'Def Maint Detail'!$A$270:$A$423,0))</f>
        <v>781016.51199999999</v>
      </c>
      <c r="AE26" s="111">
        <f>INDEX('Def Maint Detail'!AT$270:AT$423,MATCH($A26,'Def Maint Detail'!$A$270:$A$423,0))</f>
        <v>783782.21566666663</v>
      </c>
      <c r="AF26" s="111">
        <f>INDEX('Def Maint Detail'!AU$270:AU$423,MATCH($A26,'Def Maint Detail'!$A$270:$A$423,0))</f>
        <v>0</v>
      </c>
      <c r="AG26" s="111">
        <f>INDEX('Def Maint Detail'!AV$270:AV$423,MATCH($A26,'Def Maint Detail'!$A$270:$A$423,0))</f>
        <v>0</v>
      </c>
      <c r="AH26" s="111">
        <f>INDEX('Def Maint Detail'!AW$270:AW$423,MATCH($A26,'Def Maint Detail'!$A$270:$A$423,0))</f>
        <v>0</v>
      </c>
      <c r="AI26" s="111">
        <f>INDEX('Def Maint Detail'!AX$270:AX$423,MATCH($A26,'Def Maint Detail'!$A$270:$A$423,0))</f>
        <v>0</v>
      </c>
      <c r="AJ26" s="111">
        <f>INDEX('Def Maint Detail'!AY$270:AY$423,MATCH($A26,'Def Maint Detail'!$A$270:$A$423,0))</f>
        <v>0</v>
      </c>
      <c r="AK26" s="111">
        <f>INDEX('Def Maint Detail'!AY$270:AY$423,MATCH($A26,'Def Maint Detail'!$A$270:$A$423,0))</f>
        <v>0</v>
      </c>
      <c r="AL26" s="111">
        <f>INDEX('Def Maint Detail'!AZ$270:AZ$423,MATCH($A26,'Def Maint Detail'!$A$270:$A$423,0))</f>
        <v>0</v>
      </c>
      <c r="AM26" s="53">
        <f t="shared" si="2"/>
        <v>10526588.656111108</v>
      </c>
      <c r="AN26" s="53">
        <f>ROUND(AM26*'Link In'!$H$2,2)</f>
        <v>526329.43000000005</v>
      </c>
      <c r="AO26" s="53">
        <f>ROUND((AM26-AN26)*'Link In'!$H$3,2)</f>
        <v>2100054.44</v>
      </c>
      <c r="AP26" s="53">
        <f>-'Def Maint Amort'!AM25</f>
        <v>-73694.803333333315</v>
      </c>
      <c r="AQ26" s="53">
        <f>ROUND(AP26*'Link In'!$H$2,2)</f>
        <v>-3684.74</v>
      </c>
      <c r="AR26" s="53">
        <f>ROUND((AP26-AQ26)*'Link In'!$H$3,0)</f>
        <v>-14702</v>
      </c>
      <c r="AS26" s="134">
        <f t="shared" si="0"/>
        <v>43465</v>
      </c>
    </row>
    <row r="27" spans="1:45" x14ac:dyDescent="0.3">
      <c r="A27" s="55">
        <f t="shared" si="1"/>
        <v>111</v>
      </c>
      <c r="B27" s="109">
        <v>43496</v>
      </c>
      <c r="C27" s="111">
        <f>INDEX('Def Maint Detail'!R$270:R$423,MATCH($A27,'Def Maint Detail'!$A$270:$A$423,0))</f>
        <v>4586.7600000000166</v>
      </c>
      <c r="D27" s="111">
        <f>INDEX('Def Maint Detail'!S$270:S$423,MATCH($A27,'Def Maint Detail'!$A$270:$A$423,0))</f>
        <v>1781.2799999999934</v>
      </c>
      <c r="E27" s="111">
        <f>INDEX('Def Maint Detail'!T$270:T$423,MATCH($A27,'Def Maint Detail'!$A$270:$A$423,0))</f>
        <v>2279.6400000000203</v>
      </c>
      <c r="F27" s="111">
        <f>INDEX('Def Maint Detail'!U$270:U$423,MATCH($A27,'Def Maint Detail'!$A$270:$A$423,0))</f>
        <v>241597.60000000198</v>
      </c>
      <c r="G27" s="111">
        <f>INDEX('Def Maint Detail'!V$270:V$423,MATCH($A27,'Def Maint Detail'!$A$270:$A$423,0))</f>
        <v>420828.80000000109</v>
      </c>
      <c r="H27" s="111">
        <f>INDEX('Def Maint Detail'!W$270:W$423,MATCH($A27,'Def Maint Detail'!$A$270:$A$423,0))</f>
        <v>9717.1199999999899</v>
      </c>
      <c r="I27" s="111">
        <f>INDEX('Def Maint Detail'!X$270:X$423,MATCH($A27,'Def Maint Detail'!$A$270:$A$423,0))</f>
        <v>28499.560666666748</v>
      </c>
      <c r="J27" s="111">
        <f>INDEX('Def Maint Detail'!Y$270:Y$423,MATCH($A27,'Def Maint Detail'!$A$270:$A$423,0))</f>
        <v>102980.66000000025</v>
      </c>
      <c r="K27" s="111">
        <f>INDEX('Def Maint Detail'!Z$270:Z$423,MATCH($A27,'Def Maint Detail'!$A$270:$A$423,0))</f>
        <v>406231.68000000226</v>
      </c>
      <c r="L27" s="111">
        <f>INDEX('Def Maint Detail'!AA$270:AA$423,MATCH($A27,'Def Maint Detail'!$A$270:$A$423,0))</f>
        <v>335038.7981666667</v>
      </c>
      <c r="M27" s="111">
        <f>INDEX('Def Maint Detail'!AB$270:AB$423,MATCH($A27,'Def Maint Detail'!$A$270:$A$423,0))</f>
        <v>264833.14666666777</v>
      </c>
      <c r="N27" s="111">
        <f>INDEX('Def Maint Detail'!AC$270:AC$423,MATCH($A27,'Def Maint Detail'!$A$270:$A$423,0))</f>
        <v>576560.19333332963</v>
      </c>
      <c r="O27" s="111">
        <f>INDEX('Def Maint Detail'!AD$270:AD$423,MATCH($A27,'Def Maint Detail'!$A$270:$A$423,0))</f>
        <v>335257.52322222118</v>
      </c>
      <c r="P27" s="111">
        <f>INDEX('Def Maint Detail'!AE$270:AE$423,MATCH($A27,'Def Maint Detail'!$A$270:$A$423,0))</f>
        <v>678981.87705555523</v>
      </c>
      <c r="Q27" s="111">
        <f>INDEX('Def Maint Detail'!AF$270:AF$423,MATCH($A27,'Def Maint Detail'!$A$270:$A$423,0))</f>
        <v>299590.03161111142</v>
      </c>
      <c r="R27" s="111">
        <f>INDEX('Def Maint Detail'!AG$270:AG$423,MATCH($A27,'Def Maint Detail'!$A$270:$A$423,0))</f>
        <v>1168014.6463333319</v>
      </c>
      <c r="S27" s="111">
        <f>INDEX('Def Maint Detail'!AH$270:AH$423,MATCH($A27,'Def Maint Detail'!$A$270:$A$423,0))</f>
        <v>346063.04994444369</v>
      </c>
      <c r="T27" s="111">
        <f>INDEX('Def Maint Detail'!AI$270:AI$423,MATCH($A27,'Def Maint Detail'!$A$270:$A$423,0))</f>
        <v>703666.42588888807</v>
      </c>
      <c r="U27" s="111">
        <f>INDEX('Def Maint Detail'!AJ$270:AJ$423,MATCH($A27,'Def Maint Detail'!$A$270:$A$423,0))</f>
        <v>719990.85972222057</v>
      </c>
      <c r="V27" s="111">
        <f>INDEX('Def Maint Detail'!AK$270:AK$423,MATCH($A27,'Def Maint Detail'!$A$270:$A$423,0))</f>
        <v>336626.93411111069</v>
      </c>
      <c r="W27" s="111">
        <f>INDEX('Def Maint Detail'!AL$270:AL$423,MATCH($A27,'Def Maint Detail'!$A$270:$A$423,0))</f>
        <v>926021.96250000049</v>
      </c>
      <c r="X27" s="111">
        <f>INDEX('Def Maint Detail'!AM$270:AM$423,MATCH($A27,'Def Maint Detail'!$A$270:$A$423,0))</f>
        <v>37787.246666666688</v>
      </c>
      <c r="Y27" s="111">
        <f>INDEX('Def Maint Detail'!AN$270:AN$423,MATCH($A27,'Def Maint Detail'!$A$270:$A$423,0))</f>
        <v>0</v>
      </c>
      <c r="Z27" s="111">
        <f>INDEX('Def Maint Detail'!AO$270:AO$423,MATCH($A27,'Def Maint Detail'!$A$270:$A$423,0))</f>
        <v>0</v>
      </c>
      <c r="AA27" s="111">
        <f>INDEX('Def Maint Detail'!AP$270:AP$423,MATCH($A27,'Def Maint Detail'!$A$270:$A$423,0))</f>
        <v>0</v>
      </c>
      <c r="AB27" s="111">
        <f>INDEX('Def Maint Detail'!AQ$270:AQ$423,MATCH($A27,'Def Maint Detail'!$A$270:$A$423,0))</f>
        <v>944722.22222222225</v>
      </c>
      <c r="AC27" s="111">
        <f>INDEX('Def Maint Detail'!AR$270:AR$423,MATCH($A27,'Def Maint Detail'!$A$270:$A$423,0))</f>
        <v>0</v>
      </c>
      <c r="AD27" s="111">
        <f>INDEX('Def Maint Detail'!AS$270:AS$423,MATCH($A27,'Def Maint Detail'!$A$270:$A$423,0))</f>
        <v>776603.98933333333</v>
      </c>
      <c r="AE27" s="111">
        <f>INDEX('Def Maint Detail'!AT$270:AT$423,MATCH($A27,'Def Maint Detail'!$A$270:$A$423,0))</f>
        <v>779354.06755555549</v>
      </c>
      <c r="AF27" s="111">
        <f>INDEX('Def Maint Detail'!AU$270:AU$423,MATCH($A27,'Def Maint Detail'!$A$270:$A$423,0))</f>
        <v>0</v>
      </c>
      <c r="AG27" s="111">
        <f>INDEX('Def Maint Detail'!AV$270:AV$423,MATCH($A27,'Def Maint Detail'!$A$270:$A$423,0))</f>
        <v>0</v>
      </c>
      <c r="AH27" s="111">
        <f>INDEX('Def Maint Detail'!AW$270:AW$423,MATCH($A27,'Def Maint Detail'!$A$270:$A$423,0))</f>
        <v>0</v>
      </c>
      <c r="AI27" s="111">
        <f>INDEX('Def Maint Detail'!AX$270:AX$423,MATCH($A27,'Def Maint Detail'!$A$270:$A$423,0))</f>
        <v>0</v>
      </c>
      <c r="AJ27" s="111">
        <f>INDEX('Def Maint Detail'!AY$270:AY$423,MATCH($A27,'Def Maint Detail'!$A$270:$A$423,0))</f>
        <v>0</v>
      </c>
      <c r="AK27" s="111">
        <f>INDEX('Def Maint Detail'!AY$270:AY$423,MATCH($A27,'Def Maint Detail'!$A$270:$A$423,0))</f>
        <v>0</v>
      </c>
      <c r="AL27" s="111">
        <f>INDEX('Def Maint Detail'!AZ$270:AZ$423,MATCH($A27,'Def Maint Detail'!$A$270:$A$423,0))</f>
        <v>0</v>
      </c>
      <c r="AM27" s="53">
        <f t="shared" si="2"/>
        <v>10447616.074999997</v>
      </c>
      <c r="AN27" s="53">
        <f>ROUND(AM27*'Link In'!$H$2,2)</f>
        <v>522380.79999999999</v>
      </c>
      <c r="AO27" s="53">
        <f>ROUND((AM27-AN27)*'Link In'!$H$3,2)</f>
        <v>2084299.41</v>
      </c>
      <c r="AP27" s="53">
        <f>-'Def Maint Amort'!AM26</f>
        <v>-78972.581111111096</v>
      </c>
      <c r="AQ27" s="53">
        <f>ROUND(AP27*'Link In'!$H$2,2)</f>
        <v>-3948.63</v>
      </c>
      <c r="AR27" s="53">
        <f>ROUND((AP27-AQ27)*'Link In'!$H$3,0)</f>
        <v>-15755</v>
      </c>
      <c r="AS27" s="134">
        <f t="shared" ref="AS27:AS41" si="3">B27</f>
        <v>43496</v>
      </c>
    </row>
    <row r="28" spans="1:45" x14ac:dyDescent="0.3">
      <c r="A28" s="55">
        <f t="shared" si="1"/>
        <v>112</v>
      </c>
      <c r="B28" s="109">
        <v>43524</v>
      </c>
      <c r="C28" s="111">
        <f>INDEX('Def Maint Detail'!R$270:R$423,MATCH($A28,'Def Maint Detail'!$A$270:$A$423,0))</f>
        <v>4204.530000000017</v>
      </c>
      <c r="D28" s="111">
        <f>INDEX('Def Maint Detail'!S$270:S$423,MATCH($A28,'Def Maint Detail'!$A$270:$A$423,0))</f>
        <v>1632.8399999999933</v>
      </c>
      <c r="E28" s="111">
        <f>INDEX('Def Maint Detail'!T$270:T$423,MATCH($A28,'Def Maint Detail'!$A$270:$A$423,0))</f>
        <v>2089.6700000000205</v>
      </c>
      <c r="F28" s="111">
        <f>INDEX('Def Maint Detail'!U$270:U$423,MATCH($A28,'Def Maint Detail'!$A$270:$A$423,0))</f>
        <v>238577.63000000198</v>
      </c>
      <c r="G28" s="111">
        <f>INDEX('Def Maint Detail'!V$270:V$423,MATCH($A28,'Def Maint Detail'!$A$270:$A$423,0))</f>
        <v>415568.44000000111</v>
      </c>
      <c r="H28" s="111">
        <f>INDEX('Def Maint Detail'!W$270:W$423,MATCH($A28,'Def Maint Detail'!$A$270:$A$423,0))</f>
        <v>8907.3599999999897</v>
      </c>
      <c r="I28" s="111">
        <f>INDEX('Def Maint Detail'!X$270:X$423,MATCH($A28,'Def Maint Detail'!$A$270:$A$423,0))</f>
        <v>27879.998111111192</v>
      </c>
      <c r="J28" s="111">
        <f>INDEX('Def Maint Detail'!Y$270:Y$423,MATCH($A28,'Def Maint Detail'!$A$270:$A$423,0))</f>
        <v>100741.95000000024</v>
      </c>
      <c r="K28" s="111">
        <f>INDEX('Def Maint Detail'!Z$270:Z$423,MATCH($A28,'Def Maint Detail'!$A$270:$A$423,0))</f>
        <v>402086.46000000229</v>
      </c>
      <c r="L28" s="111">
        <f>INDEX('Def Maint Detail'!AA$270:AA$423,MATCH($A28,'Def Maint Detail'!$A$270:$A$423,0))</f>
        <v>331436.23044444446</v>
      </c>
      <c r="M28" s="111">
        <f>INDEX('Def Maint Detail'!AB$270:AB$423,MATCH($A28,'Def Maint Detail'!$A$270:$A$423,0))</f>
        <v>262510.04888889001</v>
      </c>
      <c r="N28" s="111">
        <f>INDEX('Def Maint Detail'!AC$270:AC$423,MATCH($A28,'Def Maint Detail'!$A$270:$A$423,0))</f>
        <v>571502.64777777402</v>
      </c>
      <c r="O28" s="111">
        <f>INDEX('Def Maint Detail'!AD$270:AD$423,MATCH($A28,'Def Maint Detail'!$A$270:$A$423,0))</f>
        <v>332440.23311111005</v>
      </c>
      <c r="P28" s="111">
        <f>INDEX('Def Maint Detail'!AE$270:AE$423,MATCH($A28,'Def Maint Detail'!$A$270:$A$423,0))</f>
        <v>674485.308333333</v>
      </c>
      <c r="Q28" s="111">
        <f>INDEX('Def Maint Detail'!AF$270:AF$423,MATCH($A28,'Def Maint Detail'!$A$270:$A$423,0))</f>
        <v>297605.99166666699</v>
      </c>
      <c r="R28" s="111">
        <f>INDEX('Def Maint Detail'!AG$270:AG$423,MATCH($A28,'Def Maint Detail'!$A$270:$A$423,0))</f>
        <v>1160279.4499999986</v>
      </c>
      <c r="S28" s="111">
        <f>INDEX('Def Maint Detail'!AH$270:AH$423,MATCH($A28,'Def Maint Detail'!$A$270:$A$423,0))</f>
        <v>343771.24166666588</v>
      </c>
      <c r="T28" s="111">
        <f>INDEX('Def Maint Detail'!AI$270:AI$423,MATCH($A28,'Def Maint Detail'!$A$270:$A$423,0))</f>
        <v>699006.38333333249</v>
      </c>
      <c r="U28" s="111">
        <f>INDEX('Def Maint Detail'!AJ$270:AJ$423,MATCH($A28,'Def Maint Detail'!$A$270:$A$423,0))</f>
        <v>715222.70833333163</v>
      </c>
      <c r="V28" s="111">
        <f>INDEX('Def Maint Detail'!AK$270:AK$423,MATCH($A28,'Def Maint Detail'!$A$270:$A$423,0))</f>
        <v>334397.61666666623</v>
      </c>
      <c r="W28" s="111">
        <f>INDEX('Def Maint Detail'!AL$270:AL$423,MATCH($A28,'Def Maint Detail'!$A$270:$A$423,0))</f>
        <v>920197.92500000051</v>
      </c>
      <c r="X28" s="111">
        <f>INDEX('Def Maint Detail'!AM$270:AM$423,MATCH($A28,'Def Maint Detail'!$A$270:$A$423,0))</f>
        <v>37537.000000000022</v>
      </c>
      <c r="Y28" s="111">
        <f>INDEX('Def Maint Detail'!AN$270:AN$423,MATCH($A28,'Def Maint Detail'!$A$270:$A$423,0))</f>
        <v>0</v>
      </c>
      <c r="Z28" s="111">
        <f>INDEX('Def Maint Detail'!AO$270:AO$423,MATCH($A28,'Def Maint Detail'!$A$270:$A$423,0))</f>
        <v>0</v>
      </c>
      <c r="AA28" s="111">
        <f>INDEX('Def Maint Detail'!AP$270:AP$423,MATCH($A28,'Def Maint Detail'!$A$270:$A$423,0))</f>
        <v>0</v>
      </c>
      <c r="AB28" s="111">
        <f>INDEX('Def Maint Detail'!AQ$270:AQ$423,MATCH($A28,'Def Maint Detail'!$A$270:$A$423,0))</f>
        <v>939444.4444444445</v>
      </c>
      <c r="AC28" s="111">
        <f>INDEX('Def Maint Detail'!AR$270:AR$423,MATCH($A28,'Def Maint Detail'!$A$270:$A$423,0))</f>
        <v>0</v>
      </c>
      <c r="AD28" s="111">
        <f>INDEX('Def Maint Detail'!AS$270:AS$423,MATCH($A28,'Def Maint Detail'!$A$270:$A$423,0))</f>
        <v>772191.46666666667</v>
      </c>
      <c r="AE28" s="111">
        <f>INDEX('Def Maint Detail'!AT$270:AT$423,MATCH($A28,'Def Maint Detail'!$A$270:$A$423,0))</f>
        <v>774925.91944444436</v>
      </c>
      <c r="AF28" s="111">
        <f>INDEX('Def Maint Detail'!AU$270:AU$423,MATCH($A28,'Def Maint Detail'!$A$270:$A$423,0))</f>
        <v>0</v>
      </c>
      <c r="AG28" s="111">
        <f>INDEX('Def Maint Detail'!AV$270:AV$423,MATCH($A28,'Def Maint Detail'!$A$270:$A$423,0))</f>
        <v>0</v>
      </c>
      <c r="AH28" s="111">
        <f>INDEX('Def Maint Detail'!AW$270:AW$423,MATCH($A28,'Def Maint Detail'!$A$270:$A$423,0))</f>
        <v>0</v>
      </c>
      <c r="AI28" s="111">
        <f>INDEX('Def Maint Detail'!AX$270:AX$423,MATCH($A28,'Def Maint Detail'!$A$270:$A$423,0))</f>
        <v>0</v>
      </c>
      <c r="AJ28" s="111">
        <f>INDEX('Def Maint Detail'!AY$270:AY$423,MATCH($A28,'Def Maint Detail'!$A$270:$A$423,0))</f>
        <v>0</v>
      </c>
      <c r="AK28" s="111">
        <f>INDEX('Def Maint Detail'!AY$270:AY$423,MATCH($A28,'Def Maint Detail'!$A$270:$A$423,0))</f>
        <v>0</v>
      </c>
      <c r="AL28" s="111">
        <f>INDEX('Def Maint Detail'!AZ$270:AZ$423,MATCH($A28,'Def Maint Detail'!$A$270:$A$423,0))</f>
        <v>0</v>
      </c>
      <c r="AM28" s="53">
        <f t="shared" si="2"/>
        <v>10368643.493888887</v>
      </c>
      <c r="AN28" s="53">
        <f>ROUND(AM28*'Link In'!$H$2,2)</f>
        <v>518432.17</v>
      </c>
      <c r="AO28" s="53">
        <f>ROUND((AM28-AN28)*'Link In'!$H$3,2)</f>
        <v>2068544.38</v>
      </c>
      <c r="AP28" s="53">
        <f>-'Def Maint Amort'!AM27</f>
        <v>-78972.581111111096</v>
      </c>
      <c r="AQ28" s="53">
        <f>ROUND(AP28*'Link In'!$H$2,2)</f>
        <v>-3948.63</v>
      </c>
      <c r="AR28" s="53">
        <f>ROUND((AP28-AQ28)*'Link In'!$H$3,0)</f>
        <v>-15755</v>
      </c>
      <c r="AS28" s="134">
        <f t="shared" si="3"/>
        <v>43524</v>
      </c>
    </row>
    <row r="29" spans="1:45" x14ac:dyDescent="0.3">
      <c r="A29" s="55">
        <f t="shared" si="1"/>
        <v>113</v>
      </c>
      <c r="B29" s="109">
        <v>43555</v>
      </c>
      <c r="C29" s="111">
        <f>INDEX('Def Maint Detail'!R$270:R$423,MATCH($A29,'Def Maint Detail'!$A$270:$A$423,0))</f>
        <v>3822.300000000017</v>
      </c>
      <c r="D29" s="111">
        <f>INDEX('Def Maint Detail'!S$270:S$423,MATCH($A29,'Def Maint Detail'!$A$270:$A$423,0))</f>
        <v>1484.3999999999933</v>
      </c>
      <c r="E29" s="111">
        <f>INDEX('Def Maint Detail'!T$270:T$423,MATCH($A29,'Def Maint Detail'!$A$270:$A$423,0))</f>
        <v>1899.7000000000205</v>
      </c>
      <c r="F29" s="111">
        <f>INDEX('Def Maint Detail'!U$270:U$423,MATCH($A29,'Def Maint Detail'!$A$270:$A$423,0))</f>
        <v>235557.66000000198</v>
      </c>
      <c r="G29" s="111">
        <f>INDEX('Def Maint Detail'!V$270:V$423,MATCH($A29,'Def Maint Detail'!$A$270:$A$423,0))</f>
        <v>410308.08000000112</v>
      </c>
      <c r="H29" s="111">
        <f>INDEX('Def Maint Detail'!W$270:W$423,MATCH($A29,'Def Maint Detail'!$A$270:$A$423,0))</f>
        <v>8097.5999999999894</v>
      </c>
      <c r="I29" s="111">
        <f>INDEX('Def Maint Detail'!X$270:X$423,MATCH($A29,'Def Maint Detail'!$A$270:$A$423,0))</f>
        <v>27260.435555555636</v>
      </c>
      <c r="J29" s="111">
        <f>INDEX('Def Maint Detail'!Y$270:Y$423,MATCH($A29,'Def Maint Detail'!$A$270:$A$423,0))</f>
        <v>98503.240000000238</v>
      </c>
      <c r="K29" s="111">
        <f>INDEX('Def Maint Detail'!Z$270:Z$423,MATCH($A29,'Def Maint Detail'!$A$270:$A$423,0))</f>
        <v>397941.24000000232</v>
      </c>
      <c r="L29" s="111">
        <f>INDEX('Def Maint Detail'!AA$270:AA$423,MATCH($A29,'Def Maint Detail'!$A$270:$A$423,0))</f>
        <v>327833.66272222222</v>
      </c>
      <c r="M29" s="111">
        <f>INDEX('Def Maint Detail'!AB$270:AB$423,MATCH($A29,'Def Maint Detail'!$A$270:$A$423,0))</f>
        <v>260186.95111111223</v>
      </c>
      <c r="N29" s="111">
        <f>INDEX('Def Maint Detail'!AC$270:AC$423,MATCH($A29,'Def Maint Detail'!$A$270:$A$423,0))</f>
        <v>566445.10222221841</v>
      </c>
      <c r="O29" s="111">
        <f>INDEX('Def Maint Detail'!AD$270:AD$423,MATCH($A29,'Def Maint Detail'!$A$270:$A$423,0))</f>
        <v>329622.94299999892</v>
      </c>
      <c r="P29" s="111">
        <f>INDEX('Def Maint Detail'!AE$270:AE$423,MATCH($A29,'Def Maint Detail'!$A$270:$A$423,0))</f>
        <v>669988.73961111077</v>
      </c>
      <c r="Q29" s="111">
        <f>INDEX('Def Maint Detail'!AF$270:AF$423,MATCH($A29,'Def Maint Detail'!$A$270:$A$423,0))</f>
        <v>295621.95172222255</v>
      </c>
      <c r="R29" s="111">
        <f>INDEX('Def Maint Detail'!AG$270:AG$423,MATCH($A29,'Def Maint Detail'!$A$270:$A$423,0))</f>
        <v>1152544.2536666652</v>
      </c>
      <c r="S29" s="111">
        <f>INDEX('Def Maint Detail'!AH$270:AH$423,MATCH($A29,'Def Maint Detail'!$A$270:$A$423,0))</f>
        <v>341479.43338888808</v>
      </c>
      <c r="T29" s="111">
        <f>INDEX('Def Maint Detail'!AI$270:AI$423,MATCH($A29,'Def Maint Detail'!$A$270:$A$423,0))</f>
        <v>694346.3407777769</v>
      </c>
      <c r="U29" s="111">
        <f>INDEX('Def Maint Detail'!AJ$270:AJ$423,MATCH($A29,'Def Maint Detail'!$A$270:$A$423,0))</f>
        <v>710454.55694444268</v>
      </c>
      <c r="V29" s="111">
        <f>INDEX('Def Maint Detail'!AK$270:AK$423,MATCH($A29,'Def Maint Detail'!$A$270:$A$423,0))</f>
        <v>332168.29922222177</v>
      </c>
      <c r="W29" s="111">
        <f>INDEX('Def Maint Detail'!AL$270:AL$423,MATCH($A29,'Def Maint Detail'!$A$270:$A$423,0))</f>
        <v>914373.88750000054</v>
      </c>
      <c r="X29" s="111">
        <f>INDEX('Def Maint Detail'!AM$270:AM$423,MATCH($A29,'Def Maint Detail'!$A$270:$A$423,0))</f>
        <v>37286.753333333356</v>
      </c>
      <c r="Y29" s="111">
        <f>INDEX('Def Maint Detail'!AN$270:AN$423,MATCH($A29,'Def Maint Detail'!$A$270:$A$423,0))</f>
        <v>0</v>
      </c>
      <c r="Z29" s="111">
        <f>INDEX('Def Maint Detail'!AO$270:AO$423,MATCH($A29,'Def Maint Detail'!$A$270:$A$423,0))</f>
        <v>0</v>
      </c>
      <c r="AA29" s="111">
        <f>INDEX('Def Maint Detail'!AP$270:AP$423,MATCH($A29,'Def Maint Detail'!$A$270:$A$423,0))</f>
        <v>0</v>
      </c>
      <c r="AB29" s="111">
        <f>INDEX('Def Maint Detail'!AQ$270:AQ$423,MATCH($A29,'Def Maint Detail'!$A$270:$A$423,0))</f>
        <v>934166.66666666674</v>
      </c>
      <c r="AC29" s="111">
        <f>INDEX('Def Maint Detail'!AR$270:AR$423,MATCH($A29,'Def Maint Detail'!$A$270:$A$423,0))</f>
        <v>1400000</v>
      </c>
      <c r="AD29" s="111">
        <f>INDEX('Def Maint Detail'!AS$270:AS$423,MATCH($A29,'Def Maint Detail'!$A$270:$A$423,0))</f>
        <v>767778.94400000002</v>
      </c>
      <c r="AE29" s="111">
        <f>INDEX('Def Maint Detail'!AT$270:AT$423,MATCH($A29,'Def Maint Detail'!$A$270:$A$423,0))</f>
        <v>770497.77133333322</v>
      </c>
      <c r="AF29" s="111">
        <f>INDEX('Def Maint Detail'!AU$270:AU$423,MATCH($A29,'Def Maint Detail'!$A$270:$A$423,0))</f>
        <v>0</v>
      </c>
      <c r="AG29" s="111">
        <f>INDEX('Def Maint Detail'!AV$270:AV$423,MATCH($A29,'Def Maint Detail'!$A$270:$A$423,0))</f>
        <v>0</v>
      </c>
      <c r="AH29" s="111">
        <f>INDEX('Def Maint Detail'!AW$270:AW$423,MATCH($A29,'Def Maint Detail'!$A$270:$A$423,0))</f>
        <v>0</v>
      </c>
      <c r="AI29" s="111">
        <f>INDEX('Def Maint Detail'!AX$270:AX$423,MATCH($A29,'Def Maint Detail'!$A$270:$A$423,0))</f>
        <v>0</v>
      </c>
      <c r="AJ29" s="111">
        <f>INDEX('Def Maint Detail'!AY$270:AY$423,MATCH($A29,'Def Maint Detail'!$A$270:$A$423,0))</f>
        <v>0</v>
      </c>
      <c r="AK29" s="111">
        <f>INDEX('Def Maint Detail'!AY$270:AY$423,MATCH($A29,'Def Maint Detail'!$A$270:$A$423,0))</f>
        <v>0</v>
      </c>
      <c r="AL29" s="111">
        <f>INDEX('Def Maint Detail'!AZ$270:AZ$423,MATCH($A29,'Def Maint Detail'!$A$270:$A$423,0))</f>
        <v>0</v>
      </c>
      <c r="AM29" s="53">
        <f t="shared" si="2"/>
        <v>11689670.912777774</v>
      </c>
      <c r="AN29" s="53">
        <f>ROUND(AM29*'Link In'!$H$2,2)</f>
        <v>584483.55000000005</v>
      </c>
      <c r="AO29" s="53">
        <f>ROUND((AM29-AN29)*'Link In'!$H$3,2)</f>
        <v>2332089.35</v>
      </c>
      <c r="AP29" s="53">
        <f>-'Def Maint Amort'!AM28</f>
        <v>-78972.581111111096</v>
      </c>
      <c r="AQ29" s="53">
        <f>ROUND(AP29*'Link In'!$H$2,2)</f>
        <v>-3948.63</v>
      </c>
      <c r="AR29" s="53">
        <f>ROUND((AP29-AQ29)*'Link In'!$H$3,0)</f>
        <v>-15755</v>
      </c>
      <c r="AS29" s="134">
        <f t="shared" si="3"/>
        <v>43555</v>
      </c>
    </row>
    <row r="30" spans="1:45" x14ac:dyDescent="0.3">
      <c r="A30" s="55">
        <f t="shared" si="1"/>
        <v>114</v>
      </c>
      <c r="B30" s="109">
        <v>43585</v>
      </c>
      <c r="C30" s="111">
        <f>INDEX('Def Maint Detail'!R$270:R$423,MATCH($A30,'Def Maint Detail'!$A$270:$A$423,0))</f>
        <v>3440.070000000017</v>
      </c>
      <c r="D30" s="111">
        <f>INDEX('Def Maint Detail'!S$270:S$423,MATCH($A30,'Def Maint Detail'!$A$270:$A$423,0))</f>
        <v>1335.9599999999932</v>
      </c>
      <c r="E30" s="111">
        <f>INDEX('Def Maint Detail'!T$270:T$423,MATCH($A30,'Def Maint Detail'!$A$270:$A$423,0))</f>
        <v>1709.7300000000205</v>
      </c>
      <c r="F30" s="111">
        <f>INDEX('Def Maint Detail'!U$270:U$423,MATCH($A30,'Def Maint Detail'!$A$270:$A$423,0))</f>
        <v>232537.69000000198</v>
      </c>
      <c r="G30" s="111">
        <f>INDEX('Def Maint Detail'!V$270:V$423,MATCH($A30,'Def Maint Detail'!$A$270:$A$423,0))</f>
        <v>405047.72000000114</v>
      </c>
      <c r="H30" s="111">
        <f>INDEX('Def Maint Detail'!W$270:W$423,MATCH($A30,'Def Maint Detail'!$A$270:$A$423,0))</f>
        <v>7287.8399999999892</v>
      </c>
      <c r="I30" s="111">
        <f>INDEX('Def Maint Detail'!X$270:X$423,MATCH($A30,'Def Maint Detail'!$A$270:$A$423,0))</f>
        <v>26640.87300000008</v>
      </c>
      <c r="J30" s="111">
        <f>INDEX('Def Maint Detail'!Y$270:Y$423,MATCH($A30,'Def Maint Detail'!$A$270:$A$423,0))</f>
        <v>96264.530000000232</v>
      </c>
      <c r="K30" s="111">
        <f>INDEX('Def Maint Detail'!Z$270:Z$423,MATCH($A30,'Def Maint Detail'!$A$270:$A$423,0))</f>
        <v>393796.02000000235</v>
      </c>
      <c r="L30" s="111">
        <f>INDEX('Def Maint Detail'!AA$270:AA$423,MATCH($A30,'Def Maint Detail'!$A$270:$A$423,0))</f>
        <v>324231.09499999997</v>
      </c>
      <c r="M30" s="111">
        <f>INDEX('Def Maint Detail'!AB$270:AB$423,MATCH($A30,'Def Maint Detail'!$A$270:$A$423,0))</f>
        <v>257863.85333333444</v>
      </c>
      <c r="N30" s="111">
        <f>INDEX('Def Maint Detail'!AC$270:AC$423,MATCH($A30,'Def Maint Detail'!$A$270:$A$423,0))</f>
        <v>561387.5566666628</v>
      </c>
      <c r="O30" s="111">
        <f>INDEX('Def Maint Detail'!AD$270:AD$423,MATCH($A30,'Def Maint Detail'!$A$270:$A$423,0))</f>
        <v>326805.65288888779</v>
      </c>
      <c r="P30" s="111">
        <f>INDEX('Def Maint Detail'!AE$270:AE$423,MATCH($A30,'Def Maint Detail'!$A$270:$A$423,0))</f>
        <v>665492.17088888853</v>
      </c>
      <c r="Q30" s="111">
        <f>INDEX('Def Maint Detail'!AF$270:AF$423,MATCH($A30,'Def Maint Detail'!$A$270:$A$423,0))</f>
        <v>293637.91177777812</v>
      </c>
      <c r="R30" s="111">
        <f>INDEX('Def Maint Detail'!AG$270:AG$423,MATCH($A30,'Def Maint Detail'!$A$270:$A$423,0))</f>
        <v>1144809.0573333318</v>
      </c>
      <c r="S30" s="111">
        <f>INDEX('Def Maint Detail'!AH$270:AH$423,MATCH($A30,'Def Maint Detail'!$A$270:$A$423,0))</f>
        <v>339187.62511111028</v>
      </c>
      <c r="T30" s="111">
        <f>INDEX('Def Maint Detail'!AI$270:AI$423,MATCH($A30,'Def Maint Detail'!$A$270:$A$423,0))</f>
        <v>689686.29822222132</v>
      </c>
      <c r="U30" s="111">
        <f>INDEX('Def Maint Detail'!AJ$270:AJ$423,MATCH($A30,'Def Maint Detail'!$A$270:$A$423,0))</f>
        <v>705686.40555555373</v>
      </c>
      <c r="V30" s="111">
        <f>INDEX('Def Maint Detail'!AK$270:AK$423,MATCH($A30,'Def Maint Detail'!$A$270:$A$423,0))</f>
        <v>329938.98177777731</v>
      </c>
      <c r="W30" s="111">
        <f>INDEX('Def Maint Detail'!AL$270:AL$423,MATCH($A30,'Def Maint Detail'!$A$270:$A$423,0))</f>
        <v>908549.85000000056</v>
      </c>
      <c r="X30" s="111">
        <f>INDEX('Def Maint Detail'!AM$270:AM$423,MATCH($A30,'Def Maint Detail'!$A$270:$A$423,0))</f>
        <v>37036.50666666669</v>
      </c>
      <c r="Y30" s="111">
        <f>INDEX('Def Maint Detail'!AN$270:AN$423,MATCH($A30,'Def Maint Detail'!$A$270:$A$423,0))</f>
        <v>0</v>
      </c>
      <c r="Z30" s="111">
        <f>INDEX('Def Maint Detail'!AO$270:AO$423,MATCH($A30,'Def Maint Detail'!$A$270:$A$423,0))</f>
        <v>0</v>
      </c>
      <c r="AA30" s="111">
        <f>INDEX('Def Maint Detail'!AP$270:AP$423,MATCH($A30,'Def Maint Detail'!$A$270:$A$423,0))</f>
        <v>0</v>
      </c>
      <c r="AB30" s="111">
        <f>INDEX('Def Maint Detail'!AQ$270:AQ$423,MATCH($A30,'Def Maint Detail'!$A$270:$A$423,0))</f>
        <v>928888.88888888899</v>
      </c>
      <c r="AC30" s="111">
        <f>INDEX('Def Maint Detail'!AR$270:AR$423,MATCH($A30,'Def Maint Detail'!$A$270:$A$423,0))</f>
        <v>1392222.2222222222</v>
      </c>
      <c r="AD30" s="111">
        <f>INDEX('Def Maint Detail'!AS$270:AS$423,MATCH($A30,'Def Maint Detail'!$A$270:$A$423,0))</f>
        <v>763366.42133333336</v>
      </c>
      <c r="AE30" s="111">
        <f>INDEX('Def Maint Detail'!AT$270:AT$423,MATCH($A30,'Def Maint Detail'!$A$270:$A$423,0))</f>
        <v>766069.62322222209</v>
      </c>
      <c r="AF30" s="111">
        <f>INDEX('Def Maint Detail'!AU$270:AU$423,MATCH($A30,'Def Maint Detail'!$A$270:$A$423,0))</f>
        <v>0</v>
      </c>
      <c r="AG30" s="111">
        <f>INDEX('Def Maint Detail'!AV$270:AV$423,MATCH($A30,'Def Maint Detail'!$A$270:$A$423,0))</f>
        <v>0</v>
      </c>
      <c r="AH30" s="111">
        <f>INDEX('Def Maint Detail'!AW$270:AW$423,MATCH($A30,'Def Maint Detail'!$A$270:$A$423,0))</f>
        <v>0</v>
      </c>
      <c r="AI30" s="111">
        <f>INDEX('Def Maint Detail'!AX$270:AX$423,MATCH($A30,'Def Maint Detail'!$A$270:$A$423,0))</f>
        <v>0</v>
      </c>
      <c r="AJ30" s="111">
        <f>INDEX('Def Maint Detail'!AY$270:AY$423,MATCH($A30,'Def Maint Detail'!$A$270:$A$423,0))</f>
        <v>0</v>
      </c>
      <c r="AK30" s="111">
        <f>INDEX('Def Maint Detail'!AY$270:AY$423,MATCH($A30,'Def Maint Detail'!$A$270:$A$423,0))</f>
        <v>0</v>
      </c>
      <c r="AL30" s="111">
        <f>INDEX('Def Maint Detail'!AZ$270:AZ$423,MATCH($A30,'Def Maint Detail'!$A$270:$A$423,0))</f>
        <v>0</v>
      </c>
      <c r="AM30" s="53">
        <f t="shared" si="2"/>
        <v>11602920.553888885</v>
      </c>
      <c r="AN30" s="53">
        <f>ROUND(AM30*'Link In'!$H$2,2)</f>
        <v>580146.03</v>
      </c>
      <c r="AO30" s="53">
        <f>ROUND((AM30-AN30)*'Link In'!$H$3,2)</f>
        <v>2314782.65</v>
      </c>
      <c r="AP30" s="53">
        <f>-'Def Maint Amort'!AM29</f>
        <v>-86750.358888888877</v>
      </c>
      <c r="AQ30" s="53">
        <f>ROUND(AP30*'Link In'!$H$2,2)</f>
        <v>-4337.5200000000004</v>
      </c>
      <c r="AR30" s="53">
        <f>ROUND((AP30-AQ30)*'Link In'!$H$3,0)</f>
        <v>-17307</v>
      </c>
      <c r="AS30" s="134">
        <f t="shared" si="3"/>
        <v>43585</v>
      </c>
    </row>
    <row r="31" spans="1:45" x14ac:dyDescent="0.3">
      <c r="A31" s="55">
        <f t="shared" si="1"/>
        <v>115</v>
      </c>
      <c r="B31" s="109">
        <v>43616</v>
      </c>
      <c r="C31" s="111">
        <f>INDEX('Def Maint Detail'!R$270:R$423,MATCH($A31,'Def Maint Detail'!$A$270:$A$423,0))</f>
        <v>3057.840000000017</v>
      </c>
      <c r="D31" s="111">
        <f>INDEX('Def Maint Detail'!S$270:S$423,MATCH($A31,'Def Maint Detail'!$A$270:$A$423,0))</f>
        <v>1187.5199999999932</v>
      </c>
      <c r="E31" s="111">
        <f>INDEX('Def Maint Detail'!T$270:T$423,MATCH($A31,'Def Maint Detail'!$A$270:$A$423,0))</f>
        <v>1519.7600000000205</v>
      </c>
      <c r="F31" s="111">
        <f>INDEX('Def Maint Detail'!U$270:U$423,MATCH($A31,'Def Maint Detail'!$A$270:$A$423,0))</f>
        <v>229517.72000000198</v>
      </c>
      <c r="G31" s="111">
        <f>INDEX('Def Maint Detail'!V$270:V$423,MATCH($A31,'Def Maint Detail'!$A$270:$A$423,0))</f>
        <v>399787.36000000115</v>
      </c>
      <c r="H31" s="111">
        <f>INDEX('Def Maint Detail'!W$270:W$423,MATCH($A31,'Def Maint Detail'!$A$270:$A$423,0))</f>
        <v>6478.079999999989</v>
      </c>
      <c r="I31" s="111">
        <f>INDEX('Def Maint Detail'!X$270:X$423,MATCH($A31,'Def Maint Detail'!$A$270:$A$423,0))</f>
        <v>26021.310444444523</v>
      </c>
      <c r="J31" s="111">
        <f>INDEX('Def Maint Detail'!Y$270:Y$423,MATCH($A31,'Def Maint Detail'!$A$270:$A$423,0))</f>
        <v>94025.820000000225</v>
      </c>
      <c r="K31" s="111">
        <f>INDEX('Def Maint Detail'!Z$270:Z$423,MATCH($A31,'Def Maint Detail'!$A$270:$A$423,0))</f>
        <v>389650.80000000237</v>
      </c>
      <c r="L31" s="111">
        <f>INDEX('Def Maint Detail'!AA$270:AA$423,MATCH($A31,'Def Maint Detail'!$A$270:$A$423,0))</f>
        <v>320628.52727777773</v>
      </c>
      <c r="M31" s="111">
        <f>INDEX('Def Maint Detail'!AB$270:AB$423,MATCH($A31,'Def Maint Detail'!$A$270:$A$423,0))</f>
        <v>255540.75555555665</v>
      </c>
      <c r="N31" s="111">
        <f>INDEX('Def Maint Detail'!AC$270:AC$423,MATCH($A31,'Def Maint Detail'!$A$270:$A$423,0))</f>
        <v>556330.01111110719</v>
      </c>
      <c r="O31" s="111">
        <f>INDEX('Def Maint Detail'!AD$270:AD$423,MATCH($A31,'Def Maint Detail'!$A$270:$A$423,0))</f>
        <v>323988.36277777667</v>
      </c>
      <c r="P31" s="111">
        <f>INDEX('Def Maint Detail'!AE$270:AE$423,MATCH($A31,'Def Maint Detail'!$A$270:$A$423,0))</f>
        <v>660995.6021666663</v>
      </c>
      <c r="Q31" s="111">
        <f>INDEX('Def Maint Detail'!AF$270:AF$423,MATCH($A31,'Def Maint Detail'!$A$270:$A$423,0))</f>
        <v>291653.87183333369</v>
      </c>
      <c r="R31" s="111">
        <f>INDEX('Def Maint Detail'!AG$270:AG$423,MATCH($A31,'Def Maint Detail'!$A$270:$A$423,0))</f>
        <v>1137073.8609999984</v>
      </c>
      <c r="S31" s="111">
        <f>INDEX('Def Maint Detail'!AH$270:AH$423,MATCH($A31,'Def Maint Detail'!$A$270:$A$423,0))</f>
        <v>336895.81683333247</v>
      </c>
      <c r="T31" s="111">
        <f>INDEX('Def Maint Detail'!AI$270:AI$423,MATCH($A31,'Def Maint Detail'!$A$270:$A$423,0))</f>
        <v>685026.25566666573</v>
      </c>
      <c r="U31" s="111">
        <f>INDEX('Def Maint Detail'!AJ$270:AJ$423,MATCH($A31,'Def Maint Detail'!$A$270:$A$423,0))</f>
        <v>700918.25416666479</v>
      </c>
      <c r="V31" s="111">
        <f>INDEX('Def Maint Detail'!AK$270:AK$423,MATCH($A31,'Def Maint Detail'!$A$270:$A$423,0))</f>
        <v>327709.66433333285</v>
      </c>
      <c r="W31" s="111">
        <f>INDEX('Def Maint Detail'!AL$270:AL$423,MATCH($A31,'Def Maint Detail'!$A$270:$A$423,0))</f>
        <v>902725.81250000058</v>
      </c>
      <c r="X31" s="111">
        <f>INDEX('Def Maint Detail'!AM$270:AM$423,MATCH($A31,'Def Maint Detail'!$A$270:$A$423,0))</f>
        <v>36786.260000000024</v>
      </c>
      <c r="Y31" s="111">
        <f>INDEX('Def Maint Detail'!AN$270:AN$423,MATCH($A31,'Def Maint Detail'!$A$270:$A$423,0))</f>
        <v>0</v>
      </c>
      <c r="Z31" s="111">
        <f>INDEX('Def Maint Detail'!AO$270:AO$423,MATCH($A31,'Def Maint Detail'!$A$270:$A$423,0))</f>
        <v>0</v>
      </c>
      <c r="AA31" s="111">
        <f>INDEX('Def Maint Detail'!AP$270:AP$423,MATCH($A31,'Def Maint Detail'!$A$270:$A$423,0))</f>
        <v>0</v>
      </c>
      <c r="AB31" s="111">
        <f>INDEX('Def Maint Detail'!AQ$270:AQ$423,MATCH($A31,'Def Maint Detail'!$A$270:$A$423,0))</f>
        <v>923611.11111111124</v>
      </c>
      <c r="AC31" s="111">
        <f>INDEX('Def Maint Detail'!AR$270:AR$423,MATCH($A31,'Def Maint Detail'!$A$270:$A$423,0))</f>
        <v>1384444.4444444445</v>
      </c>
      <c r="AD31" s="111">
        <f>INDEX('Def Maint Detail'!AS$270:AS$423,MATCH($A31,'Def Maint Detail'!$A$270:$A$423,0))</f>
        <v>758953.8986666667</v>
      </c>
      <c r="AE31" s="111">
        <f>INDEX('Def Maint Detail'!AT$270:AT$423,MATCH($A31,'Def Maint Detail'!$A$270:$A$423,0))</f>
        <v>761641.47511111095</v>
      </c>
      <c r="AF31" s="111">
        <f>INDEX('Def Maint Detail'!AU$270:AU$423,MATCH($A31,'Def Maint Detail'!$A$270:$A$423,0))</f>
        <v>0</v>
      </c>
      <c r="AG31" s="111">
        <f>INDEX('Def Maint Detail'!AV$270:AV$423,MATCH($A31,'Def Maint Detail'!$A$270:$A$423,0))</f>
        <v>0</v>
      </c>
      <c r="AH31" s="111">
        <f>INDEX('Def Maint Detail'!AW$270:AW$423,MATCH($A31,'Def Maint Detail'!$A$270:$A$423,0))</f>
        <v>0</v>
      </c>
      <c r="AI31" s="111">
        <f>INDEX('Def Maint Detail'!AX$270:AX$423,MATCH($A31,'Def Maint Detail'!$A$270:$A$423,0))</f>
        <v>0</v>
      </c>
      <c r="AJ31" s="111">
        <f>INDEX('Def Maint Detail'!AY$270:AY$423,MATCH($A31,'Def Maint Detail'!$A$270:$A$423,0))</f>
        <v>0</v>
      </c>
      <c r="AK31" s="111">
        <f>INDEX('Def Maint Detail'!AY$270:AY$423,MATCH($A31,'Def Maint Detail'!$A$270:$A$423,0))</f>
        <v>0</v>
      </c>
      <c r="AL31" s="111">
        <f>INDEX('Def Maint Detail'!AZ$270:AZ$423,MATCH($A31,'Def Maint Detail'!$A$270:$A$423,0))</f>
        <v>0</v>
      </c>
      <c r="AM31" s="53">
        <f t="shared" si="2"/>
        <v>11516170.194999997</v>
      </c>
      <c r="AN31" s="53">
        <f>ROUND(AM31*'Link In'!$H$2,2)</f>
        <v>575808.51</v>
      </c>
      <c r="AO31" s="53">
        <f>ROUND((AM31-AN31)*'Link In'!$H$3,2)</f>
        <v>2297475.9500000002</v>
      </c>
      <c r="AP31" s="53">
        <f>-'Def Maint Amort'!AM30</f>
        <v>-86750.358888888877</v>
      </c>
      <c r="AQ31" s="53">
        <f>ROUND(AP31*'Link In'!$H$2,2)</f>
        <v>-4337.5200000000004</v>
      </c>
      <c r="AR31" s="53">
        <f>ROUND((AP31-AQ31)*'Link In'!$H$3,0)</f>
        <v>-17307</v>
      </c>
      <c r="AS31" s="134">
        <f t="shared" si="3"/>
        <v>43616</v>
      </c>
    </row>
    <row r="32" spans="1:45" x14ac:dyDescent="0.3">
      <c r="A32" s="55">
        <f t="shared" si="1"/>
        <v>116</v>
      </c>
      <c r="B32" s="109">
        <v>43646</v>
      </c>
      <c r="C32" s="111">
        <f>INDEX('Def Maint Detail'!R$270:R$423,MATCH($A32,'Def Maint Detail'!$A$270:$A$423,0))</f>
        <v>2675.610000000017</v>
      </c>
      <c r="D32" s="111">
        <f>INDEX('Def Maint Detail'!S$270:S$423,MATCH($A32,'Def Maint Detail'!$A$270:$A$423,0))</f>
        <v>1039.0799999999931</v>
      </c>
      <c r="E32" s="111">
        <f>INDEX('Def Maint Detail'!T$270:T$423,MATCH($A32,'Def Maint Detail'!$A$270:$A$423,0))</f>
        <v>1329.7900000000204</v>
      </c>
      <c r="F32" s="111">
        <f>INDEX('Def Maint Detail'!U$270:U$423,MATCH($A32,'Def Maint Detail'!$A$270:$A$423,0))</f>
        <v>226497.75000000198</v>
      </c>
      <c r="G32" s="111">
        <f>INDEX('Def Maint Detail'!V$270:V$423,MATCH($A32,'Def Maint Detail'!$A$270:$A$423,0))</f>
        <v>394527.00000000116</v>
      </c>
      <c r="H32" s="111">
        <f>INDEX('Def Maint Detail'!W$270:W$423,MATCH($A32,'Def Maint Detail'!$A$270:$A$423,0))</f>
        <v>5668.3199999999888</v>
      </c>
      <c r="I32" s="111">
        <f>INDEX('Def Maint Detail'!X$270:X$423,MATCH($A32,'Def Maint Detail'!$A$270:$A$423,0))</f>
        <v>25401.747888888967</v>
      </c>
      <c r="J32" s="111">
        <f>INDEX('Def Maint Detail'!Y$270:Y$423,MATCH($A32,'Def Maint Detail'!$A$270:$A$423,0))</f>
        <v>91787.110000000219</v>
      </c>
      <c r="K32" s="111">
        <f>INDEX('Def Maint Detail'!Z$270:Z$423,MATCH($A32,'Def Maint Detail'!$A$270:$A$423,0))</f>
        <v>385505.5800000024</v>
      </c>
      <c r="L32" s="111">
        <f>INDEX('Def Maint Detail'!AA$270:AA$423,MATCH($A32,'Def Maint Detail'!$A$270:$A$423,0))</f>
        <v>317025.95955555548</v>
      </c>
      <c r="M32" s="111">
        <f>INDEX('Def Maint Detail'!AB$270:AB$423,MATCH($A32,'Def Maint Detail'!$A$270:$A$423,0))</f>
        <v>253217.65777777886</v>
      </c>
      <c r="N32" s="111">
        <f>INDEX('Def Maint Detail'!AC$270:AC$423,MATCH($A32,'Def Maint Detail'!$A$270:$A$423,0))</f>
        <v>551272.46555555158</v>
      </c>
      <c r="O32" s="111">
        <f>INDEX('Def Maint Detail'!AD$270:AD$423,MATCH($A32,'Def Maint Detail'!$A$270:$A$423,0))</f>
        <v>321171.07266666554</v>
      </c>
      <c r="P32" s="111">
        <f>INDEX('Def Maint Detail'!AE$270:AE$423,MATCH($A32,'Def Maint Detail'!$A$270:$A$423,0))</f>
        <v>656499.03344444407</v>
      </c>
      <c r="Q32" s="111">
        <f>INDEX('Def Maint Detail'!AF$270:AF$423,MATCH($A32,'Def Maint Detail'!$A$270:$A$423,0))</f>
        <v>289669.83188888925</v>
      </c>
      <c r="R32" s="111">
        <f>INDEX('Def Maint Detail'!AG$270:AG$423,MATCH($A32,'Def Maint Detail'!$A$270:$A$423,0))</f>
        <v>1129338.664666665</v>
      </c>
      <c r="S32" s="111">
        <f>INDEX('Def Maint Detail'!AH$270:AH$423,MATCH($A32,'Def Maint Detail'!$A$270:$A$423,0))</f>
        <v>334604.00855555467</v>
      </c>
      <c r="T32" s="111">
        <f>INDEX('Def Maint Detail'!AI$270:AI$423,MATCH($A32,'Def Maint Detail'!$A$270:$A$423,0))</f>
        <v>680366.21311111015</v>
      </c>
      <c r="U32" s="111">
        <f>INDEX('Def Maint Detail'!AJ$270:AJ$423,MATCH($A32,'Def Maint Detail'!$A$270:$A$423,0))</f>
        <v>696150.10277777584</v>
      </c>
      <c r="V32" s="111">
        <f>INDEX('Def Maint Detail'!AK$270:AK$423,MATCH($A32,'Def Maint Detail'!$A$270:$A$423,0))</f>
        <v>325480.34688888839</v>
      </c>
      <c r="W32" s="111">
        <f>INDEX('Def Maint Detail'!AL$270:AL$423,MATCH($A32,'Def Maint Detail'!$A$270:$A$423,0))</f>
        <v>896901.77500000061</v>
      </c>
      <c r="X32" s="111">
        <f>INDEX('Def Maint Detail'!AM$270:AM$423,MATCH($A32,'Def Maint Detail'!$A$270:$A$423,0))</f>
        <v>36536.013333333358</v>
      </c>
      <c r="Y32" s="111">
        <f>INDEX('Def Maint Detail'!AN$270:AN$423,MATCH($A32,'Def Maint Detail'!$A$270:$A$423,0))</f>
        <v>0</v>
      </c>
      <c r="Z32" s="111">
        <f>INDEX('Def Maint Detail'!AO$270:AO$423,MATCH($A32,'Def Maint Detail'!$A$270:$A$423,0))</f>
        <v>0</v>
      </c>
      <c r="AA32" s="111">
        <f>INDEX('Def Maint Detail'!AP$270:AP$423,MATCH($A32,'Def Maint Detail'!$A$270:$A$423,0))</f>
        <v>0</v>
      </c>
      <c r="AB32" s="111">
        <f>INDEX('Def Maint Detail'!AQ$270:AQ$423,MATCH($A32,'Def Maint Detail'!$A$270:$A$423,0))</f>
        <v>918333.33333333349</v>
      </c>
      <c r="AC32" s="111">
        <f>INDEX('Def Maint Detail'!AR$270:AR$423,MATCH($A32,'Def Maint Detail'!$A$270:$A$423,0))</f>
        <v>1376666.6666666667</v>
      </c>
      <c r="AD32" s="111">
        <f>INDEX('Def Maint Detail'!AS$270:AS$423,MATCH($A32,'Def Maint Detail'!$A$270:$A$423,0))</f>
        <v>754541.37600000005</v>
      </c>
      <c r="AE32" s="111">
        <f>INDEX('Def Maint Detail'!AT$270:AT$423,MATCH($A32,'Def Maint Detail'!$A$270:$A$423,0))</f>
        <v>757213.32699999982</v>
      </c>
      <c r="AF32" s="111">
        <f>INDEX('Def Maint Detail'!AU$270:AU$423,MATCH($A32,'Def Maint Detail'!$A$270:$A$423,0))</f>
        <v>0</v>
      </c>
      <c r="AG32" s="111">
        <f>INDEX('Def Maint Detail'!AV$270:AV$423,MATCH($A32,'Def Maint Detail'!$A$270:$A$423,0))</f>
        <v>74989.81</v>
      </c>
      <c r="AH32" s="111">
        <f>INDEX('Def Maint Detail'!AW$270:AW$423,MATCH($A32,'Def Maint Detail'!$A$270:$A$423,0))</f>
        <v>0</v>
      </c>
      <c r="AI32" s="111">
        <f>INDEX('Def Maint Detail'!AX$270:AX$423,MATCH($A32,'Def Maint Detail'!$A$270:$A$423,0))</f>
        <v>0</v>
      </c>
      <c r="AJ32" s="111">
        <f>INDEX('Def Maint Detail'!AY$270:AY$423,MATCH($A32,'Def Maint Detail'!$A$270:$A$423,0))</f>
        <v>0</v>
      </c>
      <c r="AK32" s="111">
        <f>INDEX('Def Maint Detail'!AY$270:AY$423,MATCH($A32,'Def Maint Detail'!$A$270:$A$423,0))</f>
        <v>0</v>
      </c>
      <c r="AL32" s="111">
        <f>INDEX('Def Maint Detail'!AZ$270:AZ$423,MATCH($A32,'Def Maint Detail'!$A$270:$A$423,0))</f>
        <v>0</v>
      </c>
      <c r="AM32" s="53">
        <f t="shared" si="2"/>
        <v>11504409.646111108</v>
      </c>
      <c r="AN32" s="53">
        <f>ROUND(AM32*'Link In'!$H$2,2)</f>
        <v>575220.47999999998</v>
      </c>
      <c r="AO32" s="53">
        <f>ROUND((AM32-AN32)*'Link In'!$H$3,2)</f>
        <v>2295129.7200000002</v>
      </c>
      <c r="AP32" s="53">
        <f>-'Def Maint Amort'!AM31</f>
        <v>-86750.358888888877</v>
      </c>
      <c r="AQ32" s="53">
        <f>ROUND(AP32*'Link In'!$H$2,2)</f>
        <v>-4337.5200000000004</v>
      </c>
      <c r="AR32" s="53">
        <f>ROUND((AP32-AQ32)*'Link In'!$H$3,0)</f>
        <v>-17307</v>
      </c>
      <c r="AS32" s="134">
        <f t="shared" si="3"/>
        <v>43646</v>
      </c>
    </row>
    <row r="33" spans="1:45" x14ac:dyDescent="0.3">
      <c r="A33" s="55">
        <f t="shared" si="1"/>
        <v>117</v>
      </c>
      <c r="B33" s="109">
        <v>43677</v>
      </c>
      <c r="C33" s="111">
        <f>INDEX('Def Maint Detail'!R$270:R$423,MATCH($A33,'Def Maint Detail'!$A$270:$A$423,0))</f>
        <v>2293.3800000000169</v>
      </c>
      <c r="D33" s="111">
        <f>INDEX('Def Maint Detail'!S$270:S$423,MATCH($A33,'Def Maint Detail'!$A$270:$A$423,0))</f>
        <v>890.63999999999305</v>
      </c>
      <c r="E33" s="111">
        <f>INDEX('Def Maint Detail'!T$270:T$423,MATCH($A33,'Def Maint Detail'!$A$270:$A$423,0))</f>
        <v>1139.8200000000204</v>
      </c>
      <c r="F33" s="111">
        <f>INDEX('Def Maint Detail'!U$270:U$423,MATCH($A33,'Def Maint Detail'!$A$270:$A$423,0))</f>
        <v>223477.78000000198</v>
      </c>
      <c r="G33" s="111">
        <f>INDEX('Def Maint Detail'!V$270:V$423,MATCH($A33,'Def Maint Detail'!$A$270:$A$423,0))</f>
        <v>389266.64000000118</v>
      </c>
      <c r="H33" s="111">
        <f>INDEX('Def Maint Detail'!W$270:W$423,MATCH($A33,'Def Maint Detail'!$A$270:$A$423,0))</f>
        <v>4858.5599999999886</v>
      </c>
      <c r="I33" s="111">
        <f>INDEX('Def Maint Detail'!X$270:X$423,MATCH($A33,'Def Maint Detail'!$A$270:$A$423,0))</f>
        <v>24782.185333333411</v>
      </c>
      <c r="J33" s="111">
        <f>INDEX('Def Maint Detail'!Y$270:Y$423,MATCH($A33,'Def Maint Detail'!$A$270:$A$423,0))</f>
        <v>89548.400000000212</v>
      </c>
      <c r="K33" s="111">
        <f>INDEX('Def Maint Detail'!Z$270:Z$423,MATCH($A33,'Def Maint Detail'!$A$270:$A$423,0))</f>
        <v>381360.36000000243</v>
      </c>
      <c r="L33" s="111">
        <f>INDEX('Def Maint Detail'!AA$270:AA$423,MATCH($A33,'Def Maint Detail'!$A$270:$A$423,0))</f>
        <v>313423.39183333324</v>
      </c>
      <c r="M33" s="111">
        <f>INDEX('Def Maint Detail'!AB$270:AB$423,MATCH($A33,'Def Maint Detail'!$A$270:$A$423,0))</f>
        <v>250894.56000000107</v>
      </c>
      <c r="N33" s="111">
        <f>INDEX('Def Maint Detail'!AC$270:AC$423,MATCH($A33,'Def Maint Detail'!$A$270:$A$423,0))</f>
        <v>546214.91999999597</v>
      </c>
      <c r="O33" s="111">
        <f>INDEX('Def Maint Detail'!AD$270:AD$423,MATCH($A33,'Def Maint Detail'!$A$270:$A$423,0))</f>
        <v>318353.78255555441</v>
      </c>
      <c r="P33" s="111">
        <f>INDEX('Def Maint Detail'!AE$270:AE$423,MATCH($A33,'Def Maint Detail'!$A$270:$A$423,0))</f>
        <v>652002.46472222183</v>
      </c>
      <c r="Q33" s="111">
        <f>INDEX('Def Maint Detail'!AF$270:AF$423,MATCH($A33,'Def Maint Detail'!$A$270:$A$423,0))</f>
        <v>287685.79194444482</v>
      </c>
      <c r="R33" s="111">
        <f>INDEX('Def Maint Detail'!AG$270:AG$423,MATCH($A33,'Def Maint Detail'!$A$270:$A$423,0))</f>
        <v>1121603.4683333316</v>
      </c>
      <c r="S33" s="111">
        <f>INDEX('Def Maint Detail'!AH$270:AH$423,MATCH($A33,'Def Maint Detail'!$A$270:$A$423,0))</f>
        <v>332312.20027777686</v>
      </c>
      <c r="T33" s="111">
        <f>INDEX('Def Maint Detail'!AI$270:AI$423,MATCH($A33,'Def Maint Detail'!$A$270:$A$423,0))</f>
        <v>675706.17055555456</v>
      </c>
      <c r="U33" s="111">
        <f>INDEX('Def Maint Detail'!AJ$270:AJ$423,MATCH($A33,'Def Maint Detail'!$A$270:$A$423,0))</f>
        <v>691381.9513888869</v>
      </c>
      <c r="V33" s="111">
        <f>INDEX('Def Maint Detail'!AK$270:AK$423,MATCH($A33,'Def Maint Detail'!$A$270:$A$423,0))</f>
        <v>323251.02944444394</v>
      </c>
      <c r="W33" s="111">
        <f>INDEX('Def Maint Detail'!AL$270:AL$423,MATCH($A33,'Def Maint Detail'!$A$270:$A$423,0))</f>
        <v>891077.73750000063</v>
      </c>
      <c r="X33" s="111">
        <f>INDEX('Def Maint Detail'!AM$270:AM$423,MATCH($A33,'Def Maint Detail'!$A$270:$A$423,0))</f>
        <v>36285.766666666692</v>
      </c>
      <c r="Y33" s="111">
        <f>INDEX('Def Maint Detail'!AN$270:AN$423,MATCH($A33,'Def Maint Detail'!$A$270:$A$423,0))</f>
        <v>0</v>
      </c>
      <c r="Z33" s="111">
        <f>INDEX('Def Maint Detail'!AO$270:AO$423,MATCH($A33,'Def Maint Detail'!$A$270:$A$423,0))</f>
        <v>0</v>
      </c>
      <c r="AA33" s="111">
        <f>INDEX('Def Maint Detail'!AP$270:AP$423,MATCH($A33,'Def Maint Detail'!$A$270:$A$423,0))</f>
        <v>0</v>
      </c>
      <c r="AB33" s="111">
        <f>INDEX('Def Maint Detail'!AQ$270:AQ$423,MATCH($A33,'Def Maint Detail'!$A$270:$A$423,0))</f>
        <v>913055.55555555574</v>
      </c>
      <c r="AC33" s="111">
        <f>INDEX('Def Maint Detail'!AR$270:AR$423,MATCH($A33,'Def Maint Detail'!$A$270:$A$423,0))</f>
        <v>1368888.888888889</v>
      </c>
      <c r="AD33" s="111">
        <f>INDEX('Def Maint Detail'!AS$270:AS$423,MATCH($A33,'Def Maint Detail'!$A$270:$A$423,0))</f>
        <v>750128.85333333339</v>
      </c>
      <c r="AE33" s="111">
        <f>INDEX('Def Maint Detail'!AT$270:AT$423,MATCH($A33,'Def Maint Detail'!$A$270:$A$423,0))</f>
        <v>752785.17888888868</v>
      </c>
      <c r="AF33" s="111">
        <f>INDEX('Def Maint Detail'!AU$270:AU$423,MATCH($A33,'Def Maint Detail'!$A$270:$A$423,0))</f>
        <v>0</v>
      </c>
      <c r="AG33" s="111">
        <f>INDEX('Def Maint Detail'!AV$270:AV$423,MATCH($A33,'Def Maint Detail'!$A$270:$A$423,0))</f>
        <v>74573.199944444437</v>
      </c>
      <c r="AH33" s="111">
        <f>INDEX('Def Maint Detail'!AW$270:AW$423,MATCH($A33,'Def Maint Detail'!$A$270:$A$423,0))</f>
        <v>0</v>
      </c>
      <c r="AI33" s="111">
        <f>INDEX('Def Maint Detail'!AX$270:AX$423,MATCH($A33,'Def Maint Detail'!$A$270:$A$423,0))</f>
        <v>0</v>
      </c>
      <c r="AJ33" s="111">
        <f>INDEX('Def Maint Detail'!AY$270:AY$423,MATCH($A33,'Def Maint Detail'!$A$270:$A$423,0))</f>
        <v>0</v>
      </c>
      <c r="AK33" s="111">
        <f>INDEX('Def Maint Detail'!AY$270:AY$423,MATCH($A33,'Def Maint Detail'!$A$270:$A$423,0))</f>
        <v>0</v>
      </c>
      <c r="AL33" s="111">
        <f>INDEX('Def Maint Detail'!AZ$270:AZ$423,MATCH($A33,'Def Maint Detail'!$A$270:$A$423,0))</f>
        <v>0</v>
      </c>
      <c r="AM33" s="53">
        <f t="shared" si="2"/>
        <v>11417242.677166663</v>
      </c>
      <c r="AN33" s="53">
        <f>ROUND(AM33*'Link In'!$H$2,2)</f>
        <v>570862.13</v>
      </c>
      <c r="AO33" s="53">
        <f>ROUND((AM33-AN33)*'Link In'!$H$3,2)</f>
        <v>2277739.91</v>
      </c>
      <c r="AP33" s="53">
        <f>-'Def Maint Amort'!AM32</f>
        <v>-87166.968944444438</v>
      </c>
      <c r="AQ33" s="53">
        <f>ROUND(AP33*'Link In'!$H$2,2)</f>
        <v>-4358.3500000000004</v>
      </c>
      <c r="AR33" s="53">
        <f>ROUND((AP33-AQ33)*'Link In'!$H$3,0)</f>
        <v>-17390</v>
      </c>
      <c r="AS33" s="134">
        <f t="shared" si="3"/>
        <v>43677</v>
      </c>
    </row>
    <row r="34" spans="1:45" x14ac:dyDescent="0.3">
      <c r="A34" s="55">
        <f t="shared" si="1"/>
        <v>118</v>
      </c>
      <c r="B34" s="109">
        <v>43708</v>
      </c>
      <c r="C34" s="111">
        <f>INDEX('Def Maint Detail'!R$270:R$423,MATCH($A34,'Def Maint Detail'!$A$270:$A$423,0))</f>
        <v>1911.1500000000169</v>
      </c>
      <c r="D34" s="111">
        <f>INDEX('Def Maint Detail'!S$270:S$423,MATCH($A34,'Def Maint Detail'!$A$270:$A$423,0))</f>
        <v>742.199999999993</v>
      </c>
      <c r="E34" s="111">
        <f>INDEX('Def Maint Detail'!T$270:T$423,MATCH($A34,'Def Maint Detail'!$A$270:$A$423,0))</f>
        <v>949.85000000002037</v>
      </c>
      <c r="F34" s="111">
        <f>INDEX('Def Maint Detail'!U$270:U$423,MATCH($A34,'Def Maint Detail'!$A$270:$A$423,0))</f>
        <v>220457.81000000198</v>
      </c>
      <c r="G34" s="111">
        <f>INDEX('Def Maint Detail'!V$270:V$423,MATCH($A34,'Def Maint Detail'!$A$270:$A$423,0))</f>
        <v>384006.28000000119</v>
      </c>
      <c r="H34" s="111">
        <f>INDEX('Def Maint Detail'!W$270:W$423,MATCH($A34,'Def Maint Detail'!$A$270:$A$423,0))</f>
        <v>4048.7999999999884</v>
      </c>
      <c r="I34" s="111">
        <f>INDEX('Def Maint Detail'!X$270:X$423,MATCH($A34,'Def Maint Detail'!$A$270:$A$423,0))</f>
        <v>24162.622777777855</v>
      </c>
      <c r="J34" s="111">
        <f>INDEX('Def Maint Detail'!Y$270:Y$423,MATCH($A34,'Def Maint Detail'!$A$270:$A$423,0))</f>
        <v>87309.690000000206</v>
      </c>
      <c r="K34" s="111">
        <f>INDEX('Def Maint Detail'!Z$270:Z$423,MATCH($A34,'Def Maint Detail'!$A$270:$A$423,0))</f>
        <v>377215.14000000246</v>
      </c>
      <c r="L34" s="111">
        <f>INDEX('Def Maint Detail'!AA$270:AA$423,MATCH($A34,'Def Maint Detail'!$A$270:$A$423,0))</f>
        <v>309820.824111111</v>
      </c>
      <c r="M34" s="111">
        <f>INDEX('Def Maint Detail'!AB$270:AB$423,MATCH($A34,'Def Maint Detail'!$A$270:$A$423,0))</f>
        <v>248571.46222222329</v>
      </c>
      <c r="N34" s="111">
        <f>INDEX('Def Maint Detail'!AC$270:AC$423,MATCH($A34,'Def Maint Detail'!$A$270:$A$423,0))</f>
        <v>541157.37444444036</v>
      </c>
      <c r="O34" s="111">
        <f>INDEX('Def Maint Detail'!AD$270:AD$423,MATCH($A34,'Def Maint Detail'!$A$270:$A$423,0))</f>
        <v>315536.49244444328</v>
      </c>
      <c r="P34" s="111">
        <f>INDEX('Def Maint Detail'!AE$270:AE$423,MATCH($A34,'Def Maint Detail'!$A$270:$A$423,0))</f>
        <v>647505.8959999996</v>
      </c>
      <c r="Q34" s="111">
        <f>INDEX('Def Maint Detail'!AF$270:AF$423,MATCH($A34,'Def Maint Detail'!$A$270:$A$423,0))</f>
        <v>285701.75200000039</v>
      </c>
      <c r="R34" s="111">
        <f>INDEX('Def Maint Detail'!AG$270:AG$423,MATCH($A34,'Def Maint Detail'!$A$270:$A$423,0))</f>
        <v>1113868.2719999983</v>
      </c>
      <c r="S34" s="111">
        <f>INDEX('Def Maint Detail'!AH$270:AH$423,MATCH($A34,'Def Maint Detail'!$A$270:$A$423,0))</f>
        <v>330020.39199999906</v>
      </c>
      <c r="T34" s="111">
        <f>INDEX('Def Maint Detail'!AI$270:AI$423,MATCH($A34,'Def Maint Detail'!$A$270:$A$423,0))</f>
        <v>671046.12799999898</v>
      </c>
      <c r="U34" s="111">
        <f>INDEX('Def Maint Detail'!AJ$270:AJ$423,MATCH($A34,'Def Maint Detail'!$A$270:$A$423,0))</f>
        <v>686613.79999999795</v>
      </c>
      <c r="V34" s="111">
        <f>INDEX('Def Maint Detail'!AK$270:AK$423,MATCH($A34,'Def Maint Detail'!$A$270:$A$423,0))</f>
        <v>321021.71199999948</v>
      </c>
      <c r="W34" s="111">
        <f>INDEX('Def Maint Detail'!AL$270:AL$423,MATCH($A34,'Def Maint Detail'!$A$270:$A$423,0))</f>
        <v>885253.70000000065</v>
      </c>
      <c r="X34" s="111">
        <f>INDEX('Def Maint Detail'!AM$270:AM$423,MATCH($A34,'Def Maint Detail'!$A$270:$A$423,0))</f>
        <v>36035.520000000026</v>
      </c>
      <c r="Y34" s="111">
        <f>INDEX('Def Maint Detail'!AN$270:AN$423,MATCH($A34,'Def Maint Detail'!$A$270:$A$423,0))</f>
        <v>0</v>
      </c>
      <c r="Z34" s="111">
        <f>INDEX('Def Maint Detail'!AO$270:AO$423,MATCH($A34,'Def Maint Detail'!$A$270:$A$423,0))</f>
        <v>0</v>
      </c>
      <c r="AA34" s="111">
        <f>INDEX('Def Maint Detail'!AP$270:AP$423,MATCH($A34,'Def Maint Detail'!$A$270:$A$423,0))</f>
        <v>0</v>
      </c>
      <c r="AB34" s="111">
        <f>INDEX('Def Maint Detail'!AQ$270:AQ$423,MATCH($A34,'Def Maint Detail'!$A$270:$A$423,0))</f>
        <v>907777.77777777798</v>
      </c>
      <c r="AC34" s="111">
        <f>INDEX('Def Maint Detail'!AR$270:AR$423,MATCH($A34,'Def Maint Detail'!$A$270:$A$423,0))</f>
        <v>1361111.1111111112</v>
      </c>
      <c r="AD34" s="111">
        <f>INDEX('Def Maint Detail'!AS$270:AS$423,MATCH($A34,'Def Maint Detail'!$A$270:$A$423,0))</f>
        <v>745716.33066666673</v>
      </c>
      <c r="AE34" s="111">
        <f>INDEX('Def Maint Detail'!AT$270:AT$423,MATCH($A34,'Def Maint Detail'!$A$270:$A$423,0))</f>
        <v>748357.03077777755</v>
      </c>
      <c r="AF34" s="111">
        <f>INDEX('Def Maint Detail'!AU$270:AU$423,MATCH($A34,'Def Maint Detail'!$A$270:$A$423,0))</f>
        <v>0</v>
      </c>
      <c r="AG34" s="111">
        <f>INDEX('Def Maint Detail'!AV$270:AV$423,MATCH($A34,'Def Maint Detail'!$A$270:$A$423,0))</f>
        <v>74156.589888888877</v>
      </c>
      <c r="AH34" s="111">
        <f>INDEX('Def Maint Detail'!AW$270:AW$423,MATCH($A34,'Def Maint Detail'!$A$270:$A$423,0))</f>
        <v>0</v>
      </c>
      <c r="AI34" s="111">
        <f>INDEX('Def Maint Detail'!AX$270:AX$423,MATCH($A34,'Def Maint Detail'!$A$270:$A$423,0))</f>
        <v>0</v>
      </c>
      <c r="AJ34" s="111">
        <f>INDEX('Def Maint Detail'!AY$270:AY$423,MATCH($A34,'Def Maint Detail'!$A$270:$A$423,0))</f>
        <v>0</v>
      </c>
      <c r="AK34" s="111">
        <f>INDEX('Def Maint Detail'!AY$270:AY$423,MATCH($A34,'Def Maint Detail'!$A$270:$A$423,0))</f>
        <v>0</v>
      </c>
      <c r="AL34" s="111">
        <f>INDEX('Def Maint Detail'!AZ$270:AZ$423,MATCH($A34,'Def Maint Detail'!$A$270:$A$423,0))</f>
        <v>0</v>
      </c>
      <c r="AM34" s="53">
        <f t="shared" si="2"/>
        <v>11330075.708222218</v>
      </c>
      <c r="AN34" s="53">
        <f>ROUND(AM34*'Link In'!$H$2,2)</f>
        <v>566503.79</v>
      </c>
      <c r="AO34" s="53">
        <f>ROUND((AM34-AN34)*'Link In'!$H$3,2)</f>
        <v>2260350.1</v>
      </c>
      <c r="AP34" s="53">
        <f>-'Def Maint Amort'!AM33</f>
        <v>-87166.968944444438</v>
      </c>
      <c r="AQ34" s="53">
        <f>ROUND(AP34*'Link In'!$H$2,2)</f>
        <v>-4358.3500000000004</v>
      </c>
      <c r="AR34" s="53">
        <f>ROUND((AP34-AQ34)*'Link In'!$H$3,0)</f>
        <v>-17390</v>
      </c>
      <c r="AS34" s="134">
        <f t="shared" si="3"/>
        <v>43708</v>
      </c>
    </row>
    <row r="35" spans="1:45" x14ac:dyDescent="0.3">
      <c r="A35" s="55">
        <f t="shared" si="1"/>
        <v>119</v>
      </c>
      <c r="B35" s="109">
        <v>43738</v>
      </c>
      <c r="C35" s="111">
        <f>INDEX('Def Maint Detail'!R$270:R$423,MATCH($A35,'Def Maint Detail'!$A$270:$A$423,0))</f>
        <v>1528.9200000000169</v>
      </c>
      <c r="D35" s="111">
        <f>INDEX('Def Maint Detail'!S$270:S$423,MATCH($A35,'Def Maint Detail'!$A$270:$A$423,0))</f>
        <v>593.75999999999294</v>
      </c>
      <c r="E35" s="111">
        <f>INDEX('Def Maint Detail'!T$270:T$423,MATCH($A35,'Def Maint Detail'!$A$270:$A$423,0))</f>
        <v>759.88000000002035</v>
      </c>
      <c r="F35" s="111">
        <f>INDEX('Def Maint Detail'!U$270:U$423,MATCH($A35,'Def Maint Detail'!$A$270:$A$423,0))</f>
        <v>217437.84000000198</v>
      </c>
      <c r="G35" s="111">
        <f>INDEX('Def Maint Detail'!V$270:V$423,MATCH($A35,'Def Maint Detail'!$A$270:$A$423,0))</f>
        <v>378745.92000000121</v>
      </c>
      <c r="H35" s="111">
        <f>INDEX('Def Maint Detail'!W$270:W$423,MATCH($A35,'Def Maint Detail'!$A$270:$A$423,0))</f>
        <v>3239.0399999999881</v>
      </c>
      <c r="I35" s="111">
        <f>INDEX('Def Maint Detail'!X$270:X$423,MATCH($A35,'Def Maint Detail'!$A$270:$A$423,0))</f>
        <v>23543.060222222299</v>
      </c>
      <c r="J35" s="111">
        <f>INDEX('Def Maint Detail'!Y$270:Y$423,MATCH($A35,'Def Maint Detail'!$A$270:$A$423,0))</f>
        <v>85070.9800000002</v>
      </c>
      <c r="K35" s="111">
        <f>INDEX('Def Maint Detail'!Z$270:Z$423,MATCH($A35,'Def Maint Detail'!$A$270:$A$423,0))</f>
        <v>373069.92000000249</v>
      </c>
      <c r="L35" s="111">
        <f>INDEX('Def Maint Detail'!AA$270:AA$423,MATCH($A35,'Def Maint Detail'!$A$270:$A$423,0))</f>
        <v>306218.25638888875</v>
      </c>
      <c r="M35" s="111">
        <f>INDEX('Def Maint Detail'!AB$270:AB$423,MATCH($A35,'Def Maint Detail'!$A$270:$A$423,0))</f>
        <v>246248.3644444455</v>
      </c>
      <c r="N35" s="111">
        <f>INDEX('Def Maint Detail'!AC$270:AC$423,MATCH($A35,'Def Maint Detail'!$A$270:$A$423,0))</f>
        <v>536099.82888888475</v>
      </c>
      <c r="O35" s="111">
        <f>INDEX('Def Maint Detail'!AD$270:AD$423,MATCH($A35,'Def Maint Detail'!$A$270:$A$423,0))</f>
        <v>312719.20233333216</v>
      </c>
      <c r="P35" s="111">
        <f>INDEX('Def Maint Detail'!AE$270:AE$423,MATCH($A35,'Def Maint Detail'!$A$270:$A$423,0))</f>
        <v>643009.32727777737</v>
      </c>
      <c r="Q35" s="111">
        <f>INDEX('Def Maint Detail'!AF$270:AF$423,MATCH($A35,'Def Maint Detail'!$A$270:$A$423,0))</f>
        <v>283717.71205555595</v>
      </c>
      <c r="R35" s="111">
        <f>INDEX('Def Maint Detail'!AG$270:AG$423,MATCH($A35,'Def Maint Detail'!$A$270:$A$423,0))</f>
        <v>1106133.0756666649</v>
      </c>
      <c r="S35" s="111">
        <f>INDEX('Def Maint Detail'!AH$270:AH$423,MATCH($A35,'Def Maint Detail'!$A$270:$A$423,0))</f>
        <v>327728.58372222126</v>
      </c>
      <c r="T35" s="111">
        <f>INDEX('Def Maint Detail'!AI$270:AI$423,MATCH($A35,'Def Maint Detail'!$A$270:$A$423,0))</f>
        <v>666386.08544444339</v>
      </c>
      <c r="U35" s="111">
        <f>INDEX('Def Maint Detail'!AJ$270:AJ$423,MATCH($A35,'Def Maint Detail'!$A$270:$A$423,0))</f>
        <v>681845.64861110901</v>
      </c>
      <c r="V35" s="111">
        <f>INDEX('Def Maint Detail'!AK$270:AK$423,MATCH($A35,'Def Maint Detail'!$A$270:$A$423,0))</f>
        <v>318792.39455555502</v>
      </c>
      <c r="W35" s="111">
        <f>INDEX('Def Maint Detail'!AL$270:AL$423,MATCH($A35,'Def Maint Detail'!$A$270:$A$423,0))</f>
        <v>879429.66250000068</v>
      </c>
      <c r="X35" s="111">
        <f>INDEX('Def Maint Detail'!AM$270:AM$423,MATCH($A35,'Def Maint Detail'!$A$270:$A$423,0))</f>
        <v>35785.27333333336</v>
      </c>
      <c r="Y35" s="111">
        <f>INDEX('Def Maint Detail'!AN$270:AN$423,MATCH($A35,'Def Maint Detail'!$A$270:$A$423,0))</f>
        <v>0</v>
      </c>
      <c r="Z35" s="111">
        <f>INDEX('Def Maint Detail'!AO$270:AO$423,MATCH($A35,'Def Maint Detail'!$A$270:$A$423,0))</f>
        <v>0</v>
      </c>
      <c r="AA35" s="111">
        <f>INDEX('Def Maint Detail'!AP$270:AP$423,MATCH($A35,'Def Maint Detail'!$A$270:$A$423,0))</f>
        <v>0</v>
      </c>
      <c r="AB35" s="111">
        <f>INDEX('Def Maint Detail'!AQ$270:AQ$423,MATCH($A35,'Def Maint Detail'!$A$270:$A$423,0))</f>
        <v>902500.00000000023</v>
      </c>
      <c r="AC35" s="111">
        <f>INDEX('Def Maint Detail'!AR$270:AR$423,MATCH($A35,'Def Maint Detail'!$A$270:$A$423,0))</f>
        <v>1353333.3333333335</v>
      </c>
      <c r="AD35" s="111">
        <f>INDEX('Def Maint Detail'!AS$270:AS$423,MATCH($A35,'Def Maint Detail'!$A$270:$A$423,0))</f>
        <v>741303.80800000008</v>
      </c>
      <c r="AE35" s="111">
        <f>INDEX('Def Maint Detail'!AT$270:AT$423,MATCH($A35,'Def Maint Detail'!$A$270:$A$423,0))</f>
        <v>743928.88266666641</v>
      </c>
      <c r="AF35" s="111">
        <f>INDEX('Def Maint Detail'!AU$270:AU$423,MATCH($A35,'Def Maint Detail'!$A$270:$A$423,0))</f>
        <v>0</v>
      </c>
      <c r="AG35" s="111">
        <f>INDEX('Def Maint Detail'!AV$270:AV$423,MATCH($A35,'Def Maint Detail'!$A$270:$A$423,0))</f>
        <v>73739.979833333316</v>
      </c>
      <c r="AH35" s="111">
        <f>INDEX('Def Maint Detail'!AW$270:AW$423,MATCH($A35,'Def Maint Detail'!$A$270:$A$423,0))</f>
        <v>0</v>
      </c>
      <c r="AI35" s="111">
        <f>INDEX('Def Maint Detail'!AX$270:AX$423,MATCH($A35,'Def Maint Detail'!$A$270:$A$423,0))</f>
        <v>0</v>
      </c>
      <c r="AJ35" s="111">
        <f>INDEX('Def Maint Detail'!AY$270:AY$423,MATCH($A35,'Def Maint Detail'!$A$270:$A$423,0))</f>
        <v>0</v>
      </c>
      <c r="AK35" s="111">
        <f>INDEX('Def Maint Detail'!AY$270:AY$423,MATCH($A35,'Def Maint Detail'!$A$270:$A$423,0))</f>
        <v>0</v>
      </c>
      <c r="AL35" s="111">
        <f>INDEX('Def Maint Detail'!AZ$270:AZ$423,MATCH($A35,'Def Maint Detail'!$A$270:$A$423,0))</f>
        <v>0</v>
      </c>
      <c r="AM35" s="53">
        <f t="shared" si="2"/>
        <v>11242908.739277773</v>
      </c>
      <c r="AN35" s="53">
        <f>ROUND(AM35*'Link In'!$H$2,2)</f>
        <v>562145.43999999994</v>
      </c>
      <c r="AO35" s="53">
        <f>ROUND((AM35-AN35)*'Link In'!$H$3,2)</f>
        <v>2242960.29</v>
      </c>
      <c r="AP35" s="53">
        <f>-'Def Maint Amort'!AM34</f>
        <v>-87166.968944444438</v>
      </c>
      <c r="AQ35" s="53">
        <f>ROUND(AP35*'Link In'!$H$2,2)</f>
        <v>-4358.3500000000004</v>
      </c>
      <c r="AR35" s="53">
        <f>ROUND((AP35-AQ35)*'Link In'!$H$3,0)</f>
        <v>-17390</v>
      </c>
      <c r="AS35" s="134">
        <f t="shared" si="3"/>
        <v>43738</v>
      </c>
    </row>
    <row r="36" spans="1:45" x14ac:dyDescent="0.3">
      <c r="A36" s="55">
        <f t="shared" si="1"/>
        <v>120</v>
      </c>
      <c r="B36" s="109">
        <v>43769</v>
      </c>
      <c r="C36" s="111">
        <f>INDEX('Def Maint Detail'!R$270:R$423,MATCH($A36,'Def Maint Detail'!$A$270:$A$423,0))</f>
        <v>1146.6900000000169</v>
      </c>
      <c r="D36" s="111">
        <f>INDEX('Def Maint Detail'!S$270:S$423,MATCH($A36,'Def Maint Detail'!$A$270:$A$423,0))</f>
        <v>445.31999999999294</v>
      </c>
      <c r="E36" s="111">
        <f>INDEX('Def Maint Detail'!T$270:T$423,MATCH($A36,'Def Maint Detail'!$A$270:$A$423,0))</f>
        <v>569.91000000002032</v>
      </c>
      <c r="F36" s="111">
        <f>INDEX('Def Maint Detail'!U$270:U$423,MATCH($A36,'Def Maint Detail'!$A$270:$A$423,0))</f>
        <v>214417.87000000197</v>
      </c>
      <c r="G36" s="111">
        <f>INDEX('Def Maint Detail'!V$270:V$423,MATCH($A36,'Def Maint Detail'!$A$270:$A$423,0))</f>
        <v>373485.56000000122</v>
      </c>
      <c r="H36" s="111">
        <f>INDEX('Def Maint Detail'!W$270:W$423,MATCH($A36,'Def Maint Detail'!$A$270:$A$423,0))</f>
        <v>2429.2799999999879</v>
      </c>
      <c r="I36" s="111">
        <f>INDEX('Def Maint Detail'!X$270:X$423,MATCH($A36,'Def Maint Detail'!$A$270:$A$423,0))</f>
        <v>22923.497666666743</v>
      </c>
      <c r="J36" s="111">
        <f>INDEX('Def Maint Detail'!Y$270:Y$423,MATCH($A36,'Def Maint Detail'!$A$270:$A$423,0))</f>
        <v>82832.270000000193</v>
      </c>
      <c r="K36" s="111">
        <f>INDEX('Def Maint Detail'!Z$270:Z$423,MATCH($A36,'Def Maint Detail'!$A$270:$A$423,0))</f>
        <v>368924.70000000251</v>
      </c>
      <c r="L36" s="111">
        <f>INDEX('Def Maint Detail'!AA$270:AA$423,MATCH($A36,'Def Maint Detail'!$A$270:$A$423,0))</f>
        <v>302615.68866666651</v>
      </c>
      <c r="M36" s="111">
        <f>INDEX('Def Maint Detail'!AB$270:AB$423,MATCH($A36,'Def Maint Detail'!$A$270:$A$423,0))</f>
        <v>243925.26666666771</v>
      </c>
      <c r="N36" s="111">
        <f>INDEX('Def Maint Detail'!AC$270:AC$423,MATCH($A36,'Def Maint Detail'!$A$270:$A$423,0))</f>
        <v>531042.28333332913</v>
      </c>
      <c r="O36" s="111">
        <f>INDEX('Def Maint Detail'!AD$270:AD$423,MATCH($A36,'Def Maint Detail'!$A$270:$A$423,0))</f>
        <v>309901.91222222103</v>
      </c>
      <c r="P36" s="111">
        <f>INDEX('Def Maint Detail'!AE$270:AE$423,MATCH($A36,'Def Maint Detail'!$A$270:$A$423,0))</f>
        <v>638512.75855555513</v>
      </c>
      <c r="Q36" s="111">
        <f>INDEX('Def Maint Detail'!AF$270:AF$423,MATCH($A36,'Def Maint Detail'!$A$270:$A$423,0))</f>
        <v>281733.67211111152</v>
      </c>
      <c r="R36" s="111">
        <f>INDEX('Def Maint Detail'!AG$270:AG$423,MATCH($A36,'Def Maint Detail'!$A$270:$A$423,0))</f>
        <v>1098397.8793333315</v>
      </c>
      <c r="S36" s="111">
        <f>INDEX('Def Maint Detail'!AH$270:AH$423,MATCH($A36,'Def Maint Detail'!$A$270:$A$423,0))</f>
        <v>325436.77544444345</v>
      </c>
      <c r="T36" s="111">
        <f>INDEX('Def Maint Detail'!AI$270:AI$423,MATCH($A36,'Def Maint Detail'!$A$270:$A$423,0))</f>
        <v>661726.04288888781</v>
      </c>
      <c r="U36" s="111">
        <f>INDEX('Def Maint Detail'!AJ$270:AJ$423,MATCH($A36,'Def Maint Detail'!$A$270:$A$423,0))</f>
        <v>677077.49722222006</v>
      </c>
      <c r="V36" s="111">
        <f>INDEX('Def Maint Detail'!AK$270:AK$423,MATCH($A36,'Def Maint Detail'!$A$270:$A$423,0))</f>
        <v>316563.07711111056</v>
      </c>
      <c r="W36" s="111">
        <f>INDEX('Def Maint Detail'!AL$270:AL$423,MATCH($A36,'Def Maint Detail'!$A$270:$A$423,0))</f>
        <v>873605.6250000007</v>
      </c>
      <c r="X36" s="111">
        <f>INDEX('Def Maint Detail'!AM$270:AM$423,MATCH($A36,'Def Maint Detail'!$A$270:$A$423,0))</f>
        <v>35535.026666666694</v>
      </c>
      <c r="Y36" s="111">
        <f>INDEX('Def Maint Detail'!AN$270:AN$423,MATCH($A36,'Def Maint Detail'!$A$270:$A$423,0))</f>
        <v>0</v>
      </c>
      <c r="Z36" s="111">
        <f>INDEX('Def Maint Detail'!AO$270:AO$423,MATCH($A36,'Def Maint Detail'!$A$270:$A$423,0))</f>
        <v>0</v>
      </c>
      <c r="AA36" s="111">
        <f>INDEX('Def Maint Detail'!AP$270:AP$423,MATCH($A36,'Def Maint Detail'!$A$270:$A$423,0))</f>
        <v>0</v>
      </c>
      <c r="AB36" s="111">
        <f>INDEX('Def Maint Detail'!AQ$270:AQ$423,MATCH($A36,'Def Maint Detail'!$A$270:$A$423,0))</f>
        <v>897222.22222222248</v>
      </c>
      <c r="AC36" s="111">
        <f>INDEX('Def Maint Detail'!AR$270:AR$423,MATCH($A36,'Def Maint Detail'!$A$270:$A$423,0))</f>
        <v>1345555.5555555557</v>
      </c>
      <c r="AD36" s="111">
        <f>INDEX('Def Maint Detail'!AS$270:AS$423,MATCH($A36,'Def Maint Detail'!$A$270:$A$423,0))</f>
        <v>736891.28533333342</v>
      </c>
      <c r="AE36" s="111">
        <f>INDEX('Def Maint Detail'!AT$270:AT$423,MATCH($A36,'Def Maint Detail'!$A$270:$A$423,0))</f>
        <v>739500.73455555527</v>
      </c>
      <c r="AF36" s="111">
        <f>INDEX('Def Maint Detail'!AU$270:AU$423,MATCH($A36,'Def Maint Detail'!$A$270:$A$423,0))</f>
        <v>0</v>
      </c>
      <c r="AG36" s="111">
        <f>INDEX('Def Maint Detail'!AV$270:AV$423,MATCH($A36,'Def Maint Detail'!$A$270:$A$423,0))</f>
        <v>73323.369777777756</v>
      </c>
      <c r="AH36" s="111">
        <f>INDEX('Def Maint Detail'!AW$270:AW$423,MATCH($A36,'Def Maint Detail'!$A$270:$A$423,0))</f>
        <v>0</v>
      </c>
      <c r="AI36" s="111">
        <f>INDEX('Def Maint Detail'!AX$270:AX$423,MATCH($A36,'Def Maint Detail'!$A$270:$A$423,0))</f>
        <v>0</v>
      </c>
      <c r="AJ36" s="111">
        <f>INDEX('Def Maint Detail'!AY$270:AY$423,MATCH($A36,'Def Maint Detail'!$A$270:$A$423,0))</f>
        <v>0</v>
      </c>
      <c r="AK36" s="111">
        <f>INDEX('Def Maint Detail'!AY$270:AY$423,MATCH($A36,'Def Maint Detail'!$A$270:$A$423,0))</f>
        <v>0</v>
      </c>
      <c r="AL36" s="111">
        <f>INDEX('Def Maint Detail'!AZ$270:AZ$423,MATCH($A36,'Def Maint Detail'!$A$270:$A$423,0))</f>
        <v>0</v>
      </c>
      <c r="AM36" s="53">
        <f t="shared" si="2"/>
        <v>11155741.770333329</v>
      </c>
      <c r="AN36" s="53">
        <f>ROUND(AM36*'Link In'!$H$2,2)</f>
        <v>557787.09</v>
      </c>
      <c r="AO36" s="53">
        <f>ROUND((AM36-AN36)*'Link In'!$H$3,2)</f>
        <v>2225570.48</v>
      </c>
      <c r="AP36" s="53">
        <f>-'Def Maint Amort'!AM35</f>
        <v>-87166.968944444438</v>
      </c>
      <c r="AQ36" s="53">
        <f>ROUND(AP36*'Link In'!$H$2,2)</f>
        <v>-4358.3500000000004</v>
      </c>
      <c r="AR36" s="53">
        <f>ROUND((AP36-AQ36)*'Link In'!$H$3,0)</f>
        <v>-17390</v>
      </c>
      <c r="AS36" s="134">
        <f t="shared" si="3"/>
        <v>43769</v>
      </c>
    </row>
    <row r="37" spans="1:45" x14ac:dyDescent="0.3">
      <c r="A37" s="55">
        <f t="shared" si="1"/>
        <v>121</v>
      </c>
      <c r="B37" s="109">
        <v>43799</v>
      </c>
      <c r="C37" s="111">
        <f>INDEX('Def Maint Detail'!R$270:R$423,MATCH($A37,'Def Maint Detail'!$A$270:$A$423,0))</f>
        <v>764.46000000001686</v>
      </c>
      <c r="D37" s="111">
        <f>INDEX('Def Maint Detail'!S$270:S$423,MATCH($A37,'Def Maint Detail'!$A$270:$A$423,0))</f>
        <v>296.87999999999295</v>
      </c>
      <c r="E37" s="111">
        <f>INDEX('Def Maint Detail'!T$270:T$423,MATCH($A37,'Def Maint Detail'!$A$270:$A$423,0))</f>
        <v>379.94000000002029</v>
      </c>
      <c r="F37" s="111">
        <f>INDEX('Def Maint Detail'!U$270:U$423,MATCH($A37,'Def Maint Detail'!$A$270:$A$423,0))</f>
        <v>211397.90000000197</v>
      </c>
      <c r="G37" s="111">
        <f>INDEX('Def Maint Detail'!V$270:V$423,MATCH($A37,'Def Maint Detail'!$A$270:$A$423,0))</f>
        <v>368225.20000000123</v>
      </c>
      <c r="H37" s="111">
        <f>INDEX('Def Maint Detail'!W$270:W$423,MATCH($A37,'Def Maint Detail'!$A$270:$A$423,0))</f>
        <v>1619.5199999999879</v>
      </c>
      <c r="I37" s="111">
        <f>INDEX('Def Maint Detail'!X$270:X$423,MATCH($A37,'Def Maint Detail'!$A$270:$A$423,0))</f>
        <v>22303.935111111186</v>
      </c>
      <c r="J37" s="111">
        <f>INDEX('Def Maint Detail'!Y$270:Y$423,MATCH($A37,'Def Maint Detail'!$A$270:$A$423,0))</f>
        <v>80593.560000000187</v>
      </c>
      <c r="K37" s="111">
        <f>INDEX('Def Maint Detail'!Z$270:Z$423,MATCH($A37,'Def Maint Detail'!$A$270:$A$423,0))</f>
        <v>364779.48000000254</v>
      </c>
      <c r="L37" s="111">
        <f>INDEX('Def Maint Detail'!AA$270:AA$423,MATCH($A37,'Def Maint Detail'!$A$270:$A$423,0))</f>
        <v>299013.12094444426</v>
      </c>
      <c r="M37" s="111">
        <f>INDEX('Def Maint Detail'!AB$270:AB$423,MATCH($A37,'Def Maint Detail'!$A$270:$A$423,0))</f>
        <v>241602.16888888992</v>
      </c>
      <c r="N37" s="111">
        <f>INDEX('Def Maint Detail'!AC$270:AC$423,MATCH($A37,'Def Maint Detail'!$A$270:$A$423,0))</f>
        <v>525984.73777777352</v>
      </c>
      <c r="O37" s="111">
        <f>INDEX('Def Maint Detail'!AD$270:AD$423,MATCH($A37,'Def Maint Detail'!$A$270:$A$423,0))</f>
        <v>307084.6221111099</v>
      </c>
      <c r="P37" s="111">
        <f>INDEX('Def Maint Detail'!AE$270:AE$423,MATCH($A37,'Def Maint Detail'!$A$270:$A$423,0))</f>
        <v>634016.1898333329</v>
      </c>
      <c r="Q37" s="111">
        <f>INDEX('Def Maint Detail'!AF$270:AF$423,MATCH($A37,'Def Maint Detail'!$A$270:$A$423,0))</f>
        <v>279749.63216666708</v>
      </c>
      <c r="R37" s="111">
        <f>INDEX('Def Maint Detail'!AG$270:AG$423,MATCH($A37,'Def Maint Detail'!$A$270:$A$423,0))</f>
        <v>1090662.6829999981</v>
      </c>
      <c r="S37" s="111">
        <f>INDEX('Def Maint Detail'!AH$270:AH$423,MATCH($A37,'Def Maint Detail'!$A$270:$A$423,0))</f>
        <v>323144.96716666565</v>
      </c>
      <c r="T37" s="111">
        <f>INDEX('Def Maint Detail'!AI$270:AI$423,MATCH($A37,'Def Maint Detail'!$A$270:$A$423,0))</f>
        <v>657066.00033333222</v>
      </c>
      <c r="U37" s="111">
        <f>INDEX('Def Maint Detail'!AJ$270:AJ$423,MATCH($A37,'Def Maint Detail'!$A$270:$A$423,0))</f>
        <v>672309.34583333111</v>
      </c>
      <c r="V37" s="111">
        <f>INDEX('Def Maint Detail'!AK$270:AK$423,MATCH($A37,'Def Maint Detail'!$A$270:$A$423,0))</f>
        <v>314333.7596666661</v>
      </c>
      <c r="W37" s="111">
        <f>INDEX('Def Maint Detail'!AL$270:AL$423,MATCH($A37,'Def Maint Detail'!$A$270:$A$423,0))</f>
        <v>867781.58750000072</v>
      </c>
      <c r="X37" s="111">
        <f>INDEX('Def Maint Detail'!AM$270:AM$423,MATCH($A37,'Def Maint Detail'!$A$270:$A$423,0))</f>
        <v>35284.780000000028</v>
      </c>
      <c r="Y37" s="111">
        <f>INDEX('Def Maint Detail'!AN$270:AN$423,MATCH($A37,'Def Maint Detail'!$A$270:$A$423,0))</f>
        <v>0</v>
      </c>
      <c r="Z37" s="111">
        <f>INDEX('Def Maint Detail'!AO$270:AO$423,MATCH($A37,'Def Maint Detail'!$A$270:$A$423,0))</f>
        <v>0</v>
      </c>
      <c r="AA37" s="111">
        <f>INDEX('Def Maint Detail'!AP$270:AP$423,MATCH($A37,'Def Maint Detail'!$A$270:$A$423,0))</f>
        <v>0</v>
      </c>
      <c r="AB37" s="111">
        <f>INDEX('Def Maint Detail'!AQ$270:AQ$423,MATCH($A37,'Def Maint Detail'!$A$270:$A$423,0))</f>
        <v>891944.44444444473</v>
      </c>
      <c r="AC37" s="111">
        <f>INDEX('Def Maint Detail'!AR$270:AR$423,MATCH($A37,'Def Maint Detail'!$A$270:$A$423,0))</f>
        <v>1337777.777777778</v>
      </c>
      <c r="AD37" s="111">
        <f>INDEX('Def Maint Detail'!AS$270:AS$423,MATCH($A37,'Def Maint Detail'!$A$270:$A$423,0))</f>
        <v>732478.76266666676</v>
      </c>
      <c r="AE37" s="111">
        <f>INDEX('Def Maint Detail'!AT$270:AT$423,MATCH($A37,'Def Maint Detail'!$A$270:$A$423,0))</f>
        <v>735072.58644444414</v>
      </c>
      <c r="AF37" s="111">
        <f>INDEX('Def Maint Detail'!AU$270:AU$423,MATCH($A37,'Def Maint Detail'!$A$270:$A$423,0))</f>
        <v>0</v>
      </c>
      <c r="AG37" s="111">
        <f>INDEX('Def Maint Detail'!AV$270:AV$423,MATCH($A37,'Def Maint Detail'!$A$270:$A$423,0))</f>
        <v>72906.759722222196</v>
      </c>
      <c r="AH37" s="111">
        <f>INDEX('Def Maint Detail'!AW$270:AW$423,MATCH($A37,'Def Maint Detail'!$A$270:$A$423,0))</f>
        <v>0</v>
      </c>
      <c r="AI37" s="111">
        <f>INDEX('Def Maint Detail'!AX$270:AX$423,MATCH($A37,'Def Maint Detail'!$A$270:$A$423,0))</f>
        <v>0</v>
      </c>
      <c r="AJ37" s="111">
        <f>INDEX('Def Maint Detail'!AY$270:AY$423,MATCH($A37,'Def Maint Detail'!$A$270:$A$423,0))</f>
        <v>0</v>
      </c>
      <c r="AK37" s="111">
        <f>INDEX('Def Maint Detail'!AY$270:AY$423,MATCH($A37,'Def Maint Detail'!$A$270:$A$423,0))</f>
        <v>0</v>
      </c>
      <c r="AL37" s="111">
        <f>INDEX('Def Maint Detail'!AZ$270:AZ$423,MATCH($A37,'Def Maint Detail'!$A$270:$A$423,0))</f>
        <v>0</v>
      </c>
      <c r="AM37" s="53">
        <f t="shared" si="2"/>
        <v>11068574.801388886</v>
      </c>
      <c r="AN37" s="53">
        <f>ROUND(AM37*'Link In'!$H$2,2)</f>
        <v>553428.74</v>
      </c>
      <c r="AO37" s="53">
        <f>ROUND((AM37-AN37)*'Link In'!$H$3,2)</f>
        <v>2208180.67</v>
      </c>
      <c r="AP37" s="53">
        <f>-'Def Maint Amort'!AM36</f>
        <v>-87166.968944444438</v>
      </c>
      <c r="AQ37" s="53">
        <f>ROUND(AP37*'Link In'!$H$2,2)</f>
        <v>-4358.3500000000004</v>
      </c>
      <c r="AR37" s="53">
        <f>ROUND((AP37-AQ37)*'Link In'!$H$3,0)</f>
        <v>-17390</v>
      </c>
      <c r="AS37" s="134">
        <f t="shared" si="3"/>
        <v>43799</v>
      </c>
    </row>
    <row r="38" spans="1:45" x14ac:dyDescent="0.3">
      <c r="A38" s="55">
        <f t="shared" si="1"/>
        <v>122</v>
      </c>
      <c r="B38" s="109">
        <v>43830</v>
      </c>
      <c r="C38" s="111">
        <f>INDEX('Def Maint Detail'!R$270:R$423,MATCH($A38,'Def Maint Detail'!$A$270:$A$423,0))</f>
        <v>382.23000000001684</v>
      </c>
      <c r="D38" s="111">
        <f>INDEX('Def Maint Detail'!S$270:S$423,MATCH($A38,'Def Maint Detail'!$A$270:$A$423,0))</f>
        <v>148.43999999999295</v>
      </c>
      <c r="E38" s="111">
        <f>INDEX('Def Maint Detail'!T$270:T$423,MATCH($A38,'Def Maint Detail'!$A$270:$A$423,0))</f>
        <v>189.97000000002029</v>
      </c>
      <c r="F38" s="111">
        <f>INDEX('Def Maint Detail'!U$270:U$423,MATCH($A38,'Def Maint Detail'!$A$270:$A$423,0))</f>
        <v>208377.93000000197</v>
      </c>
      <c r="G38" s="111">
        <f>INDEX('Def Maint Detail'!V$270:V$423,MATCH($A38,'Def Maint Detail'!$A$270:$A$423,0))</f>
        <v>362964.84000000125</v>
      </c>
      <c r="H38" s="111">
        <f>INDEX('Def Maint Detail'!W$270:W$423,MATCH($A38,'Def Maint Detail'!$A$270:$A$423,0))</f>
        <v>809.75999999998794</v>
      </c>
      <c r="I38" s="111">
        <f>INDEX('Def Maint Detail'!X$270:X$423,MATCH($A38,'Def Maint Detail'!$A$270:$A$423,0))</f>
        <v>21684.37255555563</v>
      </c>
      <c r="J38" s="111">
        <f>INDEX('Def Maint Detail'!Y$270:Y$423,MATCH($A38,'Def Maint Detail'!$A$270:$A$423,0))</f>
        <v>78354.85000000018</v>
      </c>
      <c r="K38" s="111">
        <f>INDEX('Def Maint Detail'!Z$270:Z$423,MATCH($A38,'Def Maint Detail'!$A$270:$A$423,0))</f>
        <v>360634.26000000257</v>
      </c>
      <c r="L38" s="111">
        <f>INDEX('Def Maint Detail'!AA$270:AA$423,MATCH($A38,'Def Maint Detail'!$A$270:$A$423,0))</f>
        <v>295410.55322222202</v>
      </c>
      <c r="M38" s="111">
        <f>INDEX('Def Maint Detail'!AB$270:AB$423,MATCH($A38,'Def Maint Detail'!$A$270:$A$423,0))</f>
        <v>239279.07111111213</v>
      </c>
      <c r="N38" s="111">
        <f>INDEX('Def Maint Detail'!AC$270:AC$423,MATCH($A38,'Def Maint Detail'!$A$270:$A$423,0))</f>
        <v>520927.19222221797</v>
      </c>
      <c r="O38" s="111">
        <f>INDEX('Def Maint Detail'!AD$270:AD$423,MATCH($A38,'Def Maint Detail'!$A$270:$A$423,0))</f>
        <v>304267.33199999877</v>
      </c>
      <c r="P38" s="111">
        <f>INDEX('Def Maint Detail'!AE$270:AE$423,MATCH($A38,'Def Maint Detail'!$A$270:$A$423,0))</f>
        <v>629519.62111111067</v>
      </c>
      <c r="Q38" s="111">
        <f>INDEX('Def Maint Detail'!AF$270:AF$423,MATCH($A38,'Def Maint Detail'!$A$270:$A$423,0))</f>
        <v>277765.59222222265</v>
      </c>
      <c r="R38" s="111">
        <f>INDEX('Def Maint Detail'!AG$270:AG$423,MATCH($A38,'Def Maint Detail'!$A$270:$A$423,0))</f>
        <v>1082927.4866666647</v>
      </c>
      <c r="S38" s="111">
        <f>INDEX('Def Maint Detail'!AH$270:AH$423,MATCH($A38,'Def Maint Detail'!$A$270:$A$423,0))</f>
        <v>320853.15888888785</v>
      </c>
      <c r="T38" s="111">
        <f>INDEX('Def Maint Detail'!AI$270:AI$423,MATCH($A38,'Def Maint Detail'!$A$270:$A$423,0))</f>
        <v>652405.95777777664</v>
      </c>
      <c r="U38" s="111">
        <f>INDEX('Def Maint Detail'!AJ$270:AJ$423,MATCH($A38,'Def Maint Detail'!$A$270:$A$423,0))</f>
        <v>667541.19444444217</v>
      </c>
      <c r="V38" s="111">
        <f>INDEX('Def Maint Detail'!AK$270:AK$423,MATCH($A38,'Def Maint Detail'!$A$270:$A$423,0))</f>
        <v>312104.44222222164</v>
      </c>
      <c r="W38" s="111">
        <f>INDEX('Def Maint Detail'!AL$270:AL$423,MATCH($A38,'Def Maint Detail'!$A$270:$A$423,0))</f>
        <v>861957.55000000075</v>
      </c>
      <c r="X38" s="111">
        <f>INDEX('Def Maint Detail'!AM$270:AM$423,MATCH($A38,'Def Maint Detail'!$A$270:$A$423,0))</f>
        <v>35034.533333333362</v>
      </c>
      <c r="Y38" s="111">
        <f>INDEX('Def Maint Detail'!AN$270:AN$423,MATCH($A38,'Def Maint Detail'!$A$270:$A$423,0))</f>
        <v>0</v>
      </c>
      <c r="Z38" s="111">
        <f>INDEX('Def Maint Detail'!AO$270:AO$423,MATCH($A38,'Def Maint Detail'!$A$270:$A$423,0))</f>
        <v>0</v>
      </c>
      <c r="AA38" s="111">
        <f>INDEX('Def Maint Detail'!AP$270:AP$423,MATCH($A38,'Def Maint Detail'!$A$270:$A$423,0))</f>
        <v>0</v>
      </c>
      <c r="AB38" s="111">
        <f>INDEX('Def Maint Detail'!AQ$270:AQ$423,MATCH($A38,'Def Maint Detail'!$A$270:$A$423,0))</f>
        <v>886666.66666666698</v>
      </c>
      <c r="AC38" s="111">
        <f>INDEX('Def Maint Detail'!AR$270:AR$423,MATCH($A38,'Def Maint Detail'!$A$270:$A$423,0))</f>
        <v>1330000.0000000002</v>
      </c>
      <c r="AD38" s="111">
        <f>INDEX('Def Maint Detail'!AS$270:AS$423,MATCH($A38,'Def Maint Detail'!$A$270:$A$423,0))</f>
        <v>728066.24000000011</v>
      </c>
      <c r="AE38" s="111">
        <f>INDEX('Def Maint Detail'!AT$270:AT$423,MATCH($A38,'Def Maint Detail'!$A$270:$A$423,0))</f>
        <v>730644.438333333</v>
      </c>
      <c r="AF38" s="111">
        <f>INDEX('Def Maint Detail'!AU$270:AU$423,MATCH($A38,'Def Maint Detail'!$A$270:$A$423,0))</f>
        <v>0</v>
      </c>
      <c r="AG38" s="111">
        <f>INDEX('Def Maint Detail'!AV$270:AV$423,MATCH($A38,'Def Maint Detail'!$A$270:$A$423,0))</f>
        <v>72490.149666666635</v>
      </c>
      <c r="AH38" s="111">
        <f>INDEX('Def Maint Detail'!AW$270:AW$423,MATCH($A38,'Def Maint Detail'!$A$270:$A$423,0))</f>
        <v>0</v>
      </c>
      <c r="AI38" s="111">
        <f>INDEX('Def Maint Detail'!AX$270:AX$423,MATCH($A38,'Def Maint Detail'!$A$270:$A$423,0))</f>
        <v>0</v>
      </c>
      <c r="AJ38" s="111">
        <f>INDEX('Def Maint Detail'!AY$270:AY$423,MATCH($A38,'Def Maint Detail'!$A$270:$A$423,0))</f>
        <v>0</v>
      </c>
      <c r="AK38" s="111">
        <f>INDEX('Def Maint Detail'!AY$270:AY$423,MATCH($A38,'Def Maint Detail'!$A$270:$A$423,0))</f>
        <v>0</v>
      </c>
      <c r="AL38" s="111">
        <f>INDEX('Def Maint Detail'!AZ$270:AZ$423,MATCH($A38,'Def Maint Detail'!$A$270:$A$423,0))</f>
        <v>0</v>
      </c>
      <c r="AM38" s="53">
        <f t="shared" si="2"/>
        <v>10981407.832444441</v>
      </c>
      <c r="AN38" s="53">
        <f>ROUND(AM38*'Link In'!$H$2,2)</f>
        <v>549070.39</v>
      </c>
      <c r="AO38" s="53">
        <f>ROUND((AM38-AN38)*'Link In'!$H$3,2)</f>
        <v>2190790.86</v>
      </c>
      <c r="AP38" s="53">
        <f>-'Def Maint Amort'!AM37</f>
        <v>-87166.968944444438</v>
      </c>
      <c r="AQ38" s="53">
        <f>ROUND(AP38*'Link In'!$H$2,2)</f>
        <v>-4358.3500000000004</v>
      </c>
      <c r="AR38" s="53">
        <f>ROUND((AP38-AQ38)*'Link In'!$H$3,0)</f>
        <v>-17390</v>
      </c>
      <c r="AS38" s="134">
        <f t="shared" si="3"/>
        <v>43830</v>
      </c>
    </row>
    <row r="39" spans="1:45" x14ac:dyDescent="0.3">
      <c r="A39" s="55">
        <f t="shared" si="1"/>
        <v>123</v>
      </c>
      <c r="B39" s="109">
        <v>43861</v>
      </c>
      <c r="C39" s="111">
        <f>INDEX('Def Maint Detail'!R$270:R$423,MATCH($A39,'Def Maint Detail'!$A$270:$A$423,0))</f>
        <v>1.6825651982799172E-11</v>
      </c>
      <c r="D39" s="111">
        <f>INDEX('Def Maint Detail'!S$270:S$423,MATCH($A39,'Def Maint Detail'!$A$270:$A$423,0))</f>
        <v>-7.0485839387401938E-12</v>
      </c>
      <c r="E39" s="111">
        <f>INDEX('Def Maint Detail'!T$270:T$423,MATCH($A39,'Def Maint Detail'!$A$270:$A$423,0))</f>
        <v>2.0293100533308461E-11</v>
      </c>
      <c r="F39" s="111">
        <f>INDEX('Def Maint Detail'!U$270:U$423,MATCH($A39,'Def Maint Detail'!$A$270:$A$423,0))</f>
        <v>205357.96000000197</v>
      </c>
      <c r="G39" s="111">
        <f>INDEX('Def Maint Detail'!V$270:V$423,MATCH($A39,'Def Maint Detail'!$A$270:$A$423,0))</f>
        <v>357704.48000000126</v>
      </c>
      <c r="H39" s="111">
        <f>INDEX('Def Maint Detail'!W$270:W$423,MATCH($A39,'Def Maint Detail'!$A$270:$A$423,0))</f>
        <v>-1.2050804798491299E-11</v>
      </c>
      <c r="I39" s="111">
        <f>INDEX('Def Maint Detail'!X$270:X$423,MATCH($A39,'Def Maint Detail'!$A$270:$A$423,0))</f>
        <v>21064.810000000074</v>
      </c>
      <c r="J39" s="111">
        <f>INDEX('Def Maint Detail'!Y$270:Y$423,MATCH($A39,'Def Maint Detail'!$A$270:$A$423,0))</f>
        <v>76116.140000000174</v>
      </c>
      <c r="K39" s="111">
        <f>INDEX('Def Maint Detail'!Z$270:Z$423,MATCH($A39,'Def Maint Detail'!$A$270:$A$423,0))</f>
        <v>356489.0400000026</v>
      </c>
      <c r="L39" s="111">
        <f>INDEX('Def Maint Detail'!AA$270:AA$423,MATCH($A39,'Def Maint Detail'!$A$270:$A$423,0))</f>
        <v>291807.98549999978</v>
      </c>
      <c r="M39" s="111">
        <f>INDEX('Def Maint Detail'!AB$270:AB$423,MATCH($A39,'Def Maint Detail'!$A$270:$A$423,0))</f>
        <v>236955.97333333435</v>
      </c>
      <c r="N39" s="111">
        <f>INDEX('Def Maint Detail'!AC$270:AC$423,MATCH($A39,'Def Maint Detail'!$A$270:$A$423,0))</f>
        <v>515869.64666666242</v>
      </c>
      <c r="O39" s="111">
        <f>INDEX('Def Maint Detail'!AD$270:AD$423,MATCH($A39,'Def Maint Detail'!$A$270:$A$423,0))</f>
        <v>301450.04188888764</v>
      </c>
      <c r="P39" s="111">
        <f>INDEX('Def Maint Detail'!AE$270:AE$423,MATCH($A39,'Def Maint Detail'!$A$270:$A$423,0))</f>
        <v>625023.05238888843</v>
      </c>
      <c r="Q39" s="111">
        <f>INDEX('Def Maint Detail'!AF$270:AF$423,MATCH($A39,'Def Maint Detail'!$A$270:$A$423,0))</f>
        <v>275781.55227777822</v>
      </c>
      <c r="R39" s="111">
        <f>INDEX('Def Maint Detail'!AG$270:AG$423,MATCH($A39,'Def Maint Detail'!$A$270:$A$423,0))</f>
        <v>1075192.2903333313</v>
      </c>
      <c r="S39" s="111">
        <f>INDEX('Def Maint Detail'!AH$270:AH$423,MATCH($A39,'Def Maint Detail'!$A$270:$A$423,0))</f>
        <v>318561.35061111004</v>
      </c>
      <c r="T39" s="111">
        <f>INDEX('Def Maint Detail'!AI$270:AI$423,MATCH($A39,'Def Maint Detail'!$A$270:$A$423,0))</f>
        <v>647745.91522222105</v>
      </c>
      <c r="U39" s="111">
        <f>INDEX('Def Maint Detail'!AJ$270:AJ$423,MATCH($A39,'Def Maint Detail'!$A$270:$A$423,0))</f>
        <v>662773.04305555322</v>
      </c>
      <c r="V39" s="111">
        <f>INDEX('Def Maint Detail'!AK$270:AK$423,MATCH($A39,'Def Maint Detail'!$A$270:$A$423,0))</f>
        <v>309875.12477777718</v>
      </c>
      <c r="W39" s="111">
        <f>INDEX('Def Maint Detail'!AL$270:AL$423,MATCH($A39,'Def Maint Detail'!$A$270:$A$423,0))</f>
        <v>856133.51250000077</v>
      </c>
      <c r="X39" s="111">
        <f>INDEX('Def Maint Detail'!AM$270:AM$423,MATCH($A39,'Def Maint Detail'!$A$270:$A$423,0))</f>
        <v>34784.286666666696</v>
      </c>
      <c r="Y39" s="111">
        <f>INDEX('Def Maint Detail'!AN$270:AN$423,MATCH($A39,'Def Maint Detail'!$A$270:$A$423,0))</f>
        <v>0</v>
      </c>
      <c r="Z39" s="111">
        <f>INDEX('Def Maint Detail'!AO$270:AO$423,MATCH($A39,'Def Maint Detail'!$A$270:$A$423,0))</f>
        <v>0</v>
      </c>
      <c r="AA39" s="111">
        <f>INDEX('Def Maint Detail'!AP$270:AP$423,MATCH($A39,'Def Maint Detail'!$A$270:$A$423,0))</f>
        <v>1629827.54</v>
      </c>
      <c r="AB39" s="111">
        <f>INDEX('Def Maint Detail'!AQ$270:AQ$423,MATCH($A39,'Def Maint Detail'!$A$270:$A$423,0))</f>
        <v>881388.88888888923</v>
      </c>
      <c r="AC39" s="111">
        <f>INDEX('Def Maint Detail'!AR$270:AR$423,MATCH($A39,'Def Maint Detail'!$A$270:$A$423,0))</f>
        <v>1322222.2222222225</v>
      </c>
      <c r="AD39" s="111">
        <f>INDEX('Def Maint Detail'!AS$270:AS$423,MATCH($A39,'Def Maint Detail'!$A$270:$A$423,0))</f>
        <v>723653.71733333345</v>
      </c>
      <c r="AE39" s="111">
        <f>INDEX('Def Maint Detail'!AT$270:AT$423,MATCH($A39,'Def Maint Detail'!$A$270:$A$423,0))</f>
        <v>726216.29022222187</v>
      </c>
      <c r="AF39" s="111">
        <f>INDEX('Def Maint Detail'!AU$270:AU$423,MATCH($A39,'Def Maint Detail'!$A$270:$A$423,0))</f>
        <v>0</v>
      </c>
      <c r="AG39" s="111">
        <f>INDEX('Def Maint Detail'!AV$270:AV$423,MATCH($A39,'Def Maint Detail'!$A$270:$A$423,0))</f>
        <v>72073.539611111075</v>
      </c>
      <c r="AH39" s="111">
        <f>INDEX('Def Maint Detail'!AW$270:AW$423,MATCH($A39,'Def Maint Detail'!$A$270:$A$423,0))</f>
        <v>0</v>
      </c>
      <c r="AI39" s="111">
        <f>INDEX('Def Maint Detail'!AX$270:AX$423,MATCH($A39,'Def Maint Detail'!$A$270:$A$423,0))</f>
        <v>0</v>
      </c>
      <c r="AJ39" s="111">
        <f>INDEX('Def Maint Detail'!AY$270:AY$423,MATCH($A39,'Def Maint Detail'!$A$270:$A$423,0))</f>
        <v>0</v>
      </c>
      <c r="AK39" s="111">
        <f>INDEX('Def Maint Detail'!AY$270:AY$423,MATCH($A39,'Def Maint Detail'!$A$270:$A$423,0))</f>
        <v>0</v>
      </c>
      <c r="AL39" s="111">
        <f>INDEX('Def Maint Detail'!AZ$270:AZ$423,MATCH($A39,'Def Maint Detail'!$A$270:$A$423,0))</f>
        <v>0</v>
      </c>
      <c r="AM39" s="53">
        <f t="shared" si="2"/>
        <v>12524068.403499996</v>
      </c>
      <c r="AN39" s="53">
        <f>ROUND(AM39*'Link In'!$H$2,2)</f>
        <v>626203.42000000004</v>
      </c>
      <c r="AO39" s="53">
        <f>ROUND((AM39-AN39)*'Link In'!$H$3,2)</f>
        <v>2498551.65</v>
      </c>
      <c r="AP39" s="53">
        <f>-'Def Maint Amort'!AM38</f>
        <v>-87166.968944444438</v>
      </c>
      <c r="AQ39" s="53">
        <f>ROUND(AP39*'Link In'!$H$2,2)</f>
        <v>-4358.3500000000004</v>
      </c>
      <c r="AR39" s="53">
        <f>ROUND((AP39-AQ39)*'Link In'!$H$3,0)</f>
        <v>-17390</v>
      </c>
      <c r="AS39" s="134">
        <f t="shared" si="3"/>
        <v>43861</v>
      </c>
    </row>
    <row r="40" spans="1:45" x14ac:dyDescent="0.3">
      <c r="A40" s="55">
        <f t="shared" si="1"/>
        <v>124</v>
      </c>
      <c r="B40" s="109">
        <v>43890</v>
      </c>
      <c r="C40" s="111">
        <f>INDEX('Def Maint Detail'!R$270:R$423,MATCH($A40,'Def Maint Detail'!$A$270:$A$423,0))</f>
        <v>1.6825651982799172E-11</v>
      </c>
      <c r="D40" s="111">
        <f>INDEX('Def Maint Detail'!S$270:S$423,MATCH($A40,'Def Maint Detail'!$A$270:$A$423,0))</f>
        <v>-7.0485839387401938E-12</v>
      </c>
      <c r="E40" s="111">
        <f>INDEX('Def Maint Detail'!T$270:T$423,MATCH($A40,'Def Maint Detail'!$A$270:$A$423,0))</f>
        <v>2.0293100533308461E-11</v>
      </c>
      <c r="F40" s="111">
        <f>INDEX('Def Maint Detail'!U$270:U$423,MATCH($A40,'Def Maint Detail'!$A$270:$A$423,0))</f>
        <v>202337.99000000197</v>
      </c>
      <c r="G40" s="111">
        <f>INDEX('Def Maint Detail'!V$270:V$423,MATCH($A40,'Def Maint Detail'!$A$270:$A$423,0))</f>
        <v>352444.12000000128</v>
      </c>
      <c r="H40" s="111">
        <f>INDEX('Def Maint Detail'!W$270:W$423,MATCH($A40,'Def Maint Detail'!$A$270:$A$423,0))</f>
        <v>-1.2050804798491299E-11</v>
      </c>
      <c r="I40" s="111">
        <f>INDEX('Def Maint Detail'!X$270:X$423,MATCH($A40,'Def Maint Detail'!$A$270:$A$423,0))</f>
        <v>20445.247444444518</v>
      </c>
      <c r="J40" s="111">
        <f>INDEX('Def Maint Detail'!Y$270:Y$423,MATCH($A40,'Def Maint Detail'!$A$270:$A$423,0))</f>
        <v>73877.430000000168</v>
      </c>
      <c r="K40" s="111">
        <f>INDEX('Def Maint Detail'!Z$270:Z$423,MATCH($A40,'Def Maint Detail'!$A$270:$A$423,0))</f>
        <v>352343.82000000263</v>
      </c>
      <c r="L40" s="111">
        <f>INDEX('Def Maint Detail'!AA$270:AA$423,MATCH($A40,'Def Maint Detail'!$A$270:$A$423,0))</f>
        <v>288205.41777777753</v>
      </c>
      <c r="M40" s="111">
        <f>INDEX('Def Maint Detail'!AB$270:AB$423,MATCH($A40,'Def Maint Detail'!$A$270:$A$423,0))</f>
        <v>234632.87555555656</v>
      </c>
      <c r="N40" s="111">
        <f>INDEX('Def Maint Detail'!AC$270:AC$423,MATCH($A40,'Def Maint Detail'!$A$270:$A$423,0))</f>
        <v>510812.10111110687</v>
      </c>
      <c r="O40" s="111">
        <f>INDEX('Def Maint Detail'!AD$270:AD$423,MATCH($A40,'Def Maint Detail'!$A$270:$A$423,0))</f>
        <v>298632.75177777652</v>
      </c>
      <c r="P40" s="111">
        <f>INDEX('Def Maint Detail'!AE$270:AE$423,MATCH($A40,'Def Maint Detail'!$A$270:$A$423,0))</f>
        <v>620526.4836666662</v>
      </c>
      <c r="Q40" s="111">
        <f>INDEX('Def Maint Detail'!AF$270:AF$423,MATCH($A40,'Def Maint Detail'!$A$270:$A$423,0))</f>
        <v>273797.51233333378</v>
      </c>
      <c r="R40" s="111">
        <f>INDEX('Def Maint Detail'!AG$270:AG$423,MATCH($A40,'Def Maint Detail'!$A$270:$A$423,0))</f>
        <v>1067457.0939999979</v>
      </c>
      <c r="S40" s="111">
        <f>INDEX('Def Maint Detail'!AH$270:AH$423,MATCH($A40,'Def Maint Detail'!$A$270:$A$423,0))</f>
        <v>316269.54233333224</v>
      </c>
      <c r="T40" s="111">
        <f>INDEX('Def Maint Detail'!AI$270:AI$423,MATCH($A40,'Def Maint Detail'!$A$270:$A$423,0))</f>
        <v>643085.87266666547</v>
      </c>
      <c r="U40" s="111">
        <f>INDEX('Def Maint Detail'!AJ$270:AJ$423,MATCH($A40,'Def Maint Detail'!$A$270:$A$423,0))</f>
        <v>658004.89166666428</v>
      </c>
      <c r="V40" s="111">
        <f>INDEX('Def Maint Detail'!AK$270:AK$423,MATCH($A40,'Def Maint Detail'!$A$270:$A$423,0))</f>
        <v>307645.80733333272</v>
      </c>
      <c r="W40" s="111">
        <f>INDEX('Def Maint Detail'!AL$270:AL$423,MATCH($A40,'Def Maint Detail'!$A$270:$A$423,0))</f>
        <v>850309.47500000079</v>
      </c>
      <c r="X40" s="111">
        <f>INDEX('Def Maint Detail'!AM$270:AM$423,MATCH($A40,'Def Maint Detail'!$A$270:$A$423,0))</f>
        <v>34534.04000000003</v>
      </c>
      <c r="Y40" s="111">
        <f>INDEX('Def Maint Detail'!AN$270:AN$423,MATCH($A40,'Def Maint Detail'!$A$270:$A$423,0))</f>
        <v>0</v>
      </c>
      <c r="Z40" s="111">
        <f>INDEX('Def Maint Detail'!AO$270:AO$423,MATCH($A40,'Def Maint Detail'!$A$270:$A$423,0))</f>
        <v>0</v>
      </c>
      <c r="AA40" s="111">
        <f>INDEX('Def Maint Detail'!AP$270:AP$423,MATCH($A40,'Def Maint Detail'!$A$270:$A$423,0))</f>
        <v>1620772.9425555556</v>
      </c>
      <c r="AB40" s="111">
        <f>INDEX('Def Maint Detail'!AQ$270:AQ$423,MATCH($A40,'Def Maint Detail'!$A$270:$A$423,0))</f>
        <v>876111.11111111147</v>
      </c>
      <c r="AC40" s="111">
        <f>INDEX('Def Maint Detail'!AR$270:AR$423,MATCH($A40,'Def Maint Detail'!$A$270:$A$423,0))</f>
        <v>1314444.4444444447</v>
      </c>
      <c r="AD40" s="111">
        <f>INDEX('Def Maint Detail'!AS$270:AS$423,MATCH($A40,'Def Maint Detail'!$A$270:$A$423,0))</f>
        <v>719241.19466666679</v>
      </c>
      <c r="AE40" s="111">
        <f>INDEX('Def Maint Detail'!AT$270:AT$423,MATCH($A40,'Def Maint Detail'!$A$270:$A$423,0))</f>
        <v>721788.14211111073</v>
      </c>
      <c r="AF40" s="111">
        <f>INDEX('Def Maint Detail'!AU$270:AU$423,MATCH($A40,'Def Maint Detail'!$A$270:$A$423,0))</f>
        <v>0</v>
      </c>
      <c r="AG40" s="111">
        <f>INDEX('Def Maint Detail'!AV$270:AV$423,MATCH($A40,'Def Maint Detail'!$A$270:$A$423,0))</f>
        <v>71656.929555555515</v>
      </c>
      <c r="AH40" s="111">
        <f>INDEX('Def Maint Detail'!AW$270:AW$423,MATCH($A40,'Def Maint Detail'!$A$270:$A$423,0))</f>
        <v>0</v>
      </c>
      <c r="AI40" s="111">
        <f>INDEX('Def Maint Detail'!AX$270:AX$423,MATCH($A40,'Def Maint Detail'!$A$270:$A$423,0))</f>
        <v>0</v>
      </c>
      <c r="AJ40" s="111">
        <f>INDEX('Def Maint Detail'!AY$270:AY$423,MATCH($A40,'Def Maint Detail'!$A$270:$A$423,0))</f>
        <v>0</v>
      </c>
      <c r="AK40" s="111">
        <f>INDEX('Def Maint Detail'!AY$270:AY$423,MATCH($A40,'Def Maint Detail'!$A$270:$A$423,0))</f>
        <v>0</v>
      </c>
      <c r="AL40" s="111">
        <f>INDEX('Def Maint Detail'!AZ$270:AZ$423,MATCH($A40,'Def Maint Detail'!$A$270:$A$423,0))</f>
        <v>0</v>
      </c>
      <c r="AM40" s="53">
        <f t="shared" ref="AM40:AM41" si="4">SUM(C40:AL40)</f>
        <v>12429377.237111107</v>
      </c>
      <c r="AN40" s="53">
        <f>ROUND(AM40*'Link In'!$H$2,2)</f>
        <v>621468.86</v>
      </c>
      <c r="AO40" s="53">
        <f>ROUND((AM40-AN40)*'Link In'!$H$3,2)</f>
        <v>2479660.7599999998</v>
      </c>
      <c r="AP40" s="53">
        <f>-'Def Maint Amort'!AM39</f>
        <v>-94691.166388888887</v>
      </c>
      <c r="AQ40" s="53">
        <f>ROUND(AP40*'Link In'!$H$2,2)</f>
        <v>-4734.5600000000004</v>
      </c>
      <c r="AR40" s="53">
        <f>ROUND((AP40-AQ40)*'Link In'!$H$3,0)</f>
        <v>-18891</v>
      </c>
      <c r="AS40" s="134">
        <f t="shared" si="3"/>
        <v>43890</v>
      </c>
    </row>
    <row r="41" spans="1:45" x14ac:dyDescent="0.3">
      <c r="A41" s="55">
        <f t="shared" si="1"/>
        <v>125</v>
      </c>
      <c r="B41" s="109">
        <v>43921</v>
      </c>
      <c r="C41" s="111">
        <f>INDEX('Def Maint Detail'!R$270:R$423,MATCH($A41,'Def Maint Detail'!$A$270:$A$423,0))</f>
        <v>1.6825651982799172E-11</v>
      </c>
      <c r="D41" s="111">
        <f>INDEX('Def Maint Detail'!S$270:S$423,MATCH($A41,'Def Maint Detail'!$A$270:$A$423,0))</f>
        <v>-7.0485839387401938E-12</v>
      </c>
      <c r="E41" s="111">
        <f>INDEX('Def Maint Detail'!T$270:T$423,MATCH($A41,'Def Maint Detail'!$A$270:$A$423,0))</f>
        <v>2.0293100533308461E-11</v>
      </c>
      <c r="F41" s="111">
        <f>INDEX('Def Maint Detail'!U$270:U$423,MATCH($A41,'Def Maint Detail'!$A$270:$A$423,0))</f>
        <v>199318.02000000197</v>
      </c>
      <c r="G41" s="111">
        <f>INDEX('Def Maint Detail'!V$270:V$423,MATCH($A41,'Def Maint Detail'!$A$270:$A$423,0))</f>
        <v>347183.76000000129</v>
      </c>
      <c r="H41" s="111">
        <f>INDEX('Def Maint Detail'!W$270:W$423,MATCH($A41,'Def Maint Detail'!$A$270:$A$423,0))</f>
        <v>-1.2050804798491299E-11</v>
      </c>
      <c r="I41" s="111">
        <f>INDEX('Def Maint Detail'!X$270:X$423,MATCH($A41,'Def Maint Detail'!$A$270:$A$423,0))</f>
        <v>19825.684888888962</v>
      </c>
      <c r="J41" s="111">
        <f>INDEX('Def Maint Detail'!Y$270:Y$423,MATCH($A41,'Def Maint Detail'!$A$270:$A$423,0))</f>
        <v>71638.720000000161</v>
      </c>
      <c r="K41" s="111">
        <f>INDEX('Def Maint Detail'!Z$270:Z$423,MATCH($A41,'Def Maint Detail'!$A$270:$A$423,0))</f>
        <v>348198.60000000265</v>
      </c>
      <c r="L41" s="111">
        <f>INDEX('Def Maint Detail'!AA$270:AA$423,MATCH($A41,'Def Maint Detail'!$A$270:$A$423,0))</f>
        <v>284602.85005555529</v>
      </c>
      <c r="M41" s="111">
        <f>INDEX('Def Maint Detail'!AB$270:AB$423,MATCH($A41,'Def Maint Detail'!$A$270:$A$423,0))</f>
        <v>232309.77777777877</v>
      </c>
      <c r="N41" s="111">
        <f>INDEX('Def Maint Detail'!AC$270:AC$423,MATCH($A41,'Def Maint Detail'!$A$270:$A$423,0))</f>
        <v>505754.55555555131</v>
      </c>
      <c r="O41" s="111">
        <f>INDEX('Def Maint Detail'!AD$270:AD$423,MATCH($A41,'Def Maint Detail'!$A$270:$A$423,0))</f>
        <v>295815.46166666539</v>
      </c>
      <c r="P41" s="111">
        <f>INDEX('Def Maint Detail'!AE$270:AE$423,MATCH($A41,'Def Maint Detail'!$A$270:$A$423,0))</f>
        <v>616029.91494444397</v>
      </c>
      <c r="Q41" s="111">
        <f>INDEX('Def Maint Detail'!AF$270:AF$423,MATCH($A41,'Def Maint Detail'!$A$270:$A$423,0))</f>
        <v>271813.47238888935</v>
      </c>
      <c r="R41" s="111">
        <f>INDEX('Def Maint Detail'!AG$270:AG$423,MATCH($A41,'Def Maint Detail'!$A$270:$A$423,0))</f>
        <v>1059721.8976666646</v>
      </c>
      <c r="S41" s="111">
        <f>INDEX('Def Maint Detail'!AH$270:AH$423,MATCH($A41,'Def Maint Detail'!$A$270:$A$423,0))</f>
        <v>313977.73405555444</v>
      </c>
      <c r="T41" s="111">
        <f>INDEX('Def Maint Detail'!AI$270:AI$423,MATCH($A41,'Def Maint Detail'!$A$270:$A$423,0))</f>
        <v>638425.83011110988</v>
      </c>
      <c r="U41" s="111">
        <f>INDEX('Def Maint Detail'!AJ$270:AJ$423,MATCH($A41,'Def Maint Detail'!$A$270:$A$423,0))</f>
        <v>653236.74027777533</v>
      </c>
      <c r="V41" s="111">
        <f>INDEX('Def Maint Detail'!AK$270:AK$423,MATCH($A41,'Def Maint Detail'!$A$270:$A$423,0))</f>
        <v>305416.48988888826</v>
      </c>
      <c r="W41" s="111">
        <f>INDEX('Def Maint Detail'!AL$270:AL$423,MATCH($A41,'Def Maint Detail'!$A$270:$A$423,0))</f>
        <v>844485.43750000081</v>
      </c>
      <c r="X41" s="111">
        <f>INDEX('Def Maint Detail'!AM$270:AM$423,MATCH($A41,'Def Maint Detail'!$A$270:$A$423,0))</f>
        <v>34283.793333333364</v>
      </c>
      <c r="Y41" s="111">
        <f>INDEX('Def Maint Detail'!AN$270:AN$423,MATCH($A41,'Def Maint Detail'!$A$270:$A$423,0))</f>
        <v>0</v>
      </c>
      <c r="Z41" s="111">
        <f>INDEX('Def Maint Detail'!AO$270:AO$423,MATCH($A41,'Def Maint Detail'!$A$270:$A$423,0))</f>
        <v>0</v>
      </c>
      <c r="AA41" s="111">
        <f>INDEX('Def Maint Detail'!AP$270:AP$423,MATCH($A41,'Def Maint Detail'!$A$270:$A$423,0))</f>
        <v>1611718.3451111112</v>
      </c>
      <c r="AB41" s="111">
        <f>INDEX('Def Maint Detail'!AQ$270:AQ$423,MATCH($A41,'Def Maint Detail'!$A$270:$A$423,0))</f>
        <v>870833.33333333372</v>
      </c>
      <c r="AC41" s="111">
        <f>INDEX('Def Maint Detail'!AR$270:AR$423,MATCH($A41,'Def Maint Detail'!$A$270:$A$423,0))</f>
        <v>1306666.666666667</v>
      </c>
      <c r="AD41" s="111">
        <f>INDEX('Def Maint Detail'!AS$270:AS$423,MATCH($A41,'Def Maint Detail'!$A$270:$A$423,0))</f>
        <v>714828.67200000014</v>
      </c>
      <c r="AE41" s="111">
        <f>INDEX('Def Maint Detail'!AT$270:AT$423,MATCH($A41,'Def Maint Detail'!$A$270:$A$423,0))</f>
        <v>717359.9939999996</v>
      </c>
      <c r="AF41" s="111">
        <f>INDEX('Def Maint Detail'!AU$270:AU$423,MATCH($A41,'Def Maint Detail'!$A$270:$A$423,0))</f>
        <v>300000</v>
      </c>
      <c r="AG41" s="111">
        <f>INDEX('Def Maint Detail'!AV$270:AV$423,MATCH($A41,'Def Maint Detail'!$A$270:$A$423,0))</f>
        <v>71240.319499999954</v>
      </c>
      <c r="AH41" s="111">
        <f>INDEX('Def Maint Detail'!AW$270:AW$423,MATCH($A41,'Def Maint Detail'!$A$270:$A$423,0))</f>
        <v>0</v>
      </c>
      <c r="AI41" s="111">
        <f>INDEX('Def Maint Detail'!AX$270:AX$423,MATCH($A41,'Def Maint Detail'!$A$270:$A$423,0))</f>
        <v>0</v>
      </c>
      <c r="AJ41" s="111">
        <f>INDEX('Def Maint Detail'!AY$270:AY$423,MATCH($A41,'Def Maint Detail'!$A$270:$A$423,0))</f>
        <v>0</v>
      </c>
      <c r="AK41" s="111">
        <f>INDEX('Def Maint Detail'!AY$270:AY$423,MATCH($A41,'Def Maint Detail'!$A$270:$A$423,0))</f>
        <v>0</v>
      </c>
      <c r="AL41" s="111">
        <f>INDEX('Def Maint Detail'!AZ$270:AZ$423,MATCH($A41,'Def Maint Detail'!$A$270:$A$423,0))</f>
        <v>0</v>
      </c>
      <c r="AM41" s="53">
        <f t="shared" si="4"/>
        <v>12634686.070722217</v>
      </c>
      <c r="AN41" s="53">
        <f>ROUND(AM41*'Link In'!$H$2,2)</f>
        <v>631734.30000000005</v>
      </c>
      <c r="AO41" s="53">
        <f>ROUND((AM41-AN41)*'Link In'!$H$3,2)</f>
        <v>2520619.87</v>
      </c>
      <c r="AP41" s="53">
        <f>-'Def Maint Amort'!AM40</f>
        <v>-94691.166388888887</v>
      </c>
      <c r="AQ41" s="53">
        <f>ROUND(AP41*'Link In'!$H$2,2)</f>
        <v>-4734.5600000000004</v>
      </c>
      <c r="AR41" s="53">
        <f>ROUND((AP41-AQ41)*'Link In'!$H$3,0)</f>
        <v>-18891</v>
      </c>
      <c r="AS41" s="134">
        <f t="shared" si="3"/>
        <v>43921</v>
      </c>
    </row>
    <row r="42" spans="1:45" x14ac:dyDescent="0.3">
      <c r="A42" s="55">
        <f t="shared" si="1"/>
        <v>126</v>
      </c>
      <c r="B42" s="109">
        <v>43951</v>
      </c>
      <c r="C42" s="111">
        <f>INDEX('Def Maint Detail'!R$270:R$423,MATCH($A42,'Def Maint Detail'!$A$270:$A$423,0))</f>
        <v>1.6825651982799172E-11</v>
      </c>
      <c r="D42" s="111">
        <f>INDEX('Def Maint Detail'!S$270:S$423,MATCH($A42,'Def Maint Detail'!$A$270:$A$423,0))</f>
        <v>-7.0485839387401938E-12</v>
      </c>
      <c r="E42" s="111">
        <f>INDEX('Def Maint Detail'!T$270:T$423,MATCH($A42,'Def Maint Detail'!$A$270:$A$423,0))</f>
        <v>2.0293100533308461E-11</v>
      </c>
      <c r="F42" s="111">
        <f>INDEX('Def Maint Detail'!U$270:U$423,MATCH($A42,'Def Maint Detail'!$A$270:$A$423,0))</f>
        <v>196298.05000000197</v>
      </c>
      <c r="G42" s="111">
        <f>INDEX('Def Maint Detail'!V$270:V$423,MATCH($A42,'Def Maint Detail'!$A$270:$A$423,0))</f>
        <v>341923.4000000013</v>
      </c>
      <c r="H42" s="111">
        <f>INDEX('Def Maint Detail'!W$270:W$423,MATCH($A42,'Def Maint Detail'!$A$270:$A$423,0))</f>
        <v>-1.2050804798491299E-11</v>
      </c>
      <c r="I42" s="111">
        <f>INDEX('Def Maint Detail'!X$270:X$423,MATCH($A42,'Def Maint Detail'!$A$270:$A$423,0))</f>
        <v>19206.122333333406</v>
      </c>
      <c r="J42" s="111">
        <f>INDEX('Def Maint Detail'!Y$270:Y$423,MATCH($A42,'Def Maint Detail'!$A$270:$A$423,0))</f>
        <v>69400.010000000155</v>
      </c>
      <c r="K42" s="111">
        <f>INDEX('Def Maint Detail'!Z$270:Z$423,MATCH($A42,'Def Maint Detail'!$A$270:$A$423,0))</f>
        <v>344053.38000000268</v>
      </c>
      <c r="L42" s="111">
        <f>INDEX('Def Maint Detail'!AA$270:AA$423,MATCH($A42,'Def Maint Detail'!$A$270:$A$423,0))</f>
        <v>281000.28233333305</v>
      </c>
      <c r="M42" s="111">
        <f>INDEX('Def Maint Detail'!AB$270:AB$423,MATCH($A42,'Def Maint Detail'!$A$270:$A$423,0))</f>
        <v>229986.68000000098</v>
      </c>
      <c r="N42" s="111">
        <f>INDEX('Def Maint Detail'!AC$270:AC$423,MATCH($A42,'Def Maint Detail'!$A$270:$A$423,0))</f>
        <v>500697.00999999576</v>
      </c>
      <c r="O42" s="111">
        <f>INDEX('Def Maint Detail'!AD$270:AD$423,MATCH($A42,'Def Maint Detail'!$A$270:$A$423,0))</f>
        <v>292998.17155555426</v>
      </c>
      <c r="P42" s="111">
        <f>INDEX('Def Maint Detail'!AE$270:AE$423,MATCH($A42,'Def Maint Detail'!$A$270:$A$423,0))</f>
        <v>611533.34622222173</v>
      </c>
      <c r="Q42" s="111">
        <f>INDEX('Def Maint Detail'!AF$270:AF$423,MATCH($A42,'Def Maint Detail'!$A$270:$A$423,0))</f>
        <v>269829.43244444492</v>
      </c>
      <c r="R42" s="111">
        <f>INDEX('Def Maint Detail'!AG$270:AG$423,MATCH($A42,'Def Maint Detail'!$A$270:$A$423,0))</f>
        <v>1051986.7013333312</v>
      </c>
      <c r="S42" s="111">
        <f>INDEX('Def Maint Detail'!AH$270:AH$423,MATCH($A42,'Def Maint Detail'!$A$270:$A$423,0))</f>
        <v>311685.92577777663</v>
      </c>
      <c r="T42" s="111">
        <f>INDEX('Def Maint Detail'!AI$270:AI$423,MATCH($A42,'Def Maint Detail'!$A$270:$A$423,0))</f>
        <v>633765.7875555543</v>
      </c>
      <c r="U42" s="111">
        <f>INDEX('Def Maint Detail'!AJ$270:AJ$423,MATCH($A42,'Def Maint Detail'!$A$270:$A$423,0))</f>
        <v>648468.58888888638</v>
      </c>
      <c r="V42" s="111">
        <f>INDEX('Def Maint Detail'!AK$270:AK$423,MATCH($A42,'Def Maint Detail'!$A$270:$A$423,0))</f>
        <v>303187.1724444438</v>
      </c>
      <c r="W42" s="111">
        <f>INDEX('Def Maint Detail'!AL$270:AL$423,MATCH($A42,'Def Maint Detail'!$A$270:$A$423,0))</f>
        <v>838661.40000000084</v>
      </c>
      <c r="X42" s="111">
        <f>INDEX('Def Maint Detail'!AM$270:AM$423,MATCH($A42,'Def Maint Detail'!$A$270:$A$423,0))</f>
        <v>34033.546666666698</v>
      </c>
      <c r="Y42" s="111">
        <f>INDEX('Def Maint Detail'!AN$270:AN$423,MATCH($A42,'Def Maint Detail'!$A$270:$A$423,0))</f>
        <v>0</v>
      </c>
      <c r="Z42" s="111">
        <f>INDEX('Def Maint Detail'!AO$270:AO$423,MATCH($A42,'Def Maint Detail'!$A$270:$A$423,0))</f>
        <v>0</v>
      </c>
      <c r="AA42" s="111">
        <f>INDEX('Def Maint Detail'!AP$270:AP$423,MATCH($A42,'Def Maint Detail'!$A$270:$A$423,0))</f>
        <v>1602663.7476666667</v>
      </c>
      <c r="AB42" s="111">
        <f>INDEX('Def Maint Detail'!AQ$270:AQ$423,MATCH($A42,'Def Maint Detail'!$A$270:$A$423,0))</f>
        <v>865555.55555555597</v>
      </c>
      <c r="AC42" s="111">
        <f>INDEX('Def Maint Detail'!AR$270:AR$423,MATCH($A42,'Def Maint Detail'!$A$270:$A$423,0))</f>
        <v>1298888.8888888892</v>
      </c>
      <c r="AD42" s="111">
        <f>INDEX('Def Maint Detail'!AS$270:AS$423,MATCH($A42,'Def Maint Detail'!$A$270:$A$423,0))</f>
        <v>710416.14933333348</v>
      </c>
      <c r="AE42" s="111">
        <f>INDEX('Def Maint Detail'!AT$270:AT$423,MATCH($A42,'Def Maint Detail'!$A$270:$A$423,0))</f>
        <v>712931.84588888846</v>
      </c>
      <c r="AF42" s="111">
        <f>INDEX('Def Maint Detail'!AU$270:AU$423,MATCH($A42,'Def Maint Detail'!$A$270:$A$423,0))</f>
        <v>298333.33333333331</v>
      </c>
      <c r="AG42" s="111">
        <f>INDEX('Def Maint Detail'!AV$270:AV$423,MATCH($A42,'Def Maint Detail'!$A$270:$A$423,0))</f>
        <v>70823.709444444394</v>
      </c>
      <c r="AH42" s="111">
        <f>INDEX('Def Maint Detail'!AW$270:AW$423,MATCH($A42,'Def Maint Detail'!$A$270:$A$423,0))</f>
        <v>0</v>
      </c>
      <c r="AI42" s="111">
        <f>INDEX('Def Maint Detail'!AX$270:AX$423,MATCH($A42,'Def Maint Detail'!$A$270:$A$423,0))</f>
        <v>0</v>
      </c>
      <c r="AJ42" s="111">
        <f>INDEX('Def Maint Detail'!AY$270:AY$423,MATCH($A42,'Def Maint Detail'!$A$270:$A$423,0))</f>
        <v>0</v>
      </c>
      <c r="AK42" s="111">
        <f>INDEX('Def Maint Detail'!AY$270:AY$423,MATCH($A42,'Def Maint Detail'!$A$270:$A$423,0))</f>
        <v>0</v>
      </c>
      <c r="AL42" s="111">
        <f>INDEX('Def Maint Detail'!AZ$270:AZ$423,MATCH($A42,'Def Maint Detail'!$A$270:$A$423,0))</f>
        <v>0</v>
      </c>
      <c r="AM42" s="53">
        <f t="shared" ref="AM42:AM44" si="5">SUM(C42:AL42)</f>
        <v>12538328.237666663</v>
      </c>
      <c r="AN42" s="53">
        <f>ROUND(AM42*'Link In'!$H$2,2)</f>
        <v>626916.41</v>
      </c>
      <c r="AO42" s="53">
        <f>ROUND((AM42-AN42)*'Link In'!$H$3,2)</f>
        <v>2501396.48</v>
      </c>
      <c r="AP42" s="53">
        <f>-'Def Maint Amort'!AM41</f>
        <v>-96357.833055555559</v>
      </c>
      <c r="AQ42" s="53">
        <f>ROUND(AP42*'Link In'!$H$2,2)</f>
        <v>-4817.8900000000003</v>
      </c>
      <c r="AR42" s="53">
        <f>ROUND((AP42-AQ42)*'Link In'!$H$3,0)</f>
        <v>-19223</v>
      </c>
      <c r="AS42" s="134">
        <f t="shared" ref="AS42:AS44" si="6">B42</f>
        <v>43951</v>
      </c>
    </row>
    <row r="43" spans="1:45" x14ac:dyDescent="0.3">
      <c r="A43" s="55">
        <f t="shared" si="1"/>
        <v>127</v>
      </c>
      <c r="B43" s="109">
        <v>43982</v>
      </c>
      <c r="C43" s="111">
        <f>INDEX('Def Maint Detail'!R$270:R$423,MATCH($A43,'Def Maint Detail'!$A$270:$A$423,0))</f>
        <v>1.6825651982799172E-11</v>
      </c>
      <c r="D43" s="111">
        <f>INDEX('Def Maint Detail'!S$270:S$423,MATCH($A43,'Def Maint Detail'!$A$270:$A$423,0))</f>
        <v>-7.0485839387401938E-12</v>
      </c>
      <c r="E43" s="111">
        <f>INDEX('Def Maint Detail'!T$270:T$423,MATCH($A43,'Def Maint Detail'!$A$270:$A$423,0))</f>
        <v>2.0293100533308461E-11</v>
      </c>
      <c r="F43" s="111">
        <f>INDEX('Def Maint Detail'!U$270:U$423,MATCH($A43,'Def Maint Detail'!$A$270:$A$423,0))</f>
        <v>193278.08000000197</v>
      </c>
      <c r="G43" s="111">
        <f>INDEX('Def Maint Detail'!V$270:V$423,MATCH($A43,'Def Maint Detail'!$A$270:$A$423,0))</f>
        <v>336663.04000000132</v>
      </c>
      <c r="H43" s="111">
        <f>INDEX('Def Maint Detail'!W$270:W$423,MATCH($A43,'Def Maint Detail'!$A$270:$A$423,0))</f>
        <v>-1.2050804798491299E-11</v>
      </c>
      <c r="I43" s="111">
        <f>INDEX('Def Maint Detail'!X$270:X$423,MATCH($A43,'Def Maint Detail'!$A$270:$A$423,0))</f>
        <v>18586.559777777849</v>
      </c>
      <c r="J43" s="111">
        <f>INDEX('Def Maint Detail'!Y$270:Y$423,MATCH($A43,'Def Maint Detail'!$A$270:$A$423,0))</f>
        <v>67161.300000000148</v>
      </c>
      <c r="K43" s="111">
        <f>INDEX('Def Maint Detail'!Z$270:Z$423,MATCH($A43,'Def Maint Detail'!$A$270:$A$423,0))</f>
        <v>339908.16000000271</v>
      </c>
      <c r="L43" s="111">
        <f>INDEX('Def Maint Detail'!AA$270:AA$423,MATCH($A43,'Def Maint Detail'!$A$270:$A$423,0))</f>
        <v>277397.7146111108</v>
      </c>
      <c r="M43" s="111">
        <f>INDEX('Def Maint Detail'!AB$270:AB$423,MATCH($A43,'Def Maint Detail'!$A$270:$A$423,0))</f>
        <v>227663.58222222319</v>
      </c>
      <c r="N43" s="111">
        <f>INDEX('Def Maint Detail'!AC$270:AC$423,MATCH($A43,'Def Maint Detail'!$A$270:$A$423,0))</f>
        <v>495639.46444444021</v>
      </c>
      <c r="O43" s="111">
        <f>INDEX('Def Maint Detail'!AD$270:AD$423,MATCH($A43,'Def Maint Detail'!$A$270:$A$423,0))</f>
        <v>290180.88144444313</v>
      </c>
      <c r="P43" s="111">
        <f>INDEX('Def Maint Detail'!AE$270:AE$423,MATCH($A43,'Def Maint Detail'!$A$270:$A$423,0))</f>
        <v>607036.7774999995</v>
      </c>
      <c r="Q43" s="111">
        <f>INDEX('Def Maint Detail'!AF$270:AF$423,MATCH($A43,'Def Maint Detail'!$A$270:$A$423,0))</f>
        <v>267845.39250000048</v>
      </c>
      <c r="R43" s="111">
        <f>INDEX('Def Maint Detail'!AG$270:AG$423,MATCH($A43,'Def Maint Detail'!$A$270:$A$423,0))</f>
        <v>1044251.5049999978</v>
      </c>
      <c r="S43" s="111">
        <f>INDEX('Def Maint Detail'!AH$270:AH$423,MATCH($A43,'Def Maint Detail'!$A$270:$A$423,0))</f>
        <v>309394.11749999883</v>
      </c>
      <c r="T43" s="111">
        <f>INDEX('Def Maint Detail'!AI$270:AI$423,MATCH($A43,'Def Maint Detail'!$A$270:$A$423,0))</f>
        <v>629105.74499999871</v>
      </c>
      <c r="U43" s="111">
        <f>INDEX('Def Maint Detail'!AJ$270:AJ$423,MATCH($A43,'Def Maint Detail'!$A$270:$A$423,0))</f>
        <v>643700.43749999744</v>
      </c>
      <c r="V43" s="111">
        <f>INDEX('Def Maint Detail'!AK$270:AK$423,MATCH($A43,'Def Maint Detail'!$A$270:$A$423,0))</f>
        <v>300957.85499999934</v>
      </c>
      <c r="W43" s="111">
        <f>INDEX('Def Maint Detail'!AL$270:AL$423,MATCH($A43,'Def Maint Detail'!$A$270:$A$423,0))</f>
        <v>832837.36250000086</v>
      </c>
      <c r="X43" s="111">
        <f>INDEX('Def Maint Detail'!AM$270:AM$423,MATCH($A43,'Def Maint Detail'!$A$270:$A$423,0))</f>
        <v>33783.300000000032</v>
      </c>
      <c r="Y43" s="111">
        <f>INDEX('Def Maint Detail'!AN$270:AN$423,MATCH($A43,'Def Maint Detail'!$A$270:$A$423,0))</f>
        <v>0</v>
      </c>
      <c r="Z43" s="111">
        <f>INDEX('Def Maint Detail'!AO$270:AO$423,MATCH($A43,'Def Maint Detail'!$A$270:$A$423,0))</f>
        <v>0</v>
      </c>
      <c r="AA43" s="111">
        <f>INDEX('Def Maint Detail'!AP$270:AP$423,MATCH($A43,'Def Maint Detail'!$A$270:$A$423,0))</f>
        <v>1593609.1502222223</v>
      </c>
      <c r="AB43" s="111">
        <f>INDEX('Def Maint Detail'!AQ$270:AQ$423,MATCH($A43,'Def Maint Detail'!$A$270:$A$423,0))</f>
        <v>860277.77777777822</v>
      </c>
      <c r="AC43" s="111">
        <f>INDEX('Def Maint Detail'!AR$270:AR$423,MATCH($A43,'Def Maint Detail'!$A$270:$A$423,0))</f>
        <v>1291111.1111111115</v>
      </c>
      <c r="AD43" s="111">
        <f>INDEX('Def Maint Detail'!AS$270:AS$423,MATCH($A43,'Def Maint Detail'!$A$270:$A$423,0))</f>
        <v>706003.62666666682</v>
      </c>
      <c r="AE43" s="111">
        <f>INDEX('Def Maint Detail'!AT$270:AT$423,MATCH($A43,'Def Maint Detail'!$A$270:$A$423,0))</f>
        <v>708503.69777777733</v>
      </c>
      <c r="AF43" s="111">
        <f>INDEX('Def Maint Detail'!AU$270:AU$423,MATCH($A43,'Def Maint Detail'!$A$270:$A$423,0))</f>
        <v>296666.66666666663</v>
      </c>
      <c r="AG43" s="111">
        <f>INDEX('Def Maint Detail'!AV$270:AV$423,MATCH($A43,'Def Maint Detail'!$A$270:$A$423,0))</f>
        <v>70407.099388888833</v>
      </c>
      <c r="AH43" s="111">
        <f>INDEX('Def Maint Detail'!AW$270:AW$423,MATCH($A43,'Def Maint Detail'!$A$270:$A$423,0))</f>
        <v>0</v>
      </c>
      <c r="AI43" s="111">
        <f>INDEX('Def Maint Detail'!AX$270:AX$423,MATCH($A43,'Def Maint Detail'!$A$270:$A$423,0))</f>
        <v>0</v>
      </c>
      <c r="AJ43" s="111">
        <f>INDEX('Def Maint Detail'!AY$270:AY$423,MATCH($A43,'Def Maint Detail'!$A$270:$A$423,0))</f>
        <v>0</v>
      </c>
      <c r="AK43" s="111">
        <f>INDEX('Def Maint Detail'!AY$270:AY$423,MATCH($A43,'Def Maint Detail'!$A$270:$A$423,0))</f>
        <v>0</v>
      </c>
      <c r="AL43" s="111">
        <f>INDEX('Def Maint Detail'!AZ$270:AZ$423,MATCH($A43,'Def Maint Detail'!$A$270:$A$423,0))</f>
        <v>0</v>
      </c>
      <c r="AM43" s="53">
        <f t="shared" si="5"/>
        <v>12441970.404611105</v>
      </c>
      <c r="AN43" s="53">
        <f>ROUND(AM43*'Link In'!$H$2,2)</f>
        <v>622098.52</v>
      </c>
      <c r="AO43" s="53">
        <f>ROUND((AM43-AN43)*'Link In'!$H$3,2)</f>
        <v>2482173.1</v>
      </c>
      <c r="AP43" s="53">
        <f>-'Def Maint Amort'!AM42</f>
        <v>-96357.833055555559</v>
      </c>
      <c r="AQ43" s="53">
        <f>ROUND(AP43*'Link In'!$H$2,2)</f>
        <v>-4817.8900000000003</v>
      </c>
      <c r="AR43" s="53">
        <f>ROUND((AP43-AQ43)*'Link In'!$H$3,0)</f>
        <v>-19223</v>
      </c>
      <c r="AS43" s="134">
        <f t="shared" si="6"/>
        <v>43982</v>
      </c>
    </row>
    <row r="44" spans="1:45" x14ac:dyDescent="0.3">
      <c r="A44" s="55">
        <f t="shared" si="1"/>
        <v>128</v>
      </c>
      <c r="B44" s="109">
        <v>44012</v>
      </c>
      <c r="C44" s="111">
        <f>INDEX('Def Maint Detail'!R$270:R$423,MATCH($A44,'Def Maint Detail'!$A$270:$A$423,0))</f>
        <v>1.6825651982799172E-11</v>
      </c>
      <c r="D44" s="111">
        <f>INDEX('Def Maint Detail'!S$270:S$423,MATCH($A44,'Def Maint Detail'!$A$270:$A$423,0))</f>
        <v>-7.0485839387401938E-12</v>
      </c>
      <c r="E44" s="111">
        <f>INDEX('Def Maint Detail'!T$270:T$423,MATCH($A44,'Def Maint Detail'!$A$270:$A$423,0))</f>
        <v>2.0293100533308461E-11</v>
      </c>
      <c r="F44" s="111">
        <f>INDEX('Def Maint Detail'!U$270:U$423,MATCH($A44,'Def Maint Detail'!$A$270:$A$423,0))</f>
        <v>190258.11000000197</v>
      </c>
      <c r="G44" s="111">
        <f>INDEX('Def Maint Detail'!V$270:V$423,MATCH($A44,'Def Maint Detail'!$A$270:$A$423,0))</f>
        <v>331402.68000000133</v>
      </c>
      <c r="H44" s="111">
        <f>INDEX('Def Maint Detail'!W$270:W$423,MATCH($A44,'Def Maint Detail'!$A$270:$A$423,0))</f>
        <v>-1.2050804798491299E-11</v>
      </c>
      <c r="I44" s="111">
        <f>INDEX('Def Maint Detail'!X$270:X$423,MATCH($A44,'Def Maint Detail'!$A$270:$A$423,0))</f>
        <v>17966.997222222293</v>
      </c>
      <c r="J44" s="111">
        <f>INDEX('Def Maint Detail'!Y$270:Y$423,MATCH($A44,'Def Maint Detail'!$A$270:$A$423,0))</f>
        <v>64922.590000000149</v>
      </c>
      <c r="K44" s="111">
        <f>INDEX('Def Maint Detail'!Z$270:Z$423,MATCH($A44,'Def Maint Detail'!$A$270:$A$423,0))</f>
        <v>335762.94000000274</v>
      </c>
      <c r="L44" s="111">
        <f>INDEX('Def Maint Detail'!AA$270:AA$423,MATCH($A44,'Def Maint Detail'!$A$270:$A$423,0))</f>
        <v>273795.14688888856</v>
      </c>
      <c r="M44" s="111">
        <f>INDEX('Def Maint Detail'!AB$270:AB$423,MATCH($A44,'Def Maint Detail'!$A$270:$A$423,0))</f>
        <v>225340.48444444541</v>
      </c>
      <c r="N44" s="111">
        <f>INDEX('Def Maint Detail'!AC$270:AC$423,MATCH($A44,'Def Maint Detail'!$A$270:$A$423,0))</f>
        <v>490581.91888888465</v>
      </c>
      <c r="O44" s="111">
        <f>INDEX('Def Maint Detail'!AD$270:AD$423,MATCH($A44,'Def Maint Detail'!$A$270:$A$423,0))</f>
        <v>287363.59133333201</v>
      </c>
      <c r="P44" s="111">
        <f>INDEX('Def Maint Detail'!AE$270:AE$423,MATCH($A44,'Def Maint Detail'!$A$270:$A$423,0))</f>
        <v>602540.20877777727</v>
      </c>
      <c r="Q44" s="111">
        <f>INDEX('Def Maint Detail'!AF$270:AF$423,MATCH($A44,'Def Maint Detail'!$A$270:$A$423,0))</f>
        <v>265861.35255555605</v>
      </c>
      <c r="R44" s="111">
        <f>INDEX('Def Maint Detail'!AG$270:AG$423,MATCH($A44,'Def Maint Detail'!$A$270:$A$423,0))</f>
        <v>1036516.3086666644</v>
      </c>
      <c r="S44" s="111">
        <f>INDEX('Def Maint Detail'!AH$270:AH$423,MATCH($A44,'Def Maint Detail'!$A$270:$A$423,0))</f>
        <v>307102.30922222103</v>
      </c>
      <c r="T44" s="111">
        <f>INDEX('Def Maint Detail'!AI$270:AI$423,MATCH($A44,'Def Maint Detail'!$A$270:$A$423,0))</f>
        <v>624445.70244444313</v>
      </c>
      <c r="U44" s="111">
        <f>INDEX('Def Maint Detail'!AJ$270:AJ$423,MATCH($A44,'Def Maint Detail'!$A$270:$A$423,0))</f>
        <v>638932.28611110849</v>
      </c>
      <c r="V44" s="111">
        <f>INDEX('Def Maint Detail'!AK$270:AK$423,MATCH($A44,'Def Maint Detail'!$A$270:$A$423,0))</f>
        <v>298728.53755555488</v>
      </c>
      <c r="W44" s="111">
        <f>INDEX('Def Maint Detail'!AL$270:AL$423,MATCH($A44,'Def Maint Detail'!$A$270:$A$423,0))</f>
        <v>827013.32500000088</v>
      </c>
      <c r="X44" s="111">
        <f>INDEX('Def Maint Detail'!AM$270:AM$423,MATCH($A44,'Def Maint Detail'!$A$270:$A$423,0))</f>
        <v>33533.053333333366</v>
      </c>
      <c r="Y44" s="111">
        <f>INDEX('Def Maint Detail'!AN$270:AN$423,MATCH($A44,'Def Maint Detail'!$A$270:$A$423,0))</f>
        <v>0</v>
      </c>
      <c r="Z44" s="111">
        <f>INDEX('Def Maint Detail'!AO$270:AO$423,MATCH($A44,'Def Maint Detail'!$A$270:$A$423,0))</f>
        <v>0</v>
      </c>
      <c r="AA44" s="111">
        <f>INDEX('Def Maint Detail'!AP$270:AP$423,MATCH($A44,'Def Maint Detail'!$A$270:$A$423,0))</f>
        <v>1584554.5527777779</v>
      </c>
      <c r="AB44" s="111">
        <f>INDEX('Def Maint Detail'!AQ$270:AQ$423,MATCH($A44,'Def Maint Detail'!$A$270:$A$423,0))</f>
        <v>855000.00000000047</v>
      </c>
      <c r="AC44" s="111">
        <f>INDEX('Def Maint Detail'!AR$270:AR$423,MATCH($A44,'Def Maint Detail'!$A$270:$A$423,0))</f>
        <v>1283333.3333333337</v>
      </c>
      <c r="AD44" s="111">
        <f>INDEX('Def Maint Detail'!AS$270:AS$423,MATCH($A44,'Def Maint Detail'!$A$270:$A$423,0))</f>
        <v>701591.10400000017</v>
      </c>
      <c r="AE44" s="111">
        <f>INDEX('Def Maint Detail'!AT$270:AT$423,MATCH($A44,'Def Maint Detail'!$A$270:$A$423,0))</f>
        <v>704075.54966666619</v>
      </c>
      <c r="AF44" s="111">
        <f>INDEX('Def Maint Detail'!AU$270:AU$423,MATCH($A44,'Def Maint Detail'!$A$270:$A$423,0))</f>
        <v>294999.99999999994</v>
      </c>
      <c r="AG44" s="111">
        <f>INDEX('Def Maint Detail'!AV$270:AV$423,MATCH($A44,'Def Maint Detail'!$A$270:$A$423,0))</f>
        <v>69990.489333333273</v>
      </c>
      <c r="AH44" s="111">
        <f>INDEX('Def Maint Detail'!AW$270:AW$423,MATCH($A44,'Def Maint Detail'!$A$270:$A$423,0))</f>
        <v>0</v>
      </c>
      <c r="AI44" s="111">
        <f>INDEX('Def Maint Detail'!AX$270:AX$423,MATCH($A44,'Def Maint Detail'!$A$270:$A$423,0))</f>
        <v>0</v>
      </c>
      <c r="AJ44" s="111">
        <f>INDEX('Def Maint Detail'!AY$270:AY$423,MATCH($A44,'Def Maint Detail'!$A$270:$A$423,0))</f>
        <v>0</v>
      </c>
      <c r="AK44" s="111">
        <f>INDEX('Def Maint Detail'!AY$270:AY$423,MATCH($A44,'Def Maint Detail'!$A$270:$A$423,0))</f>
        <v>0</v>
      </c>
      <c r="AL44" s="111">
        <f>INDEX('Def Maint Detail'!AZ$270:AZ$423,MATCH($A44,'Def Maint Detail'!$A$270:$A$423,0))</f>
        <v>0</v>
      </c>
      <c r="AM44" s="53">
        <f t="shared" si="5"/>
        <v>12345612.571555551</v>
      </c>
      <c r="AN44" s="53">
        <f>ROUND(AM44*'Link In'!$H$2,2)</f>
        <v>617280.63</v>
      </c>
      <c r="AO44" s="53">
        <f>ROUND((AM44-AN44)*'Link In'!$H$3,2)</f>
        <v>2462949.71</v>
      </c>
      <c r="AP44" s="53">
        <f>-'Def Maint Amort'!AM43</f>
        <v>-96357.833055555559</v>
      </c>
      <c r="AQ44" s="53">
        <f>ROUND(AP44*'Link In'!$H$2,2)</f>
        <v>-4817.8900000000003</v>
      </c>
      <c r="AR44" s="53">
        <f>ROUND((AP44-AQ44)*'Link In'!$H$3,0)</f>
        <v>-19223</v>
      </c>
      <c r="AS44" s="134">
        <f t="shared" si="6"/>
        <v>44012</v>
      </c>
    </row>
    <row r="45" spans="1:45" x14ac:dyDescent="0.3">
      <c r="B45" s="4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40"/>
    </row>
    <row r="46" spans="1:45" ht="15" thickBot="1" x14ac:dyDescent="0.35">
      <c r="B46" s="7" t="s">
        <v>18</v>
      </c>
      <c r="C46" s="51">
        <f>ROUND(C28,0)</f>
        <v>4205</v>
      </c>
      <c r="D46" s="51">
        <f t="shared" ref="D46:AC46" si="7">ROUND(D28,0)</f>
        <v>1633</v>
      </c>
      <c r="E46" s="51">
        <f t="shared" si="7"/>
        <v>2090</v>
      </c>
      <c r="F46" s="51">
        <f t="shared" si="7"/>
        <v>238578</v>
      </c>
      <c r="G46" s="51">
        <f t="shared" si="7"/>
        <v>415568</v>
      </c>
      <c r="H46" s="51">
        <f t="shared" si="7"/>
        <v>8907</v>
      </c>
      <c r="I46" s="51">
        <f t="shared" si="7"/>
        <v>27880</v>
      </c>
      <c r="J46" s="51">
        <f t="shared" si="7"/>
        <v>100742</v>
      </c>
      <c r="K46" s="51">
        <f t="shared" si="7"/>
        <v>402086</v>
      </c>
      <c r="L46" s="51">
        <f t="shared" si="7"/>
        <v>331436</v>
      </c>
      <c r="M46" s="51">
        <f t="shared" si="7"/>
        <v>262510</v>
      </c>
      <c r="N46" s="51">
        <f t="shared" si="7"/>
        <v>571503</v>
      </c>
      <c r="O46" s="51">
        <f t="shared" si="7"/>
        <v>332440</v>
      </c>
      <c r="P46" s="51">
        <f t="shared" si="7"/>
        <v>674485</v>
      </c>
      <c r="Q46" s="51">
        <f t="shared" si="7"/>
        <v>297606</v>
      </c>
      <c r="R46" s="51">
        <f t="shared" si="7"/>
        <v>1160279</v>
      </c>
      <c r="S46" s="51">
        <f t="shared" si="7"/>
        <v>343771</v>
      </c>
      <c r="T46" s="51">
        <f t="shared" si="7"/>
        <v>699006</v>
      </c>
      <c r="U46" s="51">
        <f t="shared" si="7"/>
        <v>715223</v>
      </c>
      <c r="V46" s="51">
        <f t="shared" si="7"/>
        <v>334398</v>
      </c>
      <c r="W46" s="51">
        <f t="shared" si="7"/>
        <v>920198</v>
      </c>
      <c r="X46" s="51">
        <f t="shared" si="7"/>
        <v>37537</v>
      </c>
      <c r="Y46" s="51">
        <f t="shared" si="7"/>
        <v>0</v>
      </c>
      <c r="Z46" s="51">
        <f t="shared" si="7"/>
        <v>0</v>
      </c>
      <c r="AA46" s="51">
        <f t="shared" si="7"/>
        <v>0</v>
      </c>
      <c r="AB46" s="51">
        <f t="shared" si="7"/>
        <v>939444</v>
      </c>
      <c r="AC46" s="51">
        <f t="shared" si="7"/>
        <v>0</v>
      </c>
      <c r="AD46" s="51">
        <f t="shared" ref="AD46:AL46" si="8">ROUND(AD28,0)</f>
        <v>772191</v>
      </c>
      <c r="AE46" s="51">
        <f t="shared" si="8"/>
        <v>774926</v>
      </c>
      <c r="AF46" s="51">
        <f t="shared" si="8"/>
        <v>0</v>
      </c>
      <c r="AG46" s="51">
        <f t="shared" si="8"/>
        <v>0</v>
      </c>
      <c r="AH46" s="51">
        <f t="shared" si="8"/>
        <v>0</v>
      </c>
      <c r="AI46" s="51">
        <f t="shared" si="8"/>
        <v>0</v>
      </c>
      <c r="AJ46" s="51">
        <f t="shared" ref="AJ46" si="9">ROUND(AJ28,0)</f>
        <v>0</v>
      </c>
      <c r="AK46" s="51">
        <f t="shared" si="8"/>
        <v>0</v>
      </c>
      <c r="AL46" s="51">
        <f t="shared" si="8"/>
        <v>0</v>
      </c>
      <c r="AM46" s="50">
        <f>ROUND(AM28,0)</f>
        <v>10368643</v>
      </c>
      <c r="AN46" s="50">
        <f t="shared" ref="AN46:AO46" si="10">ROUND(AN28,0)</f>
        <v>518432</v>
      </c>
      <c r="AO46" s="50">
        <f t="shared" si="10"/>
        <v>2068544</v>
      </c>
      <c r="AP46" s="50">
        <f>SUM(AP17:AP28)</f>
        <v>-833008.50011111097</v>
      </c>
      <c r="AQ46" s="50">
        <f>SUM(AQ17:AQ28)</f>
        <v>-41650.44999999999</v>
      </c>
      <c r="AR46" s="50">
        <f t="shared" ref="AR46" si="11">SUM(AR17:AR28)</f>
        <v>-166182</v>
      </c>
    </row>
    <row r="47" spans="1:45" ht="15" thickTop="1" x14ac:dyDescent="0.3">
      <c r="B47" s="7" t="s">
        <v>19</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row>
    <row r="48" spans="1:45" x14ac:dyDescent="0.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row>
    <row r="49" spans="2:45" ht="15" thickBot="1" x14ac:dyDescent="0.35">
      <c r="B49" s="7" t="s">
        <v>18</v>
      </c>
      <c r="C49" s="50">
        <f>ROUND(C44,0)</f>
        <v>0</v>
      </c>
      <c r="D49" s="50">
        <f t="shared" ref="D49:AC49" si="12">ROUND(D44,0)</f>
        <v>0</v>
      </c>
      <c r="E49" s="50">
        <f t="shared" si="12"/>
        <v>0</v>
      </c>
      <c r="F49" s="50">
        <f t="shared" si="12"/>
        <v>190258</v>
      </c>
      <c r="G49" s="50">
        <f t="shared" si="12"/>
        <v>331403</v>
      </c>
      <c r="H49" s="50">
        <f t="shared" si="12"/>
        <v>0</v>
      </c>
      <c r="I49" s="50">
        <f t="shared" si="12"/>
        <v>17967</v>
      </c>
      <c r="J49" s="50">
        <f t="shared" si="12"/>
        <v>64923</v>
      </c>
      <c r="K49" s="50">
        <f t="shared" si="12"/>
        <v>335763</v>
      </c>
      <c r="L49" s="50">
        <f t="shared" si="12"/>
        <v>273795</v>
      </c>
      <c r="M49" s="50">
        <f t="shared" si="12"/>
        <v>225340</v>
      </c>
      <c r="N49" s="50">
        <f t="shared" si="12"/>
        <v>490582</v>
      </c>
      <c r="O49" s="50">
        <f t="shared" si="12"/>
        <v>287364</v>
      </c>
      <c r="P49" s="50">
        <f t="shared" si="12"/>
        <v>602540</v>
      </c>
      <c r="Q49" s="50">
        <f t="shared" si="12"/>
        <v>265861</v>
      </c>
      <c r="R49" s="50">
        <f t="shared" si="12"/>
        <v>1036516</v>
      </c>
      <c r="S49" s="50">
        <f t="shared" si="12"/>
        <v>307102</v>
      </c>
      <c r="T49" s="50">
        <f t="shared" si="12"/>
        <v>624446</v>
      </c>
      <c r="U49" s="50">
        <f t="shared" si="12"/>
        <v>638932</v>
      </c>
      <c r="V49" s="50">
        <f t="shared" si="12"/>
        <v>298729</v>
      </c>
      <c r="W49" s="50">
        <f t="shared" si="12"/>
        <v>827013</v>
      </c>
      <c r="X49" s="50">
        <f t="shared" si="12"/>
        <v>33533</v>
      </c>
      <c r="Y49" s="50">
        <f t="shared" si="12"/>
        <v>0</v>
      </c>
      <c r="Z49" s="50">
        <f t="shared" si="12"/>
        <v>0</v>
      </c>
      <c r="AA49" s="50">
        <f t="shared" si="12"/>
        <v>1584555</v>
      </c>
      <c r="AB49" s="50">
        <f t="shared" si="12"/>
        <v>855000</v>
      </c>
      <c r="AC49" s="50">
        <f t="shared" si="12"/>
        <v>1283333</v>
      </c>
      <c r="AD49" s="50">
        <f t="shared" ref="AD49:AL49" si="13">ROUND(AD44,0)</f>
        <v>701591</v>
      </c>
      <c r="AE49" s="50">
        <f t="shared" si="13"/>
        <v>704076</v>
      </c>
      <c r="AF49" s="50">
        <f t="shared" si="13"/>
        <v>295000</v>
      </c>
      <c r="AG49" s="50">
        <f t="shared" si="13"/>
        <v>69990</v>
      </c>
      <c r="AH49" s="50">
        <f t="shared" si="13"/>
        <v>0</v>
      </c>
      <c r="AI49" s="50">
        <f t="shared" si="13"/>
        <v>0</v>
      </c>
      <c r="AJ49" s="50">
        <f t="shared" ref="AJ49" si="14">ROUND(AJ44,0)</f>
        <v>0</v>
      </c>
      <c r="AK49" s="50">
        <f t="shared" si="13"/>
        <v>0</v>
      </c>
      <c r="AL49" s="50">
        <f t="shared" si="13"/>
        <v>0</v>
      </c>
      <c r="AM49" s="50">
        <f>ROUND(AM44,0)</f>
        <v>12345613</v>
      </c>
      <c r="AN49" s="50">
        <f>ROUND(AN44,0)</f>
        <v>617281</v>
      </c>
      <c r="AO49" s="50">
        <f>ROUND(AO44,0)</f>
        <v>2462950</v>
      </c>
      <c r="AP49" s="50">
        <f>SUM(AP33:AP44)</f>
        <v>-1088624.6145555554</v>
      </c>
      <c r="AQ49" s="50">
        <f>SUM(AQ33:AQ44)</f>
        <v>-54431.239999999991</v>
      </c>
      <c r="AR49" s="50">
        <f>SUM(AR33:AR44)</f>
        <v>-217181</v>
      </c>
    </row>
    <row r="50" spans="2:45" ht="15" thickTop="1" x14ac:dyDescent="0.3">
      <c r="B50" s="7" t="s">
        <v>20</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9"/>
      <c r="AN50" s="49"/>
      <c r="AO50" s="49"/>
      <c r="AP50" s="49"/>
      <c r="AQ50" s="49"/>
      <c r="AR50" s="49"/>
    </row>
    <row r="51" spans="2:45" x14ac:dyDescent="0.3">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9"/>
      <c r="AN51" s="49"/>
      <c r="AO51" s="49"/>
      <c r="AP51" s="49"/>
      <c r="AQ51" s="49"/>
      <c r="AR51" s="49"/>
    </row>
    <row r="52" spans="2:45" ht="15" thickBot="1" x14ac:dyDescent="0.35">
      <c r="B52" s="7" t="s">
        <v>21</v>
      </c>
      <c r="C52" s="50">
        <f>ROUND(AVERAGE(C32:C44),0)</f>
        <v>823</v>
      </c>
      <c r="D52" s="50">
        <f t="shared" ref="D52:AC52" si="15">ROUND(AVERAGE(D32:D44),0)</f>
        <v>320</v>
      </c>
      <c r="E52" s="50">
        <f t="shared" si="15"/>
        <v>409</v>
      </c>
      <c r="F52" s="50">
        <f t="shared" si="15"/>
        <v>208378</v>
      </c>
      <c r="G52" s="50">
        <f t="shared" si="15"/>
        <v>362965</v>
      </c>
      <c r="H52" s="50">
        <f t="shared" si="15"/>
        <v>1744</v>
      </c>
      <c r="I52" s="50">
        <f t="shared" si="15"/>
        <v>21684</v>
      </c>
      <c r="J52" s="50">
        <f t="shared" si="15"/>
        <v>78355</v>
      </c>
      <c r="K52" s="50">
        <f t="shared" si="15"/>
        <v>360634</v>
      </c>
      <c r="L52" s="50">
        <f t="shared" si="15"/>
        <v>295411</v>
      </c>
      <c r="M52" s="50">
        <f t="shared" si="15"/>
        <v>239279</v>
      </c>
      <c r="N52" s="50">
        <f t="shared" si="15"/>
        <v>520927</v>
      </c>
      <c r="O52" s="50">
        <f t="shared" si="15"/>
        <v>304267</v>
      </c>
      <c r="P52" s="50">
        <f t="shared" si="15"/>
        <v>629520</v>
      </c>
      <c r="Q52" s="50">
        <f t="shared" si="15"/>
        <v>277766</v>
      </c>
      <c r="R52" s="50">
        <f t="shared" si="15"/>
        <v>1082927</v>
      </c>
      <c r="S52" s="50">
        <f t="shared" si="15"/>
        <v>320853</v>
      </c>
      <c r="T52" s="50">
        <f t="shared" si="15"/>
        <v>652406</v>
      </c>
      <c r="U52" s="50">
        <f t="shared" si="15"/>
        <v>667541</v>
      </c>
      <c r="V52" s="50">
        <f t="shared" si="15"/>
        <v>312104</v>
      </c>
      <c r="W52" s="50">
        <f t="shared" si="15"/>
        <v>861958</v>
      </c>
      <c r="X52" s="50">
        <f t="shared" si="15"/>
        <v>35035</v>
      </c>
      <c r="Y52" s="50">
        <f t="shared" si="15"/>
        <v>0</v>
      </c>
      <c r="Z52" s="50">
        <f t="shared" si="15"/>
        <v>0</v>
      </c>
      <c r="AA52" s="50">
        <f t="shared" si="15"/>
        <v>741780</v>
      </c>
      <c r="AB52" s="50">
        <f t="shared" si="15"/>
        <v>886667</v>
      </c>
      <c r="AC52" s="50">
        <f t="shared" si="15"/>
        <v>1330000</v>
      </c>
      <c r="AD52" s="50">
        <f t="shared" ref="AD52:AL52" si="16">ROUND(AVERAGE(AD32:AD44),0)</f>
        <v>728066</v>
      </c>
      <c r="AE52" s="50">
        <f t="shared" si="16"/>
        <v>730644</v>
      </c>
      <c r="AF52" s="50">
        <f t="shared" si="16"/>
        <v>91538</v>
      </c>
      <c r="AG52" s="50">
        <f t="shared" si="16"/>
        <v>72490</v>
      </c>
      <c r="AH52" s="50">
        <f t="shared" si="16"/>
        <v>0</v>
      </c>
      <c r="AI52" s="50">
        <f t="shared" si="16"/>
        <v>0</v>
      </c>
      <c r="AJ52" s="50">
        <f t="shared" ref="AJ52" si="17">ROUND(AVERAGE(AJ32:AJ44),0)</f>
        <v>0</v>
      </c>
      <c r="AK52" s="50">
        <f t="shared" si="16"/>
        <v>0</v>
      </c>
      <c r="AL52" s="50">
        <f t="shared" si="16"/>
        <v>0</v>
      </c>
      <c r="AM52" s="50">
        <f>ROUND(AVERAGE(AM32:AM44),0)</f>
        <v>11816493</v>
      </c>
      <c r="AN52" s="50">
        <f t="shared" ref="AN52:AO52" si="18">ROUND(AVERAGE(AN32:AN44),0)</f>
        <v>590825</v>
      </c>
      <c r="AO52" s="50">
        <f t="shared" si="18"/>
        <v>2357390</v>
      </c>
      <c r="AR52" s="49"/>
    </row>
    <row r="53" spans="2:45" ht="15" thickTop="1" x14ac:dyDescent="0.3">
      <c r="B53" s="7" t="s">
        <v>22</v>
      </c>
      <c r="AS53" s="42"/>
    </row>
    <row r="56" spans="2:45" x14ac:dyDescent="0.3">
      <c r="AM56" s="9"/>
    </row>
    <row r="88" spans="2:2" x14ac:dyDescent="0.3">
      <c r="B88" s="43"/>
    </row>
    <row r="89" spans="2:2" ht="15" thickBot="1" x14ac:dyDescent="0.35">
      <c r="B89" s="44"/>
    </row>
  </sheetData>
  <customSheetViews>
    <customSheetView guid="{E1512DED-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1"/>
      <headerFooter alignWithMargins="0">
        <oddFooter>&amp;L&amp;"Arial,Bold"&amp;8&amp;D        &amp;T&amp;C&amp;"Arial,Bold"&amp;8&amp;F        &amp;A&amp;R&amp;"Arial,Bold"&amp;8Page &amp;P of &amp;N</oddFooter>
      </headerFooter>
    </customSheetView>
    <customSheetView guid="{E1512DEC-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2"/>
      <headerFooter alignWithMargins="0">
        <oddFooter>&amp;L&amp;"Arial,Bold"&amp;8&amp;D        &amp;T&amp;C&amp;"Arial,Bold"&amp;8&amp;F        &amp;A&amp;R&amp;"Arial,Bold"&amp;8Page &amp;P of &amp;N</oddFooter>
      </headerFooter>
    </customSheetView>
    <customSheetView guid="{E1512DEB-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3"/>
      <headerFooter alignWithMargins="0">
        <oddFooter>&amp;L&amp;"Arial,Bold"&amp;8&amp;D        &amp;T&amp;C&amp;"Arial,Bold"&amp;8&amp;F        &amp;A&amp;R&amp;"Arial,Bold"&amp;8Page &amp;P of &amp;N</oddFooter>
      </headerFooter>
    </customSheetView>
  </customSheetViews>
  <mergeCells count="1">
    <mergeCell ref="A1:A14"/>
  </mergeCells>
  <phoneticPr fontId="7" type="noConversion"/>
  <printOptions horizontalCentered="1"/>
  <pageMargins left="0.25" right="0.25" top="0.75" bottom="0.5" header="0.25" footer="0.25"/>
  <pageSetup scale="68" fitToWidth="4" orientation="landscape" r:id="rId4"/>
  <headerFooter alignWithMargins="0"/>
  <colBreaks count="4" manualBreakCount="4">
    <brk id="11" min="15" max="52" man="1"/>
    <brk id="20" min="15" max="52" man="1"/>
    <brk id="29" min="15" max="52" man="1"/>
    <brk id="38" min="15" max="52" man="1"/>
  </colBreaks>
  <customProperties>
    <customPr name="_pios_id" r:id="rId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7"/>
  <sheetViews>
    <sheetView zoomScale="90" zoomScaleNormal="90" zoomScaleSheetLayoutView="90" workbookViewId="0">
      <pane xSplit="2" ySplit="15" topLeftCell="C16" activePane="bottomRight" state="frozen"/>
      <selection activeCell="H2" sqref="H2"/>
      <selection pane="topRight" activeCell="H2" sqref="H2"/>
      <selection pane="bottomLeft" activeCell="H2" sqref="H2"/>
      <selection pane="bottomRight" activeCell="H2" sqref="H2"/>
    </sheetView>
  </sheetViews>
  <sheetFormatPr defaultColWidth="12.6640625" defaultRowHeight="14.4" outlineLevelRow="1" x14ac:dyDescent="0.3"/>
  <cols>
    <col min="1" max="1" width="19.44140625" style="7" customWidth="1"/>
    <col min="2" max="2" width="33.44140625" style="7" customWidth="1"/>
    <col min="3" max="21" width="14.6640625" style="7" customWidth="1"/>
    <col min="22" max="22" width="14.6640625" style="5" customWidth="1"/>
    <col min="23" max="38" width="14.6640625" style="7" customWidth="1"/>
    <col min="39" max="39" width="15.44140625" style="7" bestFit="1" customWidth="1"/>
    <col min="40" max="40" width="15.33203125" style="7" customWidth="1"/>
    <col min="41" max="16384" width="12.6640625" style="7"/>
  </cols>
  <sheetData>
    <row r="1" spans="1:40" x14ac:dyDescent="0.3">
      <c r="A1" s="181" t="s">
        <v>153</v>
      </c>
      <c r="B1" s="23" t="str">
        <f>'Link In'!$B$3</f>
        <v>KENTUCKY AMERICAN WATER COMPANY</v>
      </c>
      <c r="L1" s="17" t="str">
        <f>'Link In'!$B$10</f>
        <v>W/P - 1-10</v>
      </c>
      <c r="V1" s="17" t="str">
        <f>'Link In'!$B$10</f>
        <v>W/P - 1-10</v>
      </c>
      <c r="Y1" s="15"/>
      <c r="Z1" s="15"/>
      <c r="AA1" s="15"/>
      <c r="AB1" s="15"/>
      <c r="AD1" s="15"/>
      <c r="AE1" s="15"/>
      <c r="AF1" s="17" t="str">
        <f>'Link In'!$B$10</f>
        <v>W/P - 1-10</v>
      </c>
      <c r="AG1" s="15"/>
      <c r="AH1" s="15"/>
      <c r="AI1" s="15"/>
      <c r="AJ1" s="15"/>
      <c r="AK1" s="15"/>
      <c r="AL1" s="17"/>
      <c r="AN1" s="17" t="str">
        <f>'Link In'!$B$10</f>
        <v>W/P - 1-10</v>
      </c>
    </row>
    <row r="2" spans="1:40" x14ac:dyDescent="0.3">
      <c r="A2" s="181"/>
      <c r="B2" s="22" t="s">
        <v>122</v>
      </c>
      <c r="D2" s="5"/>
      <c r="E2" s="5"/>
      <c r="F2" s="16"/>
      <c r="G2" s="5"/>
      <c r="H2" s="5"/>
      <c r="I2" s="5"/>
      <c r="J2" s="5"/>
      <c r="K2" s="5"/>
      <c r="L2" s="17" t="str">
        <f ca="1">RIGHT(CELL("filename",$N$1),LEN(CELL("filename",$N$1))-SEARCH("\Exhibits",CELL("filename",$N$1),1))</f>
        <v>Exhibits\Rate Base\[KAWC 2018 Rate Case - Deferred Maintenance.xlsx]Def Maint Amort</v>
      </c>
      <c r="M2" s="16"/>
      <c r="O2" s="21"/>
      <c r="P2" s="21"/>
      <c r="Q2" s="21"/>
      <c r="R2" s="21"/>
      <c r="S2" s="21"/>
      <c r="T2" s="21"/>
      <c r="U2" s="21"/>
      <c r="V2" s="17" t="str">
        <f ca="1">RIGHT(CELL("filename",$N$1),LEN(CELL("filename",$N$1))-SEARCH("\Exhibits",CELL("filename",$N$1),1))</f>
        <v>Exhibits\Rate Base\[KAWC 2018 Rate Case - Deferred Maintenance.xlsx]Def Maint Amort</v>
      </c>
      <c r="W2" s="16"/>
      <c r="X2" s="16"/>
      <c r="Y2" s="16"/>
      <c r="Z2" s="16"/>
      <c r="AA2" s="16"/>
      <c r="AB2" s="16"/>
      <c r="AC2" s="16"/>
      <c r="AD2" s="16"/>
      <c r="AE2" s="16"/>
      <c r="AF2" s="17" t="str">
        <f ca="1">RIGHT(CELL("filename",$N$1),LEN(CELL("filename",$N$1))-SEARCH("\Exhibits",CELL("filename",$N$1),1))</f>
        <v>Exhibits\Rate Base\[KAWC 2018 Rate Case - Deferred Maintenance.xlsx]Def Maint Amort</v>
      </c>
      <c r="AG2" s="16"/>
      <c r="AH2" s="16"/>
      <c r="AI2" s="16"/>
      <c r="AJ2" s="16"/>
      <c r="AK2" s="16"/>
      <c r="AN2" s="17" t="str">
        <f ca="1">RIGHT(CELL("filename",$N$1),LEN(CELL("filename",$N$1))-SEARCH("\Exhibits",CELL("filename",$N$1),1))</f>
        <v>Exhibits\Rate Base\[KAWC 2018 Rate Case - Deferred Maintenance.xlsx]Def Maint Amort</v>
      </c>
    </row>
    <row r="3" spans="1:40" x14ac:dyDescent="0.3">
      <c r="A3" s="181"/>
      <c r="B3" s="23" t="str">
        <f>+Exhibit!A4</f>
        <v>Case No. 2018-00358</v>
      </c>
      <c r="C3" s="110"/>
      <c r="D3" s="110"/>
      <c r="E3" s="110"/>
      <c r="F3" s="110"/>
      <c r="G3" s="110"/>
      <c r="H3" s="110"/>
      <c r="I3" s="110"/>
      <c r="J3" s="110"/>
      <c r="K3" s="21"/>
      <c r="L3" s="21"/>
      <c r="M3" s="21"/>
      <c r="N3" s="21"/>
      <c r="O3" s="21"/>
      <c r="P3" s="21"/>
      <c r="Q3" s="21"/>
      <c r="R3" s="21"/>
      <c r="S3" s="21"/>
      <c r="T3" s="21"/>
      <c r="U3" s="21"/>
      <c r="W3" s="21"/>
      <c r="X3" s="21"/>
      <c r="Y3" s="21"/>
      <c r="Z3" s="21"/>
      <c r="AA3" s="21"/>
      <c r="AB3" s="21"/>
      <c r="AC3" s="21"/>
      <c r="AD3" s="21"/>
      <c r="AE3" s="21"/>
      <c r="AF3" s="21"/>
      <c r="AG3" s="21"/>
      <c r="AH3" s="21"/>
      <c r="AI3" s="21"/>
      <c r="AJ3" s="21"/>
      <c r="AK3" s="21"/>
      <c r="AL3" s="21"/>
    </row>
    <row r="4" spans="1:40" x14ac:dyDescent="0.3">
      <c r="A4" s="181"/>
    </row>
    <row r="5" spans="1:40" ht="43.2" x14ac:dyDescent="0.3">
      <c r="A5" s="181"/>
      <c r="B5" s="120" t="s">
        <v>128</v>
      </c>
      <c r="C5" s="121" t="str">
        <f>'Def Maint Bal'!C5</f>
        <v>Repair Tates Creek</v>
      </c>
      <c r="D5" s="103" t="str">
        <f>'Def Maint Bal'!D5</f>
        <v>Sadieville Standpipe Repairs</v>
      </c>
      <c r="E5" s="103" t="str">
        <f>'Def Maint Bal'!E5</f>
        <v>Cox Street Tank  Repairs</v>
      </c>
      <c r="F5" s="103" t="str">
        <f>'Def Maint Bal'!F5</f>
        <v>Paint Hydrotreator # 9</v>
      </c>
      <c r="G5" s="103" t="str">
        <f>'Def Maint Bal'!G5</f>
        <v>Paint Cox Street Tank (elevated)</v>
      </c>
      <c r="H5" s="103" t="str">
        <f>'Def Maint Bal'!H5</f>
        <v>Tri-Village Paint Long Ridge Tank</v>
      </c>
      <c r="I5" s="103" t="str">
        <f>'Def Maint Bal'!I5</f>
        <v>Tri-Village Paint Sparta Tank</v>
      </c>
      <c r="J5" s="103" t="str">
        <f>'Def Maint Bal'!J5</f>
        <v>Paint Owenton (Perry) Tank</v>
      </c>
      <c r="K5" s="103" t="str">
        <f>'Def Maint Bal'!K5</f>
        <v>Paint Hydrotreator # 5</v>
      </c>
      <c r="L5" s="103" t="str">
        <f>'Def Maint Bal'!L5</f>
        <v>Paint Hydrotreator # 6</v>
      </c>
      <c r="M5" s="103" t="str">
        <f>'Def Maint Bal'!M5</f>
        <v xml:space="preserve">Hall Tank Rehab </v>
      </c>
      <c r="N5" s="103" t="str">
        <f>'Def Maint Bal'!N5</f>
        <v>KRS Hydrotreator #2  Rehab</v>
      </c>
      <c r="O5" s="103" t="str">
        <f>'Def Maint Bal'!O5</f>
        <v>Tates Creek  Tank Rehab</v>
      </c>
      <c r="P5" s="103" t="str">
        <f>'Def Maint Bal'!P5</f>
        <v>Rehab Hydrotreator #4</v>
      </c>
      <c r="Q5" s="103" t="str">
        <f>'Def Maint Bal'!Q5</f>
        <v>Paint York St.  Tank</v>
      </c>
      <c r="R5" s="103" t="str">
        <f>'Def Maint Bal'!R5</f>
        <v xml:space="preserve">Mercer Road painting </v>
      </c>
      <c r="S5" s="103" t="str">
        <f>'Def Maint Bal'!S5</f>
        <v xml:space="preserve">Fairgrounds painting </v>
      </c>
      <c r="T5" s="103" t="str">
        <f>'Def Maint Bal'!T5</f>
        <v>Paint Hydrotreator #1</v>
      </c>
      <c r="U5" s="103" t="str">
        <f>'Def Maint Bal'!U5</f>
        <v>Paint Hydrotreator #3</v>
      </c>
      <c r="V5" s="103" t="str">
        <f>'Def Maint Bal'!V5</f>
        <v>Paint Hume Road Tank Interior</v>
      </c>
      <c r="W5" s="103" t="str">
        <f>'Def Maint Bal'!W5</f>
        <v>Paint Parkers Mill  Tank</v>
      </c>
      <c r="X5" s="103" t="str">
        <f>'Def Maint Bal'!X5</f>
        <v>Owenton Tank  Painting AS</v>
      </c>
      <c r="Y5" s="103" t="str">
        <f>'Def Maint Bal'!Y5</f>
        <v>Reserved</v>
      </c>
      <c r="Z5" s="103" t="str">
        <f>'Def Maint Bal'!Z5</f>
        <v>Reserved</v>
      </c>
      <c r="AA5" s="103" t="str">
        <f>'Def Maint Bal'!AA5</f>
        <v>Eastland Tank Rehab</v>
      </c>
      <c r="AB5" s="103" t="str">
        <f>'Def Maint Bal'!AB5</f>
        <v>Muddy Ford Tank Rehab</v>
      </c>
      <c r="AC5" s="103" t="str">
        <f>'Def Maint Bal'!AC5</f>
        <v>KRS1 Intake Structure Rehab</v>
      </c>
      <c r="AD5" s="103" t="str">
        <f>'Def Maint Bal'!AD5</f>
        <v>Hydrotreator #7 Rehab &amp; Painting</v>
      </c>
      <c r="AE5" s="103" t="str">
        <f>'Def Maint Bal'!AE5</f>
        <v>Hydrotreator #8 Rehab &amp; Painting</v>
      </c>
      <c r="AF5" s="103" t="str">
        <f>'Def Maint Bal'!AF5</f>
        <v>East Rockcastle Rehab</v>
      </c>
      <c r="AG5" s="103" t="str">
        <f>'Def Maint Bal'!AG5</f>
        <v>York Street Ground Storage Tank Roof</v>
      </c>
      <c r="AH5" s="103" t="str">
        <f>'Def Maint Bal'!AH5</f>
        <v>Reserved</v>
      </c>
      <c r="AI5" s="103" t="str">
        <f>'Def Maint Bal'!AI5</f>
        <v>Reserved</v>
      </c>
      <c r="AJ5" s="103" t="str">
        <f>'Def Maint Bal'!AJ5</f>
        <v>Reserved</v>
      </c>
      <c r="AK5" s="103" t="str">
        <f>'Def Maint Bal'!AK5</f>
        <v>Reserved</v>
      </c>
      <c r="AL5" s="103" t="str">
        <f>'Def Maint Bal'!AL5</f>
        <v>Reserved</v>
      </c>
      <c r="AM5" s="25"/>
    </row>
    <row r="6" spans="1:40" hidden="1" outlineLevel="1" x14ac:dyDescent="0.3">
      <c r="A6" s="181"/>
      <c r="B6" s="36" t="s">
        <v>3</v>
      </c>
      <c r="C6" s="104">
        <f>'Def Maint Bal'!C6</f>
        <v>1105</v>
      </c>
      <c r="D6" s="104">
        <f>'Def Maint Bal'!D6</f>
        <v>1106</v>
      </c>
      <c r="E6" s="104">
        <f>'Def Maint Bal'!E6</f>
        <v>50030635</v>
      </c>
      <c r="F6" s="104">
        <f>'Def Maint Bal'!F6</f>
        <v>45809700</v>
      </c>
      <c r="G6" s="104">
        <f>'Def Maint Bal'!G6</f>
        <v>46419700</v>
      </c>
      <c r="H6" s="104">
        <f>'Def Maint Bal'!H6</f>
        <v>50030636</v>
      </c>
      <c r="I6" s="104">
        <f>'Def Maint Bal'!I6</f>
        <v>50100567</v>
      </c>
      <c r="J6" s="104">
        <f>'Def Maint Bal'!J6</f>
        <v>50100566</v>
      </c>
      <c r="K6" s="104">
        <f>'Def Maint Bal'!K6</f>
        <v>54056600</v>
      </c>
      <c r="L6" s="104">
        <f>'Def Maint Bal'!L6</f>
        <v>52214000</v>
      </c>
      <c r="M6" s="104">
        <f>'Def Maint Bal'!M6</f>
        <v>0</v>
      </c>
      <c r="N6" s="104">
        <f>'Def Maint Bal'!N6</f>
        <v>0</v>
      </c>
      <c r="O6" s="104">
        <f>'Def Maint Bal'!O6</f>
        <v>0</v>
      </c>
      <c r="P6" s="104">
        <f>'Def Maint Bal'!P6</f>
        <v>0</v>
      </c>
      <c r="Q6" s="104">
        <f>'Def Maint Bal'!Q6</f>
        <v>0</v>
      </c>
      <c r="R6" s="104">
        <f>'Def Maint Bal'!R6</f>
        <v>0</v>
      </c>
      <c r="S6" s="104">
        <f>'Def Maint Bal'!S6</f>
        <v>0</v>
      </c>
      <c r="T6" s="104">
        <f>'Def Maint Bal'!T6</f>
        <v>0</v>
      </c>
      <c r="U6" s="104">
        <f>'Def Maint Bal'!U6</f>
        <v>0</v>
      </c>
      <c r="V6" s="104">
        <f>'Def Maint Bal'!V6</f>
        <v>0</v>
      </c>
      <c r="W6" s="104">
        <f>'Def Maint Bal'!W6</f>
        <v>0</v>
      </c>
      <c r="X6" s="104">
        <f>'Def Maint Bal'!X6</f>
        <v>0</v>
      </c>
      <c r="Y6" s="104">
        <f>'Def Maint Bal'!Y6</f>
        <v>0</v>
      </c>
      <c r="Z6" s="104">
        <f>'Def Maint Bal'!Z6</f>
        <v>0</v>
      </c>
      <c r="AA6" s="104">
        <f>'Def Maint Bal'!AA6</f>
        <v>0</v>
      </c>
      <c r="AB6" s="104">
        <f>'Def Maint Bal'!AB6</f>
        <v>0</v>
      </c>
      <c r="AC6" s="104">
        <f>'Def Maint Bal'!AC6</f>
        <v>0</v>
      </c>
      <c r="AD6" s="104">
        <f>'Def Maint Bal'!AD6</f>
        <v>0</v>
      </c>
      <c r="AE6" s="104">
        <f>'Def Maint Bal'!AE6</f>
        <v>0</v>
      </c>
      <c r="AF6" s="104">
        <f>'Def Maint Bal'!AF6</f>
        <v>0</v>
      </c>
      <c r="AG6" s="104">
        <f>'Def Maint Bal'!AG6</f>
        <v>0</v>
      </c>
      <c r="AH6" s="104">
        <f>'Def Maint Bal'!AH6</f>
        <v>0</v>
      </c>
      <c r="AI6" s="104">
        <f>'Def Maint Bal'!AI6</f>
        <v>0</v>
      </c>
      <c r="AJ6" s="104">
        <f>'Def Maint Bal'!AJ6</f>
        <v>0</v>
      </c>
      <c r="AK6" s="104">
        <f>'Def Maint Bal'!AK6</f>
        <v>0</v>
      </c>
      <c r="AL6" s="104">
        <f>'Def Maint Bal'!AL6</f>
        <v>0</v>
      </c>
      <c r="AM6" s="25"/>
      <c r="AN6" s="26"/>
    </row>
    <row r="7" spans="1:40" collapsed="1" x14ac:dyDescent="0.3">
      <c r="A7" s="181"/>
      <c r="B7" s="36" t="s">
        <v>41</v>
      </c>
      <c r="C7" s="105" t="str">
        <f>'Def Maint Bal'!C7</f>
        <v>B12-02-0011</v>
      </c>
      <c r="D7" s="105" t="str">
        <f>'Def Maint Bal'!D7</f>
        <v>B12-02-0012</v>
      </c>
      <c r="E7" s="105" t="str">
        <f>'Def Maint Bal'!E7</f>
        <v>B12-02-0002</v>
      </c>
      <c r="F7" s="105" t="str">
        <f>'Def Maint Bal'!F7</f>
        <v>B12-01-0002</v>
      </c>
      <c r="G7" s="105" t="str">
        <f>'Def Maint Bal'!G7</f>
        <v>B12-01-0003</v>
      </c>
      <c r="H7" s="105" t="str">
        <f>'Def Maint Bal'!H7</f>
        <v>B12-30-0002</v>
      </c>
      <c r="I7" s="105" t="str">
        <f>'Def Maint Bal'!I7</f>
        <v>B12-30-0003</v>
      </c>
      <c r="J7" s="105" t="str">
        <f>'Def Maint Bal'!J7</f>
        <v>B12-30-0005</v>
      </c>
      <c r="K7" s="105" t="str">
        <f>'Def Maint Bal'!K7</f>
        <v>B12-01-0010</v>
      </c>
      <c r="L7" s="105" t="str">
        <f>'Def Maint Bal'!L7</f>
        <v>B12-01-0004</v>
      </c>
      <c r="M7" s="105" t="str">
        <f>'Def Maint Bal'!M7</f>
        <v>B12-01-0016</v>
      </c>
      <c r="N7" s="105" t="str">
        <f>'Def Maint Bal'!N7</f>
        <v>B12-01-0027</v>
      </c>
      <c r="O7" s="105" t="str">
        <f>'Def Maint Bal'!O7</f>
        <v>B12-01-0028</v>
      </c>
      <c r="P7" s="105" t="str">
        <f>'Def Maint Bal'!P7</f>
        <v>B12-01-0025</v>
      </c>
      <c r="Q7" s="105" t="str">
        <f>'Def Maint Bal'!Q7</f>
        <v>B12-01-0026</v>
      </c>
      <c r="R7" s="105" t="str">
        <f>'Def Maint Bal'!R7</f>
        <v>B12-02-0027</v>
      </c>
      <c r="S7" s="105" t="str">
        <f>'Def Maint Bal'!S7</f>
        <v>B12-30-0006</v>
      </c>
      <c r="T7" s="105" t="str">
        <f>'Def Maint Bal'!T7</f>
        <v>B12-01-0029</v>
      </c>
      <c r="U7" s="105" t="str">
        <f>'Def Maint Bal'!U7</f>
        <v>B12-02-0031</v>
      </c>
      <c r="V7" s="105" t="str">
        <f>'Def Maint Bal'!V7</f>
        <v>B12-02-0030</v>
      </c>
      <c r="W7" s="105" t="str">
        <f>'Def Maint Bal'!W7</f>
        <v>B12-02-0034</v>
      </c>
      <c r="X7" s="105" t="str">
        <f>'Def Maint Bal'!X7</f>
        <v>B12-30-0004</v>
      </c>
      <c r="Y7" s="105" t="str">
        <f>'Def Maint Bal'!Y7</f>
        <v>TBD</v>
      </c>
      <c r="Z7" s="105" t="str">
        <f>'Def Maint Bal'!Z7</f>
        <v>TBD</v>
      </c>
      <c r="AA7" s="105" t="str">
        <f>'Def Maint Bal'!AA7</f>
        <v>B12-02-0042</v>
      </c>
      <c r="AB7" s="105" t="str">
        <f>'Def Maint Bal'!AB7</f>
        <v>B12-02-0044</v>
      </c>
      <c r="AC7" s="105" t="str">
        <f>'Def Maint Bal'!AC7</f>
        <v>B12-002-0045</v>
      </c>
      <c r="AD7" s="105" t="str">
        <f>'Def Maint Bal'!AD7</f>
        <v>B12-02-0046</v>
      </c>
      <c r="AE7" s="105" t="str">
        <f>'Def Maint Bal'!AE7</f>
        <v>B12-02-0047</v>
      </c>
      <c r="AF7" s="105" t="str">
        <f>'Def Maint Bal'!AF7</f>
        <v>B12-03-0001</v>
      </c>
      <c r="AG7" s="105" t="str">
        <f>'Def Maint Bal'!AG7</f>
        <v>B12-02-0043</v>
      </c>
      <c r="AH7" s="105" t="str">
        <f>'Def Maint Bal'!AH7</f>
        <v>TBD</v>
      </c>
      <c r="AI7" s="105" t="str">
        <f>'Def Maint Bal'!AI7</f>
        <v>TBD</v>
      </c>
      <c r="AJ7" s="105" t="str">
        <f>'Def Maint Bal'!AJ7</f>
        <v>TBD</v>
      </c>
      <c r="AK7" s="105" t="str">
        <f>'Def Maint Bal'!AK7</f>
        <v>TBD</v>
      </c>
      <c r="AL7" s="105" t="str">
        <f>'Def Maint Bal'!AL7</f>
        <v>TBD</v>
      </c>
      <c r="AM7" s="25"/>
      <c r="AN7" s="26"/>
    </row>
    <row r="8" spans="1:40" x14ac:dyDescent="0.3">
      <c r="A8" s="181"/>
      <c r="B8" s="36"/>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25"/>
      <c r="AN8" s="26"/>
    </row>
    <row r="9" spans="1:40" x14ac:dyDescent="0.3">
      <c r="A9" s="181"/>
      <c r="B9" s="36" t="s">
        <v>4</v>
      </c>
      <c r="C9" s="100">
        <f>'Def Maint Bal'!C9</f>
        <v>38384</v>
      </c>
      <c r="D9" s="100">
        <f>'Def Maint Bal'!D9</f>
        <v>38384</v>
      </c>
      <c r="E9" s="100">
        <f>'Def Maint Bal'!E9</f>
        <v>38384</v>
      </c>
      <c r="F9" s="100">
        <f>'Def Maint Bal'!F9</f>
        <v>40452</v>
      </c>
      <c r="G9" s="100">
        <f>'Def Maint Bal'!G9</f>
        <v>40452</v>
      </c>
      <c r="H9" s="100">
        <f>'Def Maint Bal'!H9</f>
        <v>38384</v>
      </c>
      <c r="I9" s="100">
        <f>'Def Maint Bal'!I9</f>
        <v>39417</v>
      </c>
      <c r="J9" s="100">
        <f>'Def Maint Bal'!J9</f>
        <v>39417</v>
      </c>
      <c r="K9" s="100">
        <f>'Def Maint Bal'!K9</f>
        <v>41000</v>
      </c>
      <c r="L9" s="100">
        <f>'Def Maint Bal'!L9</f>
        <v>40847</v>
      </c>
      <c r="M9" s="100">
        <f>'Def Maint Bal'!M9</f>
        <v>41487</v>
      </c>
      <c r="N9" s="100">
        <f>'Def Maint Bal'!N9</f>
        <v>41487</v>
      </c>
      <c r="O9" s="100">
        <f>'Def Maint Bal'!O9</f>
        <v>41640</v>
      </c>
      <c r="P9" s="100">
        <f>'Def Maint Bal'!P9</f>
        <v>42614</v>
      </c>
      <c r="Q9" s="100">
        <f>'Def Maint Bal'!Q9</f>
        <v>42614</v>
      </c>
      <c r="R9" s="100">
        <f>'Def Maint Bal'!R9</f>
        <v>42614</v>
      </c>
      <c r="S9" s="100">
        <f>'Def Maint Bal'!S9</f>
        <v>41518</v>
      </c>
      <c r="T9" s="100">
        <f>'Def Maint Bal'!T9</f>
        <v>41518</v>
      </c>
      <c r="U9" s="100">
        <f>'Def Maint Bal'!U9</f>
        <v>41518</v>
      </c>
      <c r="V9" s="100">
        <f>'Def Maint Bal'!V9</f>
        <v>42614</v>
      </c>
      <c r="W9" s="100">
        <f>'Def Maint Bal'!W9</f>
        <v>42855</v>
      </c>
      <c r="X9" s="100">
        <f>'Def Maint Bal'!X9</f>
        <v>42614</v>
      </c>
      <c r="Y9" s="100" t="str">
        <f>'Def Maint Bal'!Y9</f>
        <v>TBD</v>
      </c>
      <c r="Z9" s="100" t="str">
        <f>'Def Maint Bal'!Z9</f>
        <v>TBD</v>
      </c>
      <c r="AA9" s="100">
        <f>'Def Maint Bal'!AA9</f>
        <v>43862</v>
      </c>
      <c r="AB9" s="100">
        <f>'Def Maint Bal'!AB9</f>
        <v>43466</v>
      </c>
      <c r="AC9" s="100">
        <f>'Def Maint Bal'!AC9</f>
        <v>43525</v>
      </c>
      <c r="AD9" s="100">
        <f>'Def Maint Bal'!AD9</f>
        <v>43252</v>
      </c>
      <c r="AE9" s="100">
        <f>'Def Maint Bal'!AE9</f>
        <v>43252</v>
      </c>
      <c r="AF9" s="100">
        <f>'Def Maint Bal'!AF9</f>
        <v>43922</v>
      </c>
      <c r="AG9" s="100">
        <f>'Def Maint Bal'!AG9</f>
        <v>43647</v>
      </c>
      <c r="AH9" s="100" t="str">
        <f>'Def Maint Bal'!AH9</f>
        <v>TBD</v>
      </c>
      <c r="AI9" s="100" t="str">
        <f>'Def Maint Bal'!AI9</f>
        <v>TBD</v>
      </c>
      <c r="AJ9" s="100" t="str">
        <f>'Def Maint Bal'!AJ9</f>
        <v>TBD</v>
      </c>
      <c r="AK9" s="100" t="str">
        <f>'Def Maint Bal'!AK9</f>
        <v>TBD</v>
      </c>
      <c r="AL9" s="100" t="str">
        <f>'Def Maint Bal'!AL9</f>
        <v>TBD</v>
      </c>
      <c r="AM9" s="27"/>
      <c r="AN9" s="26"/>
    </row>
    <row r="10" spans="1:40" x14ac:dyDescent="0.3">
      <c r="A10" s="181"/>
      <c r="B10" s="36" t="s">
        <v>5</v>
      </c>
      <c r="C10" s="100">
        <f>'Def Maint Bal'!C10</f>
        <v>43860</v>
      </c>
      <c r="D10" s="100">
        <f>'Def Maint Bal'!D10</f>
        <v>43860</v>
      </c>
      <c r="E10" s="100">
        <f>'Def Maint Bal'!E10</f>
        <v>43860</v>
      </c>
      <c r="F10" s="100">
        <f>'Def Maint Bal'!F10</f>
        <v>45901</v>
      </c>
      <c r="G10" s="100">
        <f>'Def Maint Bal'!G10</f>
        <v>45901</v>
      </c>
      <c r="H10" s="100">
        <f>'Def Maint Bal'!H10</f>
        <v>43861</v>
      </c>
      <c r="I10" s="100" t="str">
        <f>'Def Maint Bal'!I10</f>
        <v>11/31/2022</v>
      </c>
      <c r="J10" s="100" t="str">
        <f>'Def Maint Bal'!J10</f>
        <v>11/31/2022</v>
      </c>
      <c r="K10" s="100">
        <f>'Def Maint Bal'!K10</f>
        <v>46447</v>
      </c>
      <c r="L10" s="100">
        <f>'Def Maint Bal'!L10</f>
        <v>46296</v>
      </c>
      <c r="M10" s="100">
        <f>'Def Maint Bal'!M10</f>
        <v>46935</v>
      </c>
      <c r="N10" s="100">
        <f>'Def Maint Bal'!N10</f>
        <v>46935</v>
      </c>
      <c r="O10" s="100">
        <f>'Def Maint Bal'!O10</f>
        <v>47118</v>
      </c>
      <c r="P10" s="100">
        <f>'Def Maint Bal'!P10</f>
        <v>48091</v>
      </c>
      <c r="Q10" s="100">
        <f>'Def Maint Bal'!Q10</f>
        <v>48091</v>
      </c>
      <c r="R10" s="100">
        <f>'Def Maint Bal'!R10</f>
        <v>48091</v>
      </c>
      <c r="S10" s="100">
        <f>'Def Maint Bal'!S10</f>
        <v>48091</v>
      </c>
      <c r="T10" s="100">
        <f>'Def Maint Bal'!T10</f>
        <v>48091</v>
      </c>
      <c r="U10" s="100">
        <f>'Def Maint Bal'!U10</f>
        <v>48091</v>
      </c>
      <c r="V10" s="100">
        <f>'Def Maint Bal'!V10</f>
        <v>48091</v>
      </c>
      <c r="W10" s="100">
        <f>'Def Maint Bal'!W10</f>
        <v>48334</v>
      </c>
      <c r="X10" s="100">
        <f>'Def Maint Bal'!X10</f>
        <v>48091</v>
      </c>
      <c r="Y10" s="100" t="str">
        <f>'Def Maint Bal'!Y10</f>
        <v>TBD</v>
      </c>
      <c r="Z10" s="100" t="str">
        <f>'Def Maint Bal'!Z10</f>
        <v>TBD</v>
      </c>
      <c r="AA10" s="100">
        <f>'Def Maint Bal'!AA10</f>
        <v>49310</v>
      </c>
      <c r="AB10" s="100">
        <f>'Def Maint Bal'!AB10</f>
        <v>48914</v>
      </c>
      <c r="AC10" s="100">
        <f>'Def Maint Bal'!AC10</f>
        <v>48976</v>
      </c>
      <c r="AD10" s="100">
        <f>'Def Maint Bal'!AD10</f>
        <v>48700</v>
      </c>
      <c r="AE10" s="100">
        <f>'Def Maint Bal'!AE10</f>
        <v>48700</v>
      </c>
      <c r="AF10" s="100">
        <f>'Def Maint Bal'!AF10</f>
        <v>49369</v>
      </c>
      <c r="AG10" s="100">
        <f>'Def Maint Bal'!AG10</f>
        <v>49125</v>
      </c>
      <c r="AH10" s="100" t="str">
        <f>'Def Maint Bal'!AH10</f>
        <v>TBD</v>
      </c>
      <c r="AI10" s="100" t="str">
        <f>'Def Maint Bal'!AI10</f>
        <v>TBD</v>
      </c>
      <c r="AJ10" s="100" t="str">
        <f>'Def Maint Bal'!AJ10</f>
        <v>TBD</v>
      </c>
      <c r="AK10" s="100" t="str">
        <f>'Def Maint Bal'!AK10</f>
        <v>TBD</v>
      </c>
      <c r="AL10" s="100" t="str">
        <f>'Def Maint Bal'!AL10</f>
        <v>TBD</v>
      </c>
    </row>
    <row r="11" spans="1:40" ht="15" thickBot="1" x14ac:dyDescent="0.35">
      <c r="A11" s="181"/>
      <c r="B11" s="36" t="s">
        <v>6</v>
      </c>
      <c r="C11" s="105">
        <f>'Def Maint Bal'!C11</f>
        <v>180</v>
      </c>
      <c r="D11" s="105">
        <f>'Def Maint Bal'!D11</f>
        <v>180</v>
      </c>
      <c r="E11" s="105">
        <f>'Def Maint Bal'!E11</f>
        <v>180</v>
      </c>
      <c r="F11" s="105">
        <f>'Def Maint Bal'!F11</f>
        <v>180</v>
      </c>
      <c r="G11" s="105">
        <f>'Def Maint Bal'!G11</f>
        <v>180</v>
      </c>
      <c r="H11" s="105">
        <f>'Def Maint Bal'!H11</f>
        <v>180</v>
      </c>
      <c r="I11" s="105">
        <f>'Def Maint Bal'!I11</f>
        <v>180</v>
      </c>
      <c r="J11" s="105">
        <f>'Def Maint Bal'!J11</f>
        <v>180</v>
      </c>
      <c r="K11" s="105">
        <f>'Def Maint Bal'!K11</f>
        <v>180</v>
      </c>
      <c r="L11" s="105">
        <f>'Def Maint Bal'!L11</f>
        <v>180</v>
      </c>
      <c r="M11" s="105">
        <f>'Def Maint Bal'!M11</f>
        <v>180</v>
      </c>
      <c r="N11" s="105">
        <f>'Def Maint Bal'!N11</f>
        <v>180</v>
      </c>
      <c r="O11" s="105">
        <f>'Def Maint Bal'!O11</f>
        <v>180</v>
      </c>
      <c r="P11" s="105">
        <f>'Def Maint Bal'!P11</f>
        <v>180</v>
      </c>
      <c r="Q11" s="105">
        <f>'Def Maint Bal'!Q11</f>
        <v>180</v>
      </c>
      <c r="R11" s="105">
        <f>'Def Maint Bal'!R11</f>
        <v>180</v>
      </c>
      <c r="S11" s="105">
        <f>'Def Maint Bal'!S11</f>
        <v>180</v>
      </c>
      <c r="T11" s="105">
        <f>'Def Maint Bal'!T11</f>
        <v>180</v>
      </c>
      <c r="U11" s="105">
        <f>'Def Maint Bal'!U11</f>
        <v>180</v>
      </c>
      <c r="V11" s="105">
        <f>'Def Maint Bal'!V11</f>
        <v>180</v>
      </c>
      <c r="W11" s="105">
        <f>'Def Maint Bal'!W11</f>
        <v>180</v>
      </c>
      <c r="X11" s="105">
        <f>'Def Maint Bal'!X11</f>
        <v>180</v>
      </c>
      <c r="Y11" s="105" t="str">
        <f>'Def Maint Bal'!Y11</f>
        <v>TBD</v>
      </c>
      <c r="Z11" s="105" t="str">
        <f>'Def Maint Bal'!Z11</f>
        <v>TBD</v>
      </c>
      <c r="AA11" s="105">
        <f>'Def Maint Bal'!AA11</f>
        <v>180</v>
      </c>
      <c r="AB11" s="105">
        <f>'Def Maint Bal'!AB11</f>
        <v>180</v>
      </c>
      <c r="AC11" s="105">
        <f>'Def Maint Bal'!AC11</f>
        <v>180</v>
      </c>
      <c r="AD11" s="105">
        <f>'Def Maint Bal'!AD11</f>
        <v>180</v>
      </c>
      <c r="AE11" s="105">
        <f>'Def Maint Bal'!AE11</f>
        <v>180</v>
      </c>
      <c r="AF11" s="105">
        <f>'Def Maint Bal'!AF11</f>
        <v>180</v>
      </c>
      <c r="AG11" s="105">
        <f>'Def Maint Bal'!AG11</f>
        <v>180</v>
      </c>
      <c r="AH11" s="105" t="str">
        <f>'Def Maint Bal'!AH11</f>
        <v>TBD</v>
      </c>
      <c r="AI11" s="105" t="str">
        <f>'Def Maint Bal'!AI11</f>
        <v>TBD</v>
      </c>
      <c r="AJ11" s="105" t="str">
        <f>'Def Maint Bal'!AJ11</f>
        <v>TBD</v>
      </c>
      <c r="AK11" s="105" t="str">
        <f>'Def Maint Bal'!AK11</f>
        <v>TBD</v>
      </c>
      <c r="AL11" s="105" t="str">
        <f>'Def Maint Bal'!AL11</f>
        <v>TBD</v>
      </c>
      <c r="AM11" s="32"/>
    </row>
    <row r="12" spans="1:40" ht="15" thickTop="1" x14ac:dyDescent="0.3">
      <c r="A12" s="181"/>
      <c r="B12" s="36" t="s">
        <v>7</v>
      </c>
      <c r="C12" s="106">
        <f>'Def Maint Bal'!C12</f>
        <v>68801.78</v>
      </c>
      <c r="D12" s="106">
        <f>'Def Maint Bal'!D12</f>
        <v>26720.05</v>
      </c>
      <c r="E12" s="106">
        <f>'Def Maint Bal'!E12</f>
        <v>34193.78</v>
      </c>
      <c r="F12" s="106">
        <f>'Def Maint Bal'!F12</f>
        <v>543593.80000000005</v>
      </c>
      <c r="G12" s="106">
        <f>'Def Maint Bal'!G12</f>
        <v>946863.98</v>
      </c>
      <c r="H12" s="106">
        <f>'Def Maint Bal'!H12</f>
        <v>145755.96</v>
      </c>
      <c r="I12" s="106">
        <f>'Def Maint Bal'!I12</f>
        <v>111521.26</v>
      </c>
      <c r="J12" s="106">
        <f>'Def Maint Bal'!J12</f>
        <v>402968.44</v>
      </c>
      <c r="K12" s="106">
        <f>'Def Maint Bal'!K12</f>
        <v>746139.72</v>
      </c>
      <c r="L12" s="106">
        <f>'Def Maint Bal'!L12</f>
        <v>648462.18999999994</v>
      </c>
      <c r="M12" s="106">
        <f>'Def Maint Bal'!M12</f>
        <v>418157.59999999986</v>
      </c>
      <c r="N12" s="106">
        <f>'Def Maint Bal'!N12</f>
        <v>910358.2</v>
      </c>
      <c r="O12" s="106">
        <f>'Def Maint Bal'!O12</f>
        <v>507112.22</v>
      </c>
      <c r="P12" s="106">
        <f>'Def Maint Bal'!P12</f>
        <v>809382.37</v>
      </c>
      <c r="Q12" s="106">
        <f>'Def Maint Bal'!Q12</f>
        <v>357127.19</v>
      </c>
      <c r="R12" s="106">
        <f>'Def Maint Bal'!R12</f>
        <v>1392335.34</v>
      </c>
      <c r="S12" s="106">
        <f>'Def Maint Bal'!S12</f>
        <v>412525.49</v>
      </c>
      <c r="T12" s="106">
        <f>'Def Maint Bal'!T12</f>
        <v>838807.66</v>
      </c>
      <c r="U12" s="106">
        <f>'Def Maint Bal'!U12</f>
        <v>858267.25</v>
      </c>
      <c r="V12" s="106">
        <f>'Def Maint Bal'!V12</f>
        <v>401277.14</v>
      </c>
      <c r="W12" s="106">
        <f>'Def Maint Bal'!W12</f>
        <v>1048326.75</v>
      </c>
      <c r="X12" s="106">
        <f>'Def Maint Bal'!X12</f>
        <v>45044.4</v>
      </c>
      <c r="Y12" s="106">
        <f>'Def Maint Bal'!Y12</f>
        <v>0</v>
      </c>
      <c r="Z12" s="106">
        <f>'Def Maint Bal'!Z12</f>
        <v>0</v>
      </c>
      <c r="AA12" s="106">
        <f>'Def Maint Bal'!AA12</f>
        <v>1629827.54</v>
      </c>
      <c r="AB12" s="106">
        <f>'Def Maint Bal'!AB12</f>
        <v>950000</v>
      </c>
      <c r="AC12" s="106">
        <f>'Def Maint Bal'!AC12</f>
        <v>1400000</v>
      </c>
      <c r="AD12" s="106">
        <f>'Def Maint Bal'!AD12</f>
        <v>794254.08</v>
      </c>
      <c r="AE12" s="106">
        <f>'Def Maint Bal'!AE12</f>
        <v>797066.66</v>
      </c>
      <c r="AF12" s="106">
        <f>'Def Maint Bal'!AF12</f>
        <v>300000</v>
      </c>
      <c r="AG12" s="106">
        <f>'Def Maint Bal'!AG12</f>
        <v>74989.81</v>
      </c>
      <c r="AH12" s="106">
        <f>'Def Maint Bal'!AH12</f>
        <v>0</v>
      </c>
      <c r="AI12" s="106">
        <f>'Def Maint Bal'!AI12</f>
        <v>0</v>
      </c>
      <c r="AJ12" s="106">
        <f>'Def Maint Bal'!AJ12</f>
        <v>0</v>
      </c>
      <c r="AK12" s="106">
        <f>'Def Maint Bal'!AK12</f>
        <v>0</v>
      </c>
      <c r="AL12" s="106">
        <f>'Def Maint Bal'!AL12</f>
        <v>0</v>
      </c>
      <c r="AM12" s="33"/>
      <c r="AN12" s="34"/>
    </row>
    <row r="13" spans="1:40" x14ac:dyDescent="0.3">
      <c r="A13" s="181"/>
      <c r="B13" s="3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36" t="s">
        <v>25</v>
      </c>
      <c r="AN13" s="37"/>
    </row>
    <row r="14" spans="1:40" x14ac:dyDescent="0.3">
      <c r="A14" s="182"/>
      <c r="B14" s="36" t="s">
        <v>9</v>
      </c>
      <c r="C14" s="108">
        <f>'Def Maint Bal'!C14</f>
        <v>382.23</v>
      </c>
      <c r="D14" s="108">
        <f>'Def Maint Bal'!D14</f>
        <v>148.44</v>
      </c>
      <c r="E14" s="108">
        <f>'Def Maint Bal'!E14</f>
        <v>189.97</v>
      </c>
      <c r="F14" s="108">
        <f>'Def Maint Bal'!F14</f>
        <v>3019.97</v>
      </c>
      <c r="G14" s="108">
        <f>'Def Maint Bal'!G14</f>
        <v>5260.36</v>
      </c>
      <c r="H14" s="108">
        <f>'Def Maint Bal'!H14</f>
        <v>809.76</v>
      </c>
      <c r="I14" s="108">
        <f>'Def Maint Bal'!I14</f>
        <v>619.56255555555549</v>
      </c>
      <c r="J14" s="108">
        <f>'Def Maint Bal'!J14</f>
        <v>2238.71</v>
      </c>
      <c r="K14" s="108">
        <f>'Def Maint Bal'!K14</f>
        <v>4145.22</v>
      </c>
      <c r="L14" s="108">
        <f>'Def Maint Bal'!L14</f>
        <v>3602.5677222222221</v>
      </c>
      <c r="M14" s="108">
        <f>'Def Maint Bal'!M14</f>
        <v>2323.0977777777771</v>
      </c>
      <c r="N14" s="108">
        <f>'Def Maint Bal'!N14</f>
        <v>5057.5455555555554</v>
      </c>
      <c r="O14" s="108">
        <f>'Def Maint Bal'!O14</f>
        <v>2817.2901111111109</v>
      </c>
      <c r="P14" s="108">
        <f>'Def Maint Bal'!P14</f>
        <v>4496.5687222222223</v>
      </c>
      <c r="Q14" s="108">
        <f>'Def Maint Bal'!Q14</f>
        <v>1984.0399444444445</v>
      </c>
      <c r="R14" s="108">
        <f>'Def Maint Bal'!R14</f>
        <v>7735.1963333333342</v>
      </c>
      <c r="S14" s="108">
        <f>'Def Maint Bal'!S14</f>
        <v>2291.8082777777777</v>
      </c>
      <c r="T14" s="108">
        <f>'Def Maint Bal'!T14</f>
        <v>4660.0425555555557</v>
      </c>
      <c r="U14" s="108">
        <f>'Def Maint Bal'!U14</f>
        <v>4768.1513888888885</v>
      </c>
      <c r="V14" s="108">
        <f>'Def Maint Bal'!V14</f>
        <v>2229.3174444444444</v>
      </c>
      <c r="W14" s="108">
        <f>'Def Maint Bal'!W14</f>
        <v>5824.0375000000004</v>
      </c>
      <c r="X14" s="108">
        <f>'Def Maint Bal'!X14</f>
        <v>250.24666666666667</v>
      </c>
      <c r="Y14" s="108">
        <f>'Def Maint Bal'!Y14</f>
        <v>0</v>
      </c>
      <c r="Z14" s="108">
        <f>'Def Maint Bal'!Z14</f>
        <v>0</v>
      </c>
      <c r="AA14" s="108">
        <f>'Def Maint Bal'!AA14</f>
        <v>9054.5974444444455</v>
      </c>
      <c r="AB14" s="108">
        <f>'Def Maint Bal'!AB14</f>
        <v>5277.7777777777774</v>
      </c>
      <c r="AC14" s="108">
        <f>'Def Maint Bal'!AC14</f>
        <v>7777.7777777777774</v>
      </c>
      <c r="AD14" s="108">
        <f>'Def Maint Bal'!AD14</f>
        <v>4412.5226666666667</v>
      </c>
      <c r="AE14" s="108">
        <f>'Def Maint Bal'!AE14</f>
        <v>4428.1481111111116</v>
      </c>
      <c r="AF14" s="108">
        <f>'Def Maint Bal'!AF14</f>
        <v>1666.6666666666667</v>
      </c>
      <c r="AG14" s="108">
        <f>'Def Maint Bal'!AG14</f>
        <v>416.61005555555556</v>
      </c>
      <c r="AH14" s="108">
        <f>'Def Maint Bal'!AH14</f>
        <v>0</v>
      </c>
      <c r="AI14" s="108">
        <f>'Def Maint Bal'!AI14</f>
        <v>0</v>
      </c>
      <c r="AJ14" s="108">
        <f>'Def Maint Bal'!AJ14</f>
        <v>0</v>
      </c>
      <c r="AK14" s="108">
        <f>'Def Maint Bal'!AK14</f>
        <v>0</v>
      </c>
      <c r="AL14" s="108">
        <f>'Def Maint Bal'!AL14</f>
        <v>0</v>
      </c>
      <c r="AM14" s="36" t="s">
        <v>31</v>
      </c>
      <c r="AN14" s="37"/>
    </row>
    <row r="15" spans="1:40" ht="15" thickBot="1" x14ac:dyDescent="0.35">
      <c r="A15" s="113" t="s">
        <v>110</v>
      </c>
      <c r="B15" s="114" t="s">
        <v>12</v>
      </c>
      <c r="C15" s="115">
        <f>'Def Maint Bal'!C15</f>
        <v>382.23</v>
      </c>
      <c r="D15" s="115">
        <f>'Def Maint Bal'!D15</f>
        <v>148.44</v>
      </c>
      <c r="E15" s="115">
        <f>'Def Maint Bal'!E15</f>
        <v>189.97</v>
      </c>
      <c r="F15" s="115">
        <f>'Def Maint Bal'!F15</f>
        <v>3019.97</v>
      </c>
      <c r="G15" s="115">
        <f>'Def Maint Bal'!G15</f>
        <v>5260.36</v>
      </c>
      <c r="H15" s="115">
        <f>'Def Maint Bal'!H15</f>
        <v>809.76</v>
      </c>
      <c r="I15" s="115">
        <f>'Def Maint Bal'!I15</f>
        <v>619.55999999999995</v>
      </c>
      <c r="J15" s="115">
        <f>'Def Maint Bal'!J15</f>
        <v>2238.71</v>
      </c>
      <c r="K15" s="115">
        <f>'Def Maint Bal'!K15</f>
        <v>4145.22</v>
      </c>
      <c r="L15" s="115">
        <f>'Def Maint Bal'!L15</f>
        <v>3602.57</v>
      </c>
      <c r="M15" s="115">
        <f>'Def Maint Bal'!M15</f>
        <v>2323.0977777777771</v>
      </c>
      <c r="N15" s="115">
        <f>'Def Maint Bal'!N15</f>
        <v>5057.5455555555554</v>
      </c>
      <c r="O15" s="115">
        <f>'Def Maint Bal'!O15</f>
        <v>2817.2901111111109</v>
      </c>
      <c r="P15" s="115">
        <f>'Def Maint Bal'!P15</f>
        <v>4496.5687222222223</v>
      </c>
      <c r="Q15" s="115">
        <f>'Def Maint Bal'!Q15</f>
        <v>1984.0399444444445</v>
      </c>
      <c r="R15" s="115">
        <f>'Def Maint Bal'!R15</f>
        <v>7735.1963333333342</v>
      </c>
      <c r="S15" s="115">
        <f>'Def Maint Bal'!S15</f>
        <v>2291.8082777777777</v>
      </c>
      <c r="T15" s="115">
        <f>'Def Maint Bal'!T15</f>
        <v>4660.0425555555557</v>
      </c>
      <c r="U15" s="115">
        <f>'Def Maint Bal'!U15</f>
        <v>4768.1513888888885</v>
      </c>
      <c r="V15" s="115">
        <f>'Def Maint Bal'!V15</f>
        <v>2229.3174444444444</v>
      </c>
      <c r="W15" s="115">
        <f>'Def Maint Bal'!W15</f>
        <v>5824.0375000000004</v>
      </c>
      <c r="X15" s="115">
        <f>'Def Maint Bal'!X15</f>
        <v>250.24666666666667</v>
      </c>
      <c r="Y15" s="115">
        <f>'Def Maint Bal'!Y15</f>
        <v>0</v>
      </c>
      <c r="Z15" s="115">
        <f>'Def Maint Bal'!Z15</f>
        <v>0</v>
      </c>
      <c r="AA15" s="115">
        <f>'Def Maint Bal'!AA15</f>
        <v>9054.5974444444455</v>
      </c>
      <c r="AB15" s="115">
        <f>'Def Maint Bal'!AB15</f>
        <v>5277.7777777777774</v>
      </c>
      <c r="AC15" s="115">
        <f>'Def Maint Bal'!AC15</f>
        <v>7777.7777777777774</v>
      </c>
      <c r="AD15" s="115">
        <f>'Def Maint Bal'!AD15</f>
        <v>4412.5226666666667</v>
      </c>
      <c r="AE15" s="115">
        <f>'Def Maint Bal'!AE15</f>
        <v>4428.1481111111116</v>
      </c>
      <c r="AF15" s="115">
        <f>'Def Maint Bal'!AF15</f>
        <v>1666.6666666666667</v>
      </c>
      <c r="AG15" s="115">
        <f>'Def Maint Bal'!AG15</f>
        <v>416.61005555555556</v>
      </c>
      <c r="AH15" s="115">
        <f>'Def Maint Bal'!AH15</f>
        <v>0</v>
      </c>
      <c r="AI15" s="115">
        <f>'Def Maint Bal'!AI15</f>
        <v>0</v>
      </c>
      <c r="AJ15" s="115">
        <f>'Def Maint Bal'!AJ15</f>
        <v>0</v>
      </c>
      <c r="AK15" s="115">
        <f>'Def Maint Bal'!AK15</f>
        <v>0</v>
      </c>
      <c r="AL15" s="115">
        <f>'Def Maint Bal'!AL15</f>
        <v>0</v>
      </c>
      <c r="AM15" s="114" t="s">
        <v>17</v>
      </c>
      <c r="AN15" s="116" t="s">
        <v>32</v>
      </c>
    </row>
    <row r="16" spans="1:40" x14ac:dyDescent="0.3">
      <c r="A16" s="119">
        <v>200</v>
      </c>
      <c r="B16" s="109">
        <v>43190</v>
      </c>
      <c r="C16" s="111">
        <f>-INDEX('Def Maint Detail'!R$270:R$423,MATCH($A16,'Def Maint Detail'!$A$270:$A$423,0))</f>
        <v>382.23</v>
      </c>
      <c r="D16" s="111">
        <f>-INDEX('Def Maint Detail'!S$270:S$423,MATCH($A16,'Def Maint Detail'!$A$270:$A$423,0))</f>
        <v>148.44</v>
      </c>
      <c r="E16" s="111">
        <f>-INDEX('Def Maint Detail'!T$270:T$423,MATCH($A16,'Def Maint Detail'!$A$270:$A$423,0))</f>
        <v>189.97</v>
      </c>
      <c r="F16" s="111">
        <f>-INDEX('Def Maint Detail'!U$270:U$423,MATCH($A16,'Def Maint Detail'!$A$270:$A$423,0))</f>
        <v>3019.97</v>
      </c>
      <c r="G16" s="111">
        <f>-INDEX('Def Maint Detail'!V$270:V$423,MATCH($A16,'Def Maint Detail'!$A$270:$A$423,0))</f>
        <v>5260.36</v>
      </c>
      <c r="H16" s="111">
        <f>-INDEX('Def Maint Detail'!W$270:W$423,MATCH($A16,'Def Maint Detail'!$A$270:$A$423,0))</f>
        <v>809.76</v>
      </c>
      <c r="I16" s="111">
        <f>-INDEX('Def Maint Detail'!X$270:X$423,MATCH($A16,'Def Maint Detail'!$A$270:$A$423,0))</f>
        <v>619.56255555555549</v>
      </c>
      <c r="J16" s="111">
        <f>-INDEX('Def Maint Detail'!Y$270:Y$423,MATCH($A16,'Def Maint Detail'!$A$270:$A$423,0))</f>
        <v>2238.71</v>
      </c>
      <c r="K16" s="111">
        <f>-INDEX('Def Maint Detail'!Z$270:Z$423,MATCH($A16,'Def Maint Detail'!$A$270:$A$423,0))</f>
        <v>4145.22</v>
      </c>
      <c r="L16" s="111">
        <f>-INDEX('Def Maint Detail'!AA$270:AA$423,MATCH($A16,'Def Maint Detail'!$A$270:$A$423,0))</f>
        <v>3602.5677222222221</v>
      </c>
      <c r="M16" s="111">
        <f>-INDEX('Def Maint Detail'!AB$270:AB$423,MATCH($A16,'Def Maint Detail'!$A$270:$A$423,0))</f>
        <v>2323.0977777777771</v>
      </c>
      <c r="N16" s="111">
        <f>-INDEX('Def Maint Detail'!AC$270:AC$423,MATCH($A16,'Def Maint Detail'!$A$270:$A$423,0))</f>
        <v>5057.5455555555554</v>
      </c>
      <c r="O16" s="111">
        <f>-INDEX('Def Maint Detail'!AD$270:AD$423,MATCH($A16,'Def Maint Detail'!$A$270:$A$423,0))</f>
        <v>2817.2901111111109</v>
      </c>
      <c r="P16" s="111">
        <f>-INDEX('Def Maint Detail'!AE$270:AE$423,MATCH($A16,'Def Maint Detail'!$A$270:$A$423,0))</f>
        <v>4496.5687222222223</v>
      </c>
      <c r="Q16" s="111">
        <f>-INDEX('Def Maint Detail'!AF$270:AF$423,MATCH($A16,'Def Maint Detail'!$A$270:$A$423,0))</f>
        <v>1984.0399444444445</v>
      </c>
      <c r="R16" s="111">
        <f>-INDEX('Def Maint Detail'!AG$270:AG$423,MATCH($A16,'Def Maint Detail'!$A$270:$A$423,0))</f>
        <v>7735.1963333333342</v>
      </c>
      <c r="S16" s="111">
        <f>-INDEX('Def Maint Detail'!AH$270:AH$423,MATCH($A16,'Def Maint Detail'!$A$270:$A$423,0))</f>
        <v>2291.8082777777777</v>
      </c>
      <c r="T16" s="111">
        <f>-INDEX('Def Maint Detail'!AI$270:AI$423,MATCH($A16,'Def Maint Detail'!$A$270:$A$423,0))</f>
        <v>4660.0425555555557</v>
      </c>
      <c r="U16" s="111">
        <f>-INDEX('Def Maint Detail'!AJ$270:AJ$423,MATCH($A16,'Def Maint Detail'!$A$270:$A$423,0))</f>
        <v>4768.1513888888885</v>
      </c>
      <c r="V16" s="111">
        <f>-INDEX('Def Maint Detail'!AK$270:AK$423,MATCH($A16,'Def Maint Detail'!$A$270:$A$423,0))</f>
        <v>2229.3174444444444</v>
      </c>
      <c r="W16" s="111">
        <f>-INDEX('Def Maint Detail'!AL$270:AL$423,MATCH($A16,'Def Maint Detail'!$A$270:$A$423,0))</f>
        <v>5824.0375000000004</v>
      </c>
      <c r="X16" s="111">
        <f>-INDEX('Def Maint Detail'!AM$270:AM$423,MATCH($A16,'Def Maint Detail'!$A$270:$A$423,0))</f>
        <v>250.24666666666667</v>
      </c>
      <c r="Y16" s="111">
        <f>-INDEX('Def Maint Detail'!AN$270:AN$423,MATCH($A16,'Def Maint Detail'!$A$270:$A$423,0))</f>
        <v>0</v>
      </c>
      <c r="Z16" s="111">
        <f>-INDEX('Def Maint Detail'!AO$270:AO$423,MATCH($A16,'Def Maint Detail'!$A$270:$A$423,0))</f>
        <v>0</v>
      </c>
      <c r="AA16" s="111">
        <f>-INDEX('Def Maint Detail'!AP$270:AP$423,MATCH($A16,'Def Maint Detail'!$A$270:$A$423,0))</f>
        <v>0</v>
      </c>
      <c r="AB16" s="111">
        <f>-INDEX('Def Maint Detail'!AQ$270:AQ$423,MATCH($A16,'Def Maint Detail'!$A$270:$A$423,0))</f>
        <v>0</v>
      </c>
      <c r="AC16" s="111">
        <f>-INDEX('Def Maint Detail'!AR$270:AR$423,MATCH($A16,'Def Maint Detail'!$A$270:$A$423,0))</f>
        <v>0</v>
      </c>
      <c r="AD16" s="111">
        <f>-INDEX('Def Maint Detail'!AS$270:AS$423,MATCH($A16,'Def Maint Detail'!$A$270:$A$423,0))</f>
        <v>0</v>
      </c>
      <c r="AE16" s="111">
        <f>-INDEX('Def Maint Detail'!AT$270:AT$423,MATCH($A16,'Def Maint Detail'!$A$270:$A$423,0))</f>
        <v>0</v>
      </c>
      <c r="AF16" s="111">
        <f>-INDEX('Def Maint Detail'!AU$270:AU$423,MATCH($A16,'Def Maint Detail'!$A$270:$A$423,0))</f>
        <v>0</v>
      </c>
      <c r="AG16" s="111">
        <f>-INDEX('Def Maint Detail'!AV$270:AV$423,MATCH($A16,'Def Maint Detail'!$A$270:$A$423,0))</f>
        <v>0</v>
      </c>
      <c r="AH16" s="111">
        <f>-INDEX('Def Maint Detail'!AW$270:AW$423,MATCH($A16,'Def Maint Detail'!$A$270:$A$423,0))</f>
        <v>0</v>
      </c>
      <c r="AI16" s="111">
        <f>-INDEX('Def Maint Detail'!AX$270:AX$423,MATCH($A16,'Def Maint Detail'!$A$270:$A$423,0))</f>
        <v>0</v>
      </c>
      <c r="AJ16" s="111">
        <f>-INDEX('Def Maint Detail'!AY$270:AY$423,MATCH($A16,'Def Maint Detail'!$A$270:$A$423,0))</f>
        <v>0</v>
      </c>
      <c r="AK16" s="111">
        <f>-INDEX('Def Maint Detail'!AZ$270:AZ$423,MATCH($A16,'Def Maint Detail'!$A$270:$A$423,0))</f>
        <v>0</v>
      </c>
      <c r="AL16" s="111">
        <f>-INDEX('Def Maint Detail'!BA$270:BA$423,MATCH($A16,'Def Maint Detail'!$A$270:$A$423,0))</f>
        <v>0</v>
      </c>
      <c r="AM16" s="52">
        <f t="shared" ref="AM16:AM39" si="0">SUM(C16:AL16)</f>
        <v>64854.132555555545</v>
      </c>
      <c r="AN16" s="134">
        <f t="shared" ref="AN16:AN43" si="1">B16</f>
        <v>43190</v>
      </c>
    </row>
    <row r="17" spans="1:40" x14ac:dyDescent="0.3">
      <c r="A17" s="55">
        <f>A16+1</f>
        <v>201</v>
      </c>
      <c r="B17" s="109">
        <v>43220</v>
      </c>
      <c r="C17" s="111">
        <f>-INDEX('Def Maint Detail'!R$270:R$423,MATCH($A17,'Def Maint Detail'!$A$270:$A$423,0))</f>
        <v>382.23</v>
      </c>
      <c r="D17" s="111">
        <f>-INDEX('Def Maint Detail'!S$270:S$423,MATCH($A17,'Def Maint Detail'!$A$270:$A$423,0))</f>
        <v>148.44</v>
      </c>
      <c r="E17" s="111">
        <f>-INDEX('Def Maint Detail'!T$270:T$423,MATCH($A17,'Def Maint Detail'!$A$270:$A$423,0))</f>
        <v>189.97</v>
      </c>
      <c r="F17" s="111">
        <f>-INDEX('Def Maint Detail'!U$270:U$423,MATCH($A17,'Def Maint Detail'!$A$270:$A$423,0))</f>
        <v>3019.97</v>
      </c>
      <c r="G17" s="111">
        <f>-INDEX('Def Maint Detail'!V$270:V$423,MATCH($A17,'Def Maint Detail'!$A$270:$A$423,0))</f>
        <v>5260.36</v>
      </c>
      <c r="H17" s="111">
        <f>-INDEX('Def Maint Detail'!W$270:W$423,MATCH($A17,'Def Maint Detail'!$A$270:$A$423,0))</f>
        <v>809.76</v>
      </c>
      <c r="I17" s="111">
        <f>-INDEX('Def Maint Detail'!X$270:X$423,MATCH($A17,'Def Maint Detail'!$A$270:$A$423,0))</f>
        <v>619.56255555555549</v>
      </c>
      <c r="J17" s="111">
        <f>-INDEX('Def Maint Detail'!Y$270:Y$423,MATCH($A17,'Def Maint Detail'!$A$270:$A$423,0))</f>
        <v>2238.71</v>
      </c>
      <c r="K17" s="111">
        <f>-INDEX('Def Maint Detail'!Z$270:Z$423,MATCH($A17,'Def Maint Detail'!$A$270:$A$423,0))</f>
        <v>4145.22</v>
      </c>
      <c r="L17" s="111">
        <f>-INDEX('Def Maint Detail'!AA$270:AA$423,MATCH($A17,'Def Maint Detail'!$A$270:$A$423,0))</f>
        <v>3602.5677222222221</v>
      </c>
      <c r="M17" s="111">
        <f>-INDEX('Def Maint Detail'!AB$270:AB$423,MATCH($A17,'Def Maint Detail'!$A$270:$A$423,0))</f>
        <v>2323.0977777777771</v>
      </c>
      <c r="N17" s="111">
        <f>-INDEX('Def Maint Detail'!AC$270:AC$423,MATCH($A17,'Def Maint Detail'!$A$270:$A$423,0))</f>
        <v>5057.5455555555554</v>
      </c>
      <c r="O17" s="111">
        <f>-INDEX('Def Maint Detail'!AD$270:AD$423,MATCH($A17,'Def Maint Detail'!$A$270:$A$423,0))</f>
        <v>2817.2901111111109</v>
      </c>
      <c r="P17" s="111">
        <f>-INDEX('Def Maint Detail'!AE$270:AE$423,MATCH($A17,'Def Maint Detail'!$A$270:$A$423,0))</f>
        <v>4496.5687222222223</v>
      </c>
      <c r="Q17" s="111">
        <f>-INDEX('Def Maint Detail'!AF$270:AF$423,MATCH($A17,'Def Maint Detail'!$A$270:$A$423,0))</f>
        <v>1984.0399444444445</v>
      </c>
      <c r="R17" s="111">
        <f>-INDEX('Def Maint Detail'!AG$270:AG$423,MATCH($A17,'Def Maint Detail'!$A$270:$A$423,0))</f>
        <v>7735.1963333333342</v>
      </c>
      <c r="S17" s="111">
        <f>-INDEX('Def Maint Detail'!AH$270:AH$423,MATCH($A17,'Def Maint Detail'!$A$270:$A$423,0))</f>
        <v>2291.8082777777777</v>
      </c>
      <c r="T17" s="111">
        <f>-INDEX('Def Maint Detail'!AI$270:AI$423,MATCH($A17,'Def Maint Detail'!$A$270:$A$423,0))</f>
        <v>4660.0425555555557</v>
      </c>
      <c r="U17" s="111">
        <f>-INDEX('Def Maint Detail'!AJ$270:AJ$423,MATCH($A17,'Def Maint Detail'!$A$270:$A$423,0))</f>
        <v>4768.1513888888885</v>
      </c>
      <c r="V17" s="111">
        <f>-INDEX('Def Maint Detail'!AK$270:AK$423,MATCH($A17,'Def Maint Detail'!$A$270:$A$423,0))</f>
        <v>2229.3174444444444</v>
      </c>
      <c r="W17" s="111">
        <f>-INDEX('Def Maint Detail'!AL$270:AL$423,MATCH($A17,'Def Maint Detail'!$A$270:$A$423,0))</f>
        <v>5824.0375000000004</v>
      </c>
      <c r="X17" s="111">
        <f>-INDEX('Def Maint Detail'!AM$270:AM$423,MATCH($A17,'Def Maint Detail'!$A$270:$A$423,0))</f>
        <v>250.24666666666667</v>
      </c>
      <c r="Y17" s="111">
        <f>-INDEX('Def Maint Detail'!AN$270:AN$423,MATCH($A17,'Def Maint Detail'!$A$270:$A$423,0))</f>
        <v>0</v>
      </c>
      <c r="Z17" s="111">
        <f>-INDEX('Def Maint Detail'!AO$270:AO$423,MATCH($A17,'Def Maint Detail'!$A$270:$A$423,0))</f>
        <v>0</v>
      </c>
      <c r="AA17" s="111">
        <f>-INDEX('Def Maint Detail'!AP$270:AP$423,MATCH($A17,'Def Maint Detail'!$A$270:$A$423,0))</f>
        <v>0</v>
      </c>
      <c r="AB17" s="111">
        <f>-INDEX('Def Maint Detail'!AQ$270:AQ$423,MATCH($A17,'Def Maint Detail'!$A$270:$A$423,0))</f>
        <v>0</v>
      </c>
      <c r="AC17" s="111">
        <f>-INDEX('Def Maint Detail'!AR$270:AR$423,MATCH($A17,'Def Maint Detail'!$A$270:$A$423,0))</f>
        <v>0</v>
      </c>
      <c r="AD17" s="111">
        <f>-INDEX('Def Maint Detail'!AS$270:AS$423,MATCH($A17,'Def Maint Detail'!$A$270:$A$423,0))</f>
        <v>0</v>
      </c>
      <c r="AE17" s="111">
        <f>-INDEX('Def Maint Detail'!AT$270:AT$423,MATCH($A17,'Def Maint Detail'!$A$270:$A$423,0))</f>
        <v>0</v>
      </c>
      <c r="AF17" s="111">
        <f>-INDEX('Def Maint Detail'!AU$270:AU$423,MATCH($A17,'Def Maint Detail'!$A$270:$A$423,0))</f>
        <v>0</v>
      </c>
      <c r="AG17" s="111">
        <f>-INDEX('Def Maint Detail'!AV$270:AV$423,MATCH($A17,'Def Maint Detail'!$A$270:$A$423,0))</f>
        <v>0</v>
      </c>
      <c r="AH17" s="111">
        <f>-INDEX('Def Maint Detail'!AW$270:AW$423,MATCH($A17,'Def Maint Detail'!$A$270:$A$423,0))</f>
        <v>0</v>
      </c>
      <c r="AI17" s="111">
        <f>-INDEX('Def Maint Detail'!AX$270:AX$423,MATCH($A17,'Def Maint Detail'!$A$270:$A$423,0))</f>
        <v>0</v>
      </c>
      <c r="AJ17" s="111">
        <f>-INDEX('Def Maint Detail'!AY$270:AY$423,MATCH($A17,'Def Maint Detail'!$A$270:$A$423,0))</f>
        <v>0</v>
      </c>
      <c r="AK17" s="111">
        <f>-INDEX('Def Maint Detail'!BA$270:BA$423,MATCH($A17,'Def Maint Detail'!$A$270:$A$423,0))</f>
        <v>0</v>
      </c>
      <c r="AL17" s="111">
        <f>-INDEX('Def Maint Detail'!BA$270:BA$423,MATCH($A17,'Def Maint Detail'!$A$270:$A$423,0))</f>
        <v>0</v>
      </c>
      <c r="AM17" s="53">
        <f t="shared" si="0"/>
        <v>64854.132555555545</v>
      </c>
      <c r="AN17" s="134">
        <f t="shared" si="1"/>
        <v>43220</v>
      </c>
    </row>
    <row r="18" spans="1:40" x14ac:dyDescent="0.3">
      <c r="A18" s="55">
        <f t="shared" ref="A18:A43" si="2">A17+1</f>
        <v>202</v>
      </c>
      <c r="B18" s="109">
        <v>43251</v>
      </c>
      <c r="C18" s="111">
        <f>-INDEX('Def Maint Detail'!R$270:R$423,MATCH($A18,'Def Maint Detail'!$A$270:$A$423,0))</f>
        <v>382.23</v>
      </c>
      <c r="D18" s="111">
        <f>-INDEX('Def Maint Detail'!S$270:S$423,MATCH($A18,'Def Maint Detail'!$A$270:$A$423,0))</f>
        <v>148.44</v>
      </c>
      <c r="E18" s="111">
        <f>-INDEX('Def Maint Detail'!T$270:T$423,MATCH($A18,'Def Maint Detail'!$A$270:$A$423,0))</f>
        <v>189.97</v>
      </c>
      <c r="F18" s="111">
        <f>-INDEX('Def Maint Detail'!U$270:U$423,MATCH($A18,'Def Maint Detail'!$A$270:$A$423,0))</f>
        <v>3019.97</v>
      </c>
      <c r="G18" s="111">
        <f>-INDEX('Def Maint Detail'!V$270:V$423,MATCH($A18,'Def Maint Detail'!$A$270:$A$423,0))</f>
        <v>5260.36</v>
      </c>
      <c r="H18" s="111">
        <f>-INDEX('Def Maint Detail'!W$270:W$423,MATCH($A18,'Def Maint Detail'!$A$270:$A$423,0))</f>
        <v>809.76</v>
      </c>
      <c r="I18" s="111">
        <f>-INDEX('Def Maint Detail'!X$270:X$423,MATCH($A18,'Def Maint Detail'!$A$270:$A$423,0))</f>
        <v>619.56255555555549</v>
      </c>
      <c r="J18" s="111">
        <f>-INDEX('Def Maint Detail'!Y$270:Y$423,MATCH($A18,'Def Maint Detail'!$A$270:$A$423,0))</f>
        <v>2238.71</v>
      </c>
      <c r="K18" s="111">
        <f>-INDEX('Def Maint Detail'!Z$270:Z$423,MATCH($A18,'Def Maint Detail'!$A$270:$A$423,0))</f>
        <v>4145.22</v>
      </c>
      <c r="L18" s="111">
        <f>-INDEX('Def Maint Detail'!AA$270:AA$423,MATCH($A18,'Def Maint Detail'!$A$270:$A$423,0))</f>
        <v>3602.5677222222221</v>
      </c>
      <c r="M18" s="111">
        <f>-INDEX('Def Maint Detail'!AB$270:AB$423,MATCH($A18,'Def Maint Detail'!$A$270:$A$423,0))</f>
        <v>2323.0977777777771</v>
      </c>
      <c r="N18" s="111">
        <f>-INDEX('Def Maint Detail'!AC$270:AC$423,MATCH($A18,'Def Maint Detail'!$A$270:$A$423,0))</f>
        <v>5057.5455555555554</v>
      </c>
      <c r="O18" s="111">
        <f>-INDEX('Def Maint Detail'!AD$270:AD$423,MATCH($A18,'Def Maint Detail'!$A$270:$A$423,0))</f>
        <v>2817.2901111111109</v>
      </c>
      <c r="P18" s="111">
        <f>-INDEX('Def Maint Detail'!AE$270:AE$423,MATCH($A18,'Def Maint Detail'!$A$270:$A$423,0))</f>
        <v>4496.5687222222223</v>
      </c>
      <c r="Q18" s="111">
        <f>-INDEX('Def Maint Detail'!AF$270:AF$423,MATCH($A18,'Def Maint Detail'!$A$270:$A$423,0))</f>
        <v>1984.0399444444445</v>
      </c>
      <c r="R18" s="111">
        <f>-INDEX('Def Maint Detail'!AG$270:AG$423,MATCH($A18,'Def Maint Detail'!$A$270:$A$423,0))</f>
        <v>7735.1963333333342</v>
      </c>
      <c r="S18" s="111">
        <f>-INDEX('Def Maint Detail'!AH$270:AH$423,MATCH($A18,'Def Maint Detail'!$A$270:$A$423,0))</f>
        <v>2291.8082777777777</v>
      </c>
      <c r="T18" s="111">
        <f>-INDEX('Def Maint Detail'!AI$270:AI$423,MATCH($A18,'Def Maint Detail'!$A$270:$A$423,0))</f>
        <v>4660.0425555555557</v>
      </c>
      <c r="U18" s="111">
        <f>-INDEX('Def Maint Detail'!AJ$270:AJ$423,MATCH($A18,'Def Maint Detail'!$A$270:$A$423,0))</f>
        <v>4768.1513888888885</v>
      </c>
      <c r="V18" s="111">
        <f>-INDEX('Def Maint Detail'!AK$270:AK$423,MATCH($A18,'Def Maint Detail'!$A$270:$A$423,0))</f>
        <v>2229.3174444444444</v>
      </c>
      <c r="W18" s="111">
        <f>-INDEX('Def Maint Detail'!AL$270:AL$423,MATCH($A18,'Def Maint Detail'!$A$270:$A$423,0))</f>
        <v>5824.0375000000004</v>
      </c>
      <c r="X18" s="111">
        <f>-INDEX('Def Maint Detail'!AM$270:AM$423,MATCH($A18,'Def Maint Detail'!$A$270:$A$423,0))</f>
        <v>250.24666666666667</v>
      </c>
      <c r="Y18" s="111">
        <f>-INDEX('Def Maint Detail'!AN$270:AN$423,MATCH($A18,'Def Maint Detail'!$A$270:$A$423,0))</f>
        <v>0</v>
      </c>
      <c r="Z18" s="111">
        <f>-INDEX('Def Maint Detail'!AO$270:AO$423,MATCH($A18,'Def Maint Detail'!$A$270:$A$423,0))</f>
        <v>0</v>
      </c>
      <c r="AA18" s="111">
        <f>-INDEX('Def Maint Detail'!AP$270:AP$423,MATCH($A18,'Def Maint Detail'!$A$270:$A$423,0))</f>
        <v>0</v>
      </c>
      <c r="AB18" s="111">
        <f>-INDEX('Def Maint Detail'!AQ$270:AQ$423,MATCH($A18,'Def Maint Detail'!$A$270:$A$423,0))</f>
        <v>0</v>
      </c>
      <c r="AC18" s="111">
        <f>-INDEX('Def Maint Detail'!AR$270:AR$423,MATCH($A18,'Def Maint Detail'!$A$270:$A$423,0))</f>
        <v>0</v>
      </c>
      <c r="AD18" s="111">
        <f>-INDEX('Def Maint Detail'!AS$270:AS$423,MATCH($A18,'Def Maint Detail'!$A$270:$A$423,0))</f>
        <v>0</v>
      </c>
      <c r="AE18" s="111">
        <f>-INDEX('Def Maint Detail'!AT$270:AT$423,MATCH($A18,'Def Maint Detail'!$A$270:$A$423,0))</f>
        <v>0</v>
      </c>
      <c r="AF18" s="111">
        <f>-INDEX('Def Maint Detail'!AU$270:AU$423,MATCH($A18,'Def Maint Detail'!$A$270:$A$423,0))</f>
        <v>0</v>
      </c>
      <c r="AG18" s="111">
        <f>-INDEX('Def Maint Detail'!AV$270:AV$423,MATCH($A18,'Def Maint Detail'!$A$270:$A$423,0))</f>
        <v>0</v>
      </c>
      <c r="AH18" s="111">
        <f>-INDEX('Def Maint Detail'!AW$270:AW$423,MATCH($A18,'Def Maint Detail'!$A$270:$A$423,0))</f>
        <v>0</v>
      </c>
      <c r="AI18" s="111">
        <f>-INDEX('Def Maint Detail'!AX$270:AX$423,MATCH($A18,'Def Maint Detail'!$A$270:$A$423,0))</f>
        <v>0</v>
      </c>
      <c r="AJ18" s="111">
        <f>-INDEX('Def Maint Detail'!AY$270:AY$423,MATCH($A18,'Def Maint Detail'!$A$270:$A$423,0))</f>
        <v>0</v>
      </c>
      <c r="AK18" s="111">
        <f>-INDEX('Def Maint Detail'!BA$270:BA$423,MATCH($A18,'Def Maint Detail'!$A$270:$A$423,0))</f>
        <v>0</v>
      </c>
      <c r="AL18" s="111">
        <f>-INDEX('Def Maint Detail'!BA$270:BA$423,MATCH($A18,'Def Maint Detail'!$A$270:$A$423,0))</f>
        <v>0</v>
      </c>
      <c r="AM18" s="53">
        <f t="shared" si="0"/>
        <v>64854.132555555545</v>
      </c>
      <c r="AN18" s="134">
        <f t="shared" si="1"/>
        <v>43251</v>
      </c>
    </row>
    <row r="19" spans="1:40" x14ac:dyDescent="0.3">
      <c r="A19" s="55">
        <f t="shared" si="2"/>
        <v>203</v>
      </c>
      <c r="B19" s="109">
        <v>43281</v>
      </c>
      <c r="C19" s="111">
        <f>-INDEX('Def Maint Detail'!R$270:R$423,MATCH($A19,'Def Maint Detail'!$A$270:$A$423,0))</f>
        <v>382.23</v>
      </c>
      <c r="D19" s="111">
        <f>-INDEX('Def Maint Detail'!S$270:S$423,MATCH($A19,'Def Maint Detail'!$A$270:$A$423,0))</f>
        <v>148.44</v>
      </c>
      <c r="E19" s="111">
        <f>-INDEX('Def Maint Detail'!T$270:T$423,MATCH($A19,'Def Maint Detail'!$A$270:$A$423,0))</f>
        <v>189.97</v>
      </c>
      <c r="F19" s="111">
        <f>-INDEX('Def Maint Detail'!U$270:U$423,MATCH($A19,'Def Maint Detail'!$A$270:$A$423,0))</f>
        <v>3019.97</v>
      </c>
      <c r="G19" s="111">
        <f>-INDEX('Def Maint Detail'!V$270:V$423,MATCH($A19,'Def Maint Detail'!$A$270:$A$423,0))</f>
        <v>5260.36</v>
      </c>
      <c r="H19" s="111">
        <f>-INDEX('Def Maint Detail'!W$270:W$423,MATCH($A19,'Def Maint Detail'!$A$270:$A$423,0))</f>
        <v>809.76</v>
      </c>
      <c r="I19" s="111">
        <f>-INDEX('Def Maint Detail'!X$270:X$423,MATCH($A19,'Def Maint Detail'!$A$270:$A$423,0))</f>
        <v>619.56255555555549</v>
      </c>
      <c r="J19" s="111">
        <f>-INDEX('Def Maint Detail'!Y$270:Y$423,MATCH($A19,'Def Maint Detail'!$A$270:$A$423,0))</f>
        <v>2238.71</v>
      </c>
      <c r="K19" s="111">
        <f>-INDEX('Def Maint Detail'!Z$270:Z$423,MATCH($A19,'Def Maint Detail'!$A$270:$A$423,0))</f>
        <v>4145.22</v>
      </c>
      <c r="L19" s="111">
        <f>-INDEX('Def Maint Detail'!AA$270:AA$423,MATCH($A19,'Def Maint Detail'!$A$270:$A$423,0))</f>
        <v>3602.5677222222221</v>
      </c>
      <c r="M19" s="111">
        <f>-INDEX('Def Maint Detail'!AB$270:AB$423,MATCH($A19,'Def Maint Detail'!$A$270:$A$423,0))</f>
        <v>2323.0977777777771</v>
      </c>
      <c r="N19" s="111">
        <f>-INDEX('Def Maint Detail'!AC$270:AC$423,MATCH($A19,'Def Maint Detail'!$A$270:$A$423,0))</f>
        <v>5057.5455555555554</v>
      </c>
      <c r="O19" s="111">
        <f>-INDEX('Def Maint Detail'!AD$270:AD$423,MATCH($A19,'Def Maint Detail'!$A$270:$A$423,0))</f>
        <v>2817.2901111111109</v>
      </c>
      <c r="P19" s="111">
        <f>-INDEX('Def Maint Detail'!AE$270:AE$423,MATCH($A19,'Def Maint Detail'!$A$270:$A$423,0))</f>
        <v>4496.5687222222223</v>
      </c>
      <c r="Q19" s="111">
        <f>-INDEX('Def Maint Detail'!AF$270:AF$423,MATCH($A19,'Def Maint Detail'!$A$270:$A$423,0))</f>
        <v>1984.0399444444445</v>
      </c>
      <c r="R19" s="111">
        <f>-INDEX('Def Maint Detail'!AG$270:AG$423,MATCH($A19,'Def Maint Detail'!$A$270:$A$423,0))</f>
        <v>7735.1963333333342</v>
      </c>
      <c r="S19" s="111">
        <f>-INDEX('Def Maint Detail'!AH$270:AH$423,MATCH($A19,'Def Maint Detail'!$A$270:$A$423,0))</f>
        <v>2291.8082777777777</v>
      </c>
      <c r="T19" s="111">
        <f>-INDEX('Def Maint Detail'!AI$270:AI$423,MATCH($A19,'Def Maint Detail'!$A$270:$A$423,0))</f>
        <v>4660.0425555555557</v>
      </c>
      <c r="U19" s="111">
        <f>-INDEX('Def Maint Detail'!AJ$270:AJ$423,MATCH($A19,'Def Maint Detail'!$A$270:$A$423,0))</f>
        <v>4768.1513888888885</v>
      </c>
      <c r="V19" s="111">
        <f>-INDEX('Def Maint Detail'!AK$270:AK$423,MATCH($A19,'Def Maint Detail'!$A$270:$A$423,0))</f>
        <v>2229.3174444444444</v>
      </c>
      <c r="W19" s="111">
        <f>-INDEX('Def Maint Detail'!AL$270:AL$423,MATCH($A19,'Def Maint Detail'!$A$270:$A$423,0))</f>
        <v>5824.0375000000004</v>
      </c>
      <c r="X19" s="111">
        <f>-INDEX('Def Maint Detail'!AM$270:AM$423,MATCH($A19,'Def Maint Detail'!$A$270:$A$423,0))</f>
        <v>250.24666666666667</v>
      </c>
      <c r="Y19" s="111">
        <f>-INDEX('Def Maint Detail'!AN$270:AN$423,MATCH($A19,'Def Maint Detail'!$A$270:$A$423,0))</f>
        <v>0</v>
      </c>
      <c r="Z19" s="111">
        <f>-INDEX('Def Maint Detail'!AO$270:AO$423,MATCH($A19,'Def Maint Detail'!$A$270:$A$423,0))</f>
        <v>0</v>
      </c>
      <c r="AA19" s="111">
        <f>-INDEX('Def Maint Detail'!AP$270:AP$423,MATCH($A19,'Def Maint Detail'!$A$270:$A$423,0))</f>
        <v>0</v>
      </c>
      <c r="AB19" s="111">
        <f>-INDEX('Def Maint Detail'!AQ$270:AQ$423,MATCH($A19,'Def Maint Detail'!$A$270:$A$423,0))</f>
        <v>0</v>
      </c>
      <c r="AC19" s="111">
        <f>-INDEX('Def Maint Detail'!AR$270:AR$423,MATCH($A19,'Def Maint Detail'!$A$270:$A$423,0))</f>
        <v>0</v>
      </c>
      <c r="AD19" s="111">
        <f>-INDEX('Def Maint Detail'!AS$270:AS$423,MATCH($A19,'Def Maint Detail'!$A$270:$A$423,0))</f>
        <v>0</v>
      </c>
      <c r="AE19" s="111">
        <f>-INDEX('Def Maint Detail'!AT$270:AT$423,MATCH($A19,'Def Maint Detail'!$A$270:$A$423,0))</f>
        <v>0</v>
      </c>
      <c r="AF19" s="111">
        <f>-INDEX('Def Maint Detail'!AU$270:AU$423,MATCH($A19,'Def Maint Detail'!$A$270:$A$423,0))</f>
        <v>0</v>
      </c>
      <c r="AG19" s="111">
        <f>-INDEX('Def Maint Detail'!AV$270:AV$423,MATCH($A19,'Def Maint Detail'!$A$270:$A$423,0))</f>
        <v>0</v>
      </c>
      <c r="AH19" s="111">
        <f>-INDEX('Def Maint Detail'!AW$270:AW$423,MATCH($A19,'Def Maint Detail'!$A$270:$A$423,0))</f>
        <v>0</v>
      </c>
      <c r="AI19" s="111">
        <f>-INDEX('Def Maint Detail'!AX$270:AX$423,MATCH($A19,'Def Maint Detail'!$A$270:$A$423,0))</f>
        <v>0</v>
      </c>
      <c r="AJ19" s="111">
        <f>-INDEX('Def Maint Detail'!AY$270:AY$423,MATCH($A19,'Def Maint Detail'!$A$270:$A$423,0))</f>
        <v>0</v>
      </c>
      <c r="AK19" s="111">
        <f>-INDEX('Def Maint Detail'!BA$270:BA$423,MATCH($A19,'Def Maint Detail'!$A$270:$A$423,0))</f>
        <v>0</v>
      </c>
      <c r="AL19" s="111">
        <f>-INDEX('Def Maint Detail'!BA$270:BA$423,MATCH($A19,'Def Maint Detail'!$A$270:$A$423,0))</f>
        <v>0</v>
      </c>
      <c r="AM19" s="53">
        <f t="shared" si="0"/>
        <v>64854.132555555545</v>
      </c>
      <c r="AN19" s="134">
        <f t="shared" si="1"/>
        <v>43281</v>
      </c>
    </row>
    <row r="20" spans="1:40" x14ac:dyDescent="0.3">
      <c r="A20" s="55">
        <f t="shared" si="2"/>
        <v>204</v>
      </c>
      <c r="B20" s="109">
        <v>43312</v>
      </c>
      <c r="C20" s="111">
        <f>-INDEX('Def Maint Detail'!R$270:R$423,MATCH($A20,'Def Maint Detail'!$A$270:$A$423,0))</f>
        <v>382.23</v>
      </c>
      <c r="D20" s="111">
        <f>-INDEX('Def Maint Detail'!S$270:S$423,MATCH($A20,'Def Maint Detail'!$A$270:$A$423,0))</f>
        <v>148.44</v>
      </c>
      <c r="E20" s="111">
        <f>-INDEX('Def Maint Detail'!T$270:T$423,MATCH($A20,'Def Maint Detail'!$A$270:$A$423,0))</f>
        <v>189.97</v>
      </c>
      <c r="F20" s="111">
        <f>-INDEX('Def Maint Detail'!U$270:U$423,MATCH($A20,'Def Maint Detail'!$A$270:$A$423,0))</f>
        <v>3019.97</v>
      </c>
      <c r="G20" s="111">
        <f>-INDEX('Def Maint Detail'!V$270:V$423,MATCH($A20,'Def Maint Detail'!$A$270:$A$423,0))</f>
        <v>5260.36</v>
      </c>
      <c r="H20" s="111">
        <f>-INDEX('Def Maint Detail'!W$270:W$423,MATCH($A20,'Def Maint Detail'!$A$270:$A$423,0))</f>
        <v>809.76</v>
      </c>
      <c r="I20" s="111">
        <f>-INDEX('Def Maint Detail'!X$270:X$423,MATCH($A20,'Def Maint Detail'!$A$270:$A$423,0))</f>
        <v>619.56255555555549</v>
      </c>
      <c r="J20" s="111">
        <f>-INDEX('Def Maint Detail'!Y$270:Y$423,MATCH($A20,'Def Maint Detail'!$A$270:$A$423,0))</f>
        <v>2238.71</v>
      </c>
      <c r="K20" s="111">
        <f>-INDEX('Def Maint Detail'!Z$270:Z$423,MATCH($A20,'Def Maint Detail'!$A$270:$A$423,0))</f>
        <v>4145.22</v>
      </c>
      <c r="L20" s="111">
        <f>-INDEX('Def Maint Detail'!AA$270:AA$423,MATCH($A20,'Def Maint Detail'!$A$270:$A$423,0))</f>
        <v>3602.5677222222221</v>
      </c>
      <c r="M20" s="111">
        <f>-INDEX('Def Maint Detail'!AB$270:AB$423,MATCH($A20,'Def Maint Detail'!$A$270:$A$423,0))</f>
        <v>2323.0977777777771</v>
      </c>
      <c r="N20" s="111">
        <f>-INDEX('Def Maint Detail'!AC$270:AC$423,MATCH($A20,'Def Maint Detail'!$A$270:$A$423,0))</f>
        <v>5057.5455555555554</v>
      </c>
      <c r="O20" s="111">
        <f>-INDEX('Def Maint Detail'!AD$270:AD$423,MATCH($A20,'Def Maint Detail'!$A$270:$A$423,0))</f>
        <v>2817.2901111111109</v>
      </c>
      <c r="P20" s="111">
        <f>-INDEX('Def Maint Detail'!AE$270:AE$423,MATCH($A20,'Def Maint Detail'!$A$270:$A$423,0))</f>
        <v>4496.5687222222223</v>
      </c>
      <c r="Q20" s="111">
        <f>-INDEX('Def Maint Detail'!AF$270:AF$423,MATCH($A20,'Def Maint Detail'!$A$270:$A$423,0))</f>
        <v>1984.0399444444445</v>
      </c>
      <c r="R20" s="111">
        <f>-INDEX('Def Maint Detail'!AG$270:AG$423,MATCH($A20,'Def Maint Detail'!$A$270:$A$423,0))</f>
        <v>7735.1963333333342</v>
      </c>
      <c r="S20" s="111">
        <f>-INDEX('Def Maint Detail'!AH$270:AH$423,MATCH($A20,'Def Maint Detail'!$A$270:$A$423,0))</f>
        <v>2291.8082777777777</v>
      </c>
      <c r="T20" s="111">
        <f>-INDEX('Def Maint Detail'!AI$270:AI$423,MATCH($A20,'Def Maint Detail'!$A$270:$A$423,0))</f>
        <v>4660.0425555555557</v>
      </c>
      <c r="U20" s="111">
        <f>-INDEX('Def Maint Detail'!AJ$270:AJ$423,MATCH($A20,'Def Maint Detail'!$A$270:$A$423,0))</f>
        <v>4768.1513888888885</v>
      </c>
      <c r="V20" s="111">
        <f>-INDEX('Def Maint Detail'!AK$270:AK$423,MATCH($A20,'Def Maint Detail'!$A$270:$A$423,0))</f>
        <v>2229.3174444444444</v>
      </c>
      <c r="W20" s="111">
        <f>-INDEX('Def Maint Detail'!AL$270:AL$423,MATCH($A20,'Def Maint Detail'!$A$270:$A$423,0))</f>
        <v>5824.0375000000004</v>
      </c>
      <c r="X20" s="111">
        <f>-INDEX('Def Maint Detail'!AM$270:AM$423,MATCH($A20,'Def Maint Detail'!$A$270:$A$423,0))</f>
        <v>250.24666666666667</v>
      </c>
      <c r="Y20" s="111">
        <f>-INDEX('Def Maint Detail'!AN$270:AN$423,MATCH($A20,'Def Maint Detail'!$A$270:$A$423,0))</f>
        <v>0</v>
      </c>
      <c r="Z20" s="111">
        <f>-INDEX('Def Maint Detail'!AO$270:AO$423,MATCH($A20,'Def Maint Detail'!$A$270:$A$423,0))</f>
        <v>0</v>
      </c>
      <c r="AA20" s="111">
        <f>-INDEX('Def Maint Detail'!AP$270:AP$423,MATCH($A20,'Def Maint Detail'!$A$270:$A$423,0))</f>
        <v>0</v>
      </c>
      <c r="AB20" s="111">
        <f>-INDEX('Def Maint Detail'!AQ$270:AQ$423,MATCH($A20,'Def Maint Detail'!$A$270:$A$423,0))</f>
        <v>0</v>
      </c>
      <c r="AC20" s="111">
        <f>-INDEX('Def Maint Detail'!AR$270:AR$423,MATCH($A20,'Def Maint Detail'!$A$270:$A$423,0))</f>
        <v>0</v>
      </c>
      <c r="AD20" s="111">
        <f>-INDEX('Def Maint Detail'!AS$270:AS$423,MATCH($A20,'Def Maint Detail'!$A$270:$A$423,0))</f>
        <v>0</v>
      </c>
      <c r="AE20" s="111">
        <f>-INDEX('Def Maint Detail'!AT$270:AT$423,MATCH($A20,'Def Maint Detail'!$A$270:$A$423,0))</f>
        <v>0</v>
      </c>
      <c r="AF20" s="111">
        <f>-INDEX('Def Maint Detail'!AU$270:AU$423,MATCH($A20,'Def Maint Detail'!$A$270:$A$423,0))</f>
        <v>0</v>
      </c>
      <c r="AG20" s="111">
        <f>-INDEX('Def Maint Detail'!AV$270:AV$423,MATCH($A20,'Def Maint Detail'!$A$270:$A$423,0))</f>
        <v>0</v>
      </c>
      <c r="AH20" s="111">
        <f>-INDEX('Def Maint Detail'!AW$270:AW$423,MATCH($A20,'Def Maint Detail'!$A$270:$A$423,0))</f>
        <v>0</v>
      </c>
      <c r="AI20" s="111">
        <f>-INDEX('Def Maint Detail'!AX$270:AX$423,MATCH($A20,'Def Maint Detail'!$A$270:$A$423,0))</f>
        <v>0</v>
      </c>
      <c r="AJ20" s="111">
        <f>-INDEX('Def Maint Detail'!AY$270:AY$423,MATCH($A20,'Def Maint Detail'!$A$270:$A$423,0))</f>
        <v>0</v>
      </c>
      <c r="AK20" s="111">
        <f>-INDEX('Def Maint Detail'!BA$270:BA$423,MATCH($A20,'Def Maint Detail'!$A$270:$A$423,0))</f>
        <v>0</v>
      </c>
      <c r="AL20" s="111">
        <f>-INDEX('Def Maint Detail'!BA$270:BA$423,MATCH($A20,'Def Maint Detail'!$A$270:$A$423,0))</f>
        <v>0</v>
      </c>
      <c r="AM20" s="53">
        <f t="shared" si="0"/>
        <v>64854.132555555545</v>
      </c>
      <c r="AN20" s="134">
        <f t="shared" si="1"/>
        <v>43312</v>
      </c>
    </row>
    <row r="21" spans="1:40" x14ac:dyDescent="0.3">
      <c r="A21" s="55">
        <f t="shared" si="2"/>
        <v>205</v>
      </c>
      <c r="B21" s="109">
        <v>43343</v>
      </c>
      <c r="C21" s="111">
        <f>-INDEX('Def Maint Detail'!R$270:R$423,MATCH($A21,'Def Maint Detail'!$A$270:$A$423,0))</f>
        <v>382.23</v>
      </c>
      <c r="D21" s="111">
        <f>-INDEX('Def Maint Detail'!S$270:S$423,MATCH($A21,'Def Maint Detail'!$A$270:$A$423,0))</f>
        <v>148.44</v>
      </c>
      <c r="E21" s="111">
        <f>-INDEX('Def Maint Detail'!T$270:T$423,MATCH($A21,'Def Maint Detail'!$A$270:$A$423,0))</f>
        <v>189.97</v>
      </c>
      <c r="F21" s="111">
        <f>-INDEX('Def Maint Detail'!U$270:U$423,MATCH($A21,'Def Maint Detail'!$A$270:$A$423,0))</f>
        <v>3019.97</v>
      </c>
      <c r="G21" s="111">
        <f>-INDEX('Def Maint Detail'!V$270:V$423,MATCH($A21,'Def Maint Detail'!$A$270:$A$423,0))</f>
        <v>5260.36</v>
      </c>
      <c r="H21" s="111">
        <f>-INDEX('Def Maint Detail'!W$270:W$423,MATCH($A21,'Def Maint Detail'!$A$270:$A$423,0))</f>
        <v>809.76</v>
      </c>
      <c r="I21" s="111">
        <f>-INDEX('Def Maint Detail'!X$270:X$423,MATCH($A21,'Def Maint Detail'!$A$270:$A$423,0))</f>
        <v>619.56255555555549</v>
      </c>
      <c r="J21" s="111">
        <f>-INDEX('Def Maint Detail'!Y$270:Y$423,MATCH($A21,'Def Maint Detail'!$A$270:$A$423,0))</f>
        <v>2238.71</v>
      </c>
      <c r="K21" s="111">
        <f>-INDEX('Def Maint Detail'!Z$270:Z$423,MATCH($A21,'Def Maint Detail'!$A$270:$A$423,0))</f>
        <v>4145.22</v>
      </c>
      <c r="L21" s="111">
        <f>-INDEX('Def Maint Detail'!AA$270:AA$423,MATCH($A21,'Def Maint Detail'!$A$270:$A$423,0))</f>
        <v>3602.5677222222221</v>
      </c>
      <c r="M21" s="111">
        <f>-INDEX('Def Maint Detail'!AB$270:AB$423,MATCH($A21,'Def Maint Detail'!$A$270:$A$423,0))</f>
        <v>2323.0977777777771</v>
      </c>
      <c r="N21" s="111">
        <f>-INDEX('Def Maint Detail'!AC$270:AC$423,MATCH($A21,'Def Maint Detail'!$A$270:$A$423,0))</f>
        <v>5057.5455555555554</v>
      </c>
      <c r="O21" s="111">
        <f>-INDEX('Def Maint Detail'!AD$270:AD$423,MATCH($A21,'Def Maint Detail'!$A$270:$A$423,0))</f>
        <v>2817.2901111111109</v>
      </c>
      <c r="P21" s="111">
        <f>-INDEX('Def Maint Detail'!AE$270:AE$423,MATCH($A21,'Def Maint Detail'!$A$270:$A$423,0))</f>
        <v>4496.5687222222223</v>
      </c>
      <c r="Q21" s="111">
        <f>-INDEX('Def Maint Detail'!AF$270:AF$423,MATCH($A21,'Def Maint Detail'!$A$270:$A$423,0))</f>
        <v>1984.0399444444445</v>
      </c>
      <c r="R21" s="111">
        <f>-INDEX('Def Maint Detail'!AG$270:AG$423,MATCH($A21,'Def Maint Detail'!$A$270:$A$423,0))</f>
        <v>7735.1963333333342</v>
      </c>
      <c r="S21" s="111">
        <f>-INDEX('Def Maint Detail'!AH$270:AH$423,MATCH($A21,'Def Maint Detail'!$A$270:$A$423,0))</f>
        <v>2291.8082777777777</v>
      </c>
      <c r="T21" s="111">
        <f>-INDEX('Def Maint Detail'!AI$270:AI$423,MATCH($A21,'Def Maint Detail'!$A$270:$A$423,0))</f>
        <v>4660.0425555555557</v>
      </c>
      <c r="U21" s="111">
        <f>-INDEX('Def Maint Detail'!AJ$270:AJ$423,MATCH($A21,'Def Maint Detail'!$A$270:$A$423,0))</f>
        <v>4768.1513888888885</v>
      </c>
      <c r="V21" s="111">
        <f>-INDEX('Def Maint Detail'!AK$270:AK$423,MATCH($A21,'Def Maint Detail'!$A$270:$A$423,0))</f>
        <v>2229.3174444444444</v>
      </c>
      <c r="W21" s="111">
        <f>-INDEX('Def Maint Detail'!AL$270:AL$423,MATCH($A21,'Def Maint Detail'!$A$270:$A$423,0))</f>
        <v>5824.0375000000004</v>
      </c>
      <c r="X21" s="111">
        <f>-INDEX('Def Maint Detail'!AM$270:AM$423,MATCH($A21,'Def Maint Detail'!$A$270:$A$423,0))</f>
        <v>250.24666666666667</v>
      </c>
      <c r="Y21" s="111">
        <f>-INDEX('Def Maint Detail'!AN$270:AN$423,MATCH($A21,'Def Maint Detail'!$A$270:$A$423,0))</f>
        <v>0</v>
      </c>
      <c r="Z21" s="111">
        <f>-INDEX('Def Maint Detail'!AO$270:AO$423,MATCH($A21,'Def Maint Detail'!$A$270:$A$423,0))</f>
        <v>0</v>
      </c>
      <c r="AA21" s="111">
        <f>-INDEX('Def Maint Detail'!AP$270:AP$423,MATCH($A21,'Def Maint Detail'!$A$270:$A$423,0))</f>
        <v>0</v>
      </c>
      <c r="AB21" s="111">
        <f>-INDEX('Def Maint Detail'!AQ$270:AQ$423,MATCH($A21,'Def Maint Detail'!$A$270:$A$423,0))</f>
        <v>0</v>
      </c>
      <c r="AC21" s="111">
        <f>-INDEX('Def Maint Detail'!AR$270:AR$423,MATCH($A21,'Def Maint Detail'!$A$270:$A$423,0))</f>
        <v>0</v>
      </c>
      <c r="AD21" s="111">
        <f>-INDEX('Def Maint Detail'!AS$270:AS$423,MATCH($A21,'Def Maint Detail'!$A$270:$A$423,0))</f>
        <v>0</v>
      </c>
      <c r="AE21" s="111">
        <f>-INDEX('Def Maint Detail'!AT$270:AT$423,MATCH($A21,'Def Maint Detail'!$A$270:$A$423,0))</f>
        <v>0</v>
      </c>
      <c r="AF21" s="111">
        <f>-INDEX('Def Maint Detail'!AU$270:AU$423,MATCH($A21,'Def Maint Detail'!$A$270:$A$423,0))</f>
        <v>0</v>
      </c>
      <c r="AG21" s="111">
        <f>-INDEX('Def Maint Detail'!AV$270:AV$423,MATCH($A21,'Def Maint Detail'!$A$270:$A$423,0))</f>
        <v>0</v>
      </c>
      <c r="AH21" s="111">
        <f>-INDEX('Def Maint Detail'!AW$270:AW$423,MATCH($A21,'Def Maint Detail'!$A$270:$A$423,0))</f>
        <v>0</v>
      </c>
      <c r="AI21" s="111">
        <f>-INDEX('Def Maint Detail'!AX$270:AX$423,MATCH($A21,'Def Maint Detail'!$A$270:$A$423,0))</f>
        <v>0</v>
      </c>
      <c r="AJ21" s="111">
        <f>-INDEX('Def Maint Detail'!AY$270:AY$423,MATCH($A21,'Def Maint Detail'!$A$270:$A$423,0))</f>
        <v>0</v>
      </c>
      <c r="AK21" s="111">
        <f>-INDEX('Def Maint Detail'!BA$270:BA$423,MATCH($A21,'Def Maint Detail'!$A$270:$A$423,0))</f>
        <v>0</v>
      </c>
      <c r="AL21" s="111">
        <f>-INDEX('Def Maint Detail'!BA$270:BA$423,MATCH($A21,'Def Maint Detail'!$A$270:$A$423,0))</f>
        <v>0</v>
      </c>
      <c r="AM21" s="53">
        <f t="shared" si="0"/>
        <v>64854.132555555545</v>
      </c>
      <c r="AN21" s="134">
        <f t="shared" si="1"/>
        <v>43343</v>
      </c>
    </row>
    <row r="22" spans="1:40" x14ac:dyDescent="0.3">
      <c r="A22" s="55">
        <f t="shared" si="2"/>
        <v>206</v>
      </c>
      <c r="B22" s="109">
        <v>43373</v>
      </c>
      <c r="C22" s="111">
        <f>-INDEX('Def Maint Detail'!R$270:R$423,MATCH($A22,'Def Maint Detail'!$A$270:$A$423,0))</f>
        <v>382.23</v>
      </c>
      <c r="D22" s="111">
        <f>-INDEX('Def Maint Detail'!S$270:S$423,MATCH($A22,'Def Maint Detail'!$A$270:$A$423,0))</f>
        <v>148.44</v>
      </c>
      <c r="E22" s="111">
        <f>-INDEX('Def Maint Detail'!T$270:T$423,MATCH($A22,'Def Maint Detail'!$A$270:$A$423,0))</f>
        <v>189.97</v>
      </c>
      <c r="F22" s="111">
        <f>-INDEX('Def Maint Detail'!U$270:U$423,MATCH($A22,'Def Maint Detail'!$A$270:$A$423,0))</f>
        <v>3019.97</v>
      </c>
      <c r="G22" s="111">
        <f>-INDEX('Def Maint Detail'!V$270:V$423,MATCH($A22,'Def Maint Detail'!$A$270:$A$423,0))</f>
        <v>5260.36</v>
      </c>
      <c r="H22" s="111">
        <f>-INDEX('Def Maint Detail'!W$270:W$423,MATCH($A22,'Def Maint Detail'!$A$270:$A$423,0))</f>
        <v>809.76</v>
      </c>
      <c r="I22" s="111">
        <f>-INDEX('Def Maint Detail'!X$270:X$423,MATCH($A22,'Def Maint Detail'!$A$270:$A$423,0))</f>
        <v>619.56255555555549</v>
      </c>
      <c r="J22" s="111">
        <f>-INDEX('Def Maint Detail'!Y$270:Y$423,MATCH($A22,'Def Maint Detail'!$A$270:$A$423,0))</f>
        <v>2238.71</v>
      </c>
      <c r="K22" s="111">
        <f>-INDEX('Def Maint Detail'!Z$270:Z$423,MATCH($A22,'Def Maint Detail'!$A$270:$A$423,0))</f>
        <v>4145.22</v>
      </c>
      <c r="L22" s="111">
        <f>-INDEX('Def Maint Detail'!AA$270:AA$423,MATCH($A22,'Def Maint Detail'!$A$270:$A$423,0))</f>
        <v>3602.5677222222221</v>
      </c>
      <c r="M22" s="111">
        <f>-INDEX('Def Maint Detail'!AB$270:AB$423,MATCH($A22,'Def Maint Detail'!$A$270:$A$423,0))</f>
        <v>2323.0977777777771</v>
      </c>
      <c r="N22" s="111">
        <f>-INDEX('Def Maint Detail'!AC$270:AC$423,MATCH($A22,'Def Maint Detail'!$A$270:$A$423,0))</f>
        <v>5057.5455555555554</v>
      </c>
      <c r="O22" s="111">
        <f>-INDEX('Def Maint Detail'!AD$270:AD$423,MATCH($A22,'Def Maint Detail'!$A$270:$A$423,0))</f>
        <v>2817.2901111111109</v>
      </c>
      <c r="P22" s="111">
        <f>-INDEX('Def Maint Detail'!AE$270:AE$423,MATCH($A22,'Def Maint Detail'!$A$270:$A$423,0))</f>
        <v>4496.5687222222223</v>
      </c>
      <c r="Q22" s="111">
        <f>-INDEX('Def Maint Detail'!AF$270:AF$423,MATCH($A22,'Def Maint Detail'!$A$270:$A$423,0))</f>
        <v>1984.0399444444445</v>
      </c>
      <c r="R22" s="111">
        <f>-INDEX('Def Maint Detail'!AG$270:AG$423,MATCH($A22,'Def Maint Detail'!$A$270:$A$423,0))</f>
        <v>7735.1963333333342</v>
      </c>
      <c r="S22" s="111">
        <f>-INDEX('Def Maint Detail'!AH$270:AH$423,MATCH($A22,'Def Maint Detail'!$A$270:$A$423,0))</f>
        <v>2291.8082777777777</v>
      </c>
      <c r="T22" s="111">
        <f>-INDEX('Def Maint Detail'!AI$270:AI$423,MATCH($A22,'Def Maint Detail'!$A$270:$A$423,0))</f>
        <v>4660.0425555555557</v>
      </c>
      <c r="U22" s="111">
        <f>-INDEX('Def Maint Detail'!AJ$270:AJ$423,MATCH($A22,'Def Maint Detail'!$A$270:$A$423,0))</f>
        <v>4768.1513888888885</v>
      </c>
      <c r="V22" s="111">
        <f>-INDEX('Def Maint Detail'!AK$270:AK$423,MATCH($A22,'Def Maint Detail'!$A$270:$A$423,0))</f>
        <v>2229.3174444444444</v>
      </c>
      <c r="W22" s="111">
        <f>-INDEX('Def Maint Detail'!AL$270:AL$423,MATCH($A22,'Def Maint Detail'!$A$270:$A$423,0))</f>
        <v>5824.0375000000004</v>
      </c>
      <c r="X22" s="111">
        <f>-INDEX('Def Maint Detail'!AM$270:AM$423,MATCH($A22,'Def Maint Detail'!$A$270:$A$423,0))</f>
        <v>250.24666666666667</v>
      </c>
      <c r="Y22" s="111">
        <f>-INDEX('Def Maint Detail'!AN$270:AN$423,MATCH($A22,'Def Maint Detail'!$A$270:$A$423,0))</f>
        <v>0</v>
      </c>
      <c r="Z22" s="111">
        <f>-INDEX('Def Maint Detail'!AO$270:AO$423,MATCH($A22,'Def Maint Detail'!$A$270:$A$423,0))</f>
        <v>0</v>
      </c>
      <c r="AA22" s="111">
        <f>-INDEX('Def Maint Detail'!AP$270:AP$423,MATCH($A22,'Def Maint Detail'!$A$270:$A$423,0))</f>
        <v>0</v>
      </c>
      <c r="AB22" s="111">
        <f>-INDEX('Def Maint Detail'!AQ$270:AQ$423,MATCH($A22,'Def Maint Detail'!$A$270:$A$423,0))</f>
        <v>0</v>
      </c>
      <c r="AC22" s="111">
        <f>-INDEX('Def Maint Detail'!AR$270:AR$423,MATCH($A22,'Def Maint Detail'!$A$270:$A$423,0))</f>
        <v>0</v>
      </c>
      <c r="AD22" s="111">
        <f>-INDEX('Def Maint Detail'!AS$270:AS$423,MATCH($A22,'Def Maint Detail'!$A$270:$A$423,0))</f>
        <v>0</v>
      </c>
      <c r="AE22" s="111">
        <f>-INDEX('Def Maint Detail'!AT$270:AT$423,MATCH($A22,'Def Maint Detail'!$A$270:$A$423,0))</f>
        <v>0</v>
      </c>
      <c r="AF22" s="111">
        <f>-INDEX('Def Maint Detail'!AU$270:AU$423,MATCH($A22,'Def Maint Detail'!$A$270:$A$423,0))</f>
        <v>0</v>
      </c>
      <c r="AG22" s="111">
        <f>-INDEX('Def Maint Detail'!AV$270:AV$423,MATCH($A22,'Def Maint Detail'!$A$270:$A$423,0))</f>
        <v>0</v>
      </c>
      <c r="AH22" s="111">
        <f>-INDEX('Def Maint Detail'!AW$270:AW$423,MATCH($A22,'Def Maint Detail'!$A$270:$A$423,0))</f>
        <v>0</v>
      </c>
      <c r="AI22" s="111">
        <f>-INDEX('Def Maint Detail'!AX$270:AX$423,MATCH($A22,'Def Maint Detail'!$A$270:$A$423,0))</f>
        <v>0</v>
      </c>
      <c r="AJ22" s="111">
        <f>-INDEX('Def Maint Detail'!AY$270:AY$423,MATCH($A22,'Def Maint Detail'!$A$270:$A$423,0))</f>
        <v>0</v>
      </c>
      <c r="AK22" s="111">
        <f>-INDEX('Def Maint Detail'!BA$270:BA$423,MATCH($A22,'Def Maint Detail'!$A$270:$A$423,0))</f>
        <v>0</v>
      </c>
      <c r="AL22" s="111">
        <f>-INDEX('Def Maint Detail'!BA$270:BA$423,MATCH($A22,'Def Maint Detail'!$A$270:$A$423,0))</f>
        <v>0</v>
      </c>
      <c r="AM22" s="53">
        <f t="shared" si="0"/>
        <v>64854.132555555545</v>
      </c>
      <c r="AN22" s="134">
        <f t="shared" si="1"/>
        <v>43373</v>
      </c>
    </row>
    <row r="23" spans="1:40" x14ac:dyDescent="0.3">
      <c r="A23" s="55">
        <f t="shared" si="2"/>
        <v>207</v>
      </c>
      <c r="B23" s="109">
        <v>43404</v>
      </c>
      <c r="C23" s="111">
        <f>-INDEX('Def Maint Detail'!R$270:R$423,MATCH($A23,'Def Maint Detail'!$A$270:$A$423,0))</f>
        <v>382.23</v>
      </c>
      <c r="D23" s="111">
        <f>-INDEX('Def Maint Detail'!S$270:S$423,MATCH($A23,'Def Maint Detail'!$A$270:$A$423,0))</f>
        <v>148.44</v>
      </c>
      <c r="E23" s="111">
        <f>-INDEX('Def Maint Detail'!T$270:T$423,MATCH($A23,'Def Maint Detail'!$A$270:$A$423,0))</f>
        <v>189.97</v>
      </c>
      <c r="F23" s="111">
        <f>-INDEX('Def Maint Detail'!U$270:U$423,MATCH($A23,'Def Maint Detail'!$A$270:$A$423,0))</f>
        <v>3019.97</v>
      </c>
      <c r="G23" s="111">
        <f>-INDEX('Def Maint Detail'!V$270:V$423,MATCH($A23,'Def Maint Detail'!$A$270:$A$423,0))</f>
        <v>5260.36</v>
      </c>
      <c r="H23" s="111">
        <f>-INDEX('Def Maint Detail'!W$270:W$423,MATCH($A23,'Def Maint Detail'!$A$270:$A$423,0))</f>
        <v>809.76</v>
      </c>
      <c r="I23" s="111">
        <f>-INDEX('Def Maint Detail'!X$270:X$423,MATCH($A23,'Def Maint Detail'!$A$270:$A$423,0))</f>
        <v>619.56255555555549</v>
      </c>
      <c r="J23" s="111">
        <f>-INDEX('Def Maint Detail'!Y$270:Y$423,MATCH($A23,'Def Maint Detail'!$A$270:$A$423,0))</f>
        <v>2238.71</v>
      </c>
      <c r="K23" s="111">
        <f>-INDEX('Def Maint Detail'!Z$270:Z$423,MATCH($A23,'Def Maint Detail'!$A$270:$A$423,0))</f>
        <v>4145.22</v>
      </c>
      <c r="L23" s="111">
        <f>-INDEX('Def Maint Detail'!AA$270:AA$423,MATCH($A23,'Def Maint Detail'!$A$270:$A$423,0))</f>
        <v>3602.5677222222221</v>
      </c>
      <c r="M23" s="111">
        <f>-INDEX('Def Maint Detail'!AB$270:AB$423,MATCH($A23,'Def Maint Detail'!$A$270:$A$423,0))</f>
        <v>2323.0977777777771</v>
      </c>
      <c r="N23" s="111">
        <f>-INDEX('Def Maint Detail'!AC$270:AC$423,MATCH($A23,'Def Maint Detail'!$A$270:$A$423,0))</f>
        <v>5057.5455555555554</v>
      </c>
      <c r="O23" s="111">
        <f>-INDEX('Def Maint Detail'!AD$270:AD$423,MATCH($A23,'Def Maint Detail'!$A$270:$A$423,0))</f>
        <v>2817.2901111111109</v>
      </c>
      <c r="P23" s="111">
        <f>-INDEX('Def Maint Detail'!AE$270:AE$423,MATCH($A23,'Def Maint Detail'!$A$270:$A$423,0))</f>
        <v>4496.5687222222223</v>
      </c>
      <c r="Q23" s="111">
        <f>-INDEX('Def Maint Detail'!AF$270:AF$423,MATCH($A23,'Def Maint Detail'!$A$270:$A$423,0))</f>
        <v>1984.0399444444445</v>
      </c>
      <c r="R23" s="111">
        <f>-INDEX('Def Maint Detail'!AG$270:AG$423,MATCH($A23,'Def Maint Detail'!$A$270:$A$423,0))</f>
        <v>7735.1963333333342</v>
      </c>
      <c r="S23" s="111">
        <f>-INDEX('Def Maint Detail'!AH$270:AH$423,MATCH($A23,'Def Maint Detail'!$A$270:$A$423,0))</f>
        <v>2291.8082777777777</v>
      </c>
      <c r="T23" s="111">
        <f>-INDEX('Def Maint Detail'!AI$270:AI$423,MATCH($A23,'Def Maint Detail'!$A$270:$A$423,0))</f>
        <v>4660.0425555555557</v>
      </c>
      <c r="U23" s="111">
        <f>-INDEX('Def Maint Detail'!AJ$270:AJ$423,MATCH($A23,'Def Maint Detail'!$A$270:$A$423,0))</f>
        <v>4768.1513888888885</v>
      </c>
      <c r="V23" s="111">
        <f>-INDEX('Def Maint Detail'!AK$270:AK$423,MATCH($A23,'Def Maint Detail'!$A$270:$A$423,0))</f>
        <v>2229.3174444444444</v>
      </c>
      <c r="W23" s="111">
        <f>-INDEX('Def Maint Detail'!AL$270:AL$423,MATCH($A23,'Def Maint Detail'!$A$270:$A$423,0))</f>
        <v>5824.0375000000004</v>
      </c>
      <c r="X23" s="111">
        <f>-INDEX('Def Maint Detail'!AM$270:AM$423,MATCH($A23,'Def Maint Detail'!$A$270:$A$423,0))</f>
        <v>250.24666666666667</v>
      </c>
      <c r="Y23" s="111">
        <f>-INDEX('Def Maint Detail'!AN$270:AN$423,MATCH($A23,'Def Maint Detail'!$A$270:$A$423,0))</f>
        <v>0</v>
      </c>
      <c r="Z23" s="111">
        <f>-INDEX('Def Maint Detail'!AO$270:AO$423,MATCH($A23,'Def Maint Detail'!$A$270:$A$423,0))</f>
        <v>0</v>
      </c>
      <c r="AA23" s="111">
        <f>-INDEX('Def Maint Detail'!AP$270:AP$423,MATCH($A23,'Def Maint Detail'!$A$270:$A$423,0))</f>
        <v>0</v>
      </c>
      <c r="AB23" s="111">
        <f>-INDEX('Def Maint Detail'!AQ$270:AQ$423,MATCH($A23,'Def Maint Detail'!$A$270:$A$423,0))</f>
        <v>0</v>
      </c>
      <c r="AC23" s="111">
        <f>-INDEX('Def Maint Detail'!AR$270:AR$423,MATCH($A23,'Def Maint Detail'!$A$270:$A$423,0))</f>
        <v>0</v>
      </c>
      <c r="AD23" s="111">
        <f>-INDEX('Def Maint Detail'!AS$270:AS$423,MATCH($A23,'Def Maint Detail'!$A$270:$A$423,0))</f>
        <v>4412.5226666666667</v>
      </c>
      <c r="AE23" s="111">
        <f>-INDEX('Def Maint Detail'!AT$270:AT$423,MATCH($A23,'Def Maint Detail'!$A$270:$A$423,0))</f>
        <v>4428.1481111111116</v>
      </c>
      <c r="AF23" s="111">
        <f>-INDEX('Def Maint Detail'!AU$270:AU$423,MATCH($A23,'Def Maint Detail'!$A$270:$A$423,0))</f>
        <v>0</v>
      </c>
      <c r="AG23" s="111">
        <f>-INDEX('Def Maint Detail'!AV$270:AV$423,MATCH($A23,'Def Maint Detail'!$A$270:$A$423,0))</f>
        <v>0</v>
      </c>
      <c r="AH23" s="111">
        <f>-INDEX('Def Maint Detail'!AW$270:AW$423,MATCH($A23,'Def Maint Detail'!$A$270:$A$423,0))</f>
        <v>0</v>
      </c>
      <c r="AI23" s="111">
        <f>-INDEX('Def Maint Detail'!AX$270:AX$423,MATCH($A23,'Def Maint Detail'!$A$270:$A$423,0))</f>
        <v>0</v>
      </c>
      <c r="AJ23" s="111">
        <f>-INDEX('Def Maint Detail'!AY$270:AY$423,MATCH($A23,'Def Maint Detail'!$A$270:$A$423,0))</f>
        <v>0</v>
      </c>
      <c r="AK23" s="111">
        <f>-INDEX('Def Maint Detail'!BA$270:BA$423,MATCH($A23,'Def Maint Detail'!$A$270:$A$423,0))</f>
        <v>0</v>
      </c>
      <c r="AL23" s="111">
        <f>-INDEX('Def Maint Detail'!BA$270:BA$423,MATCH($A23,'Def Maint Detail'!$A$270:$A$423,0))</f>
        <v>0</v>
      </c>
      <c r="AM23" s="53">
        <f t="shared" si="0"/>
        <v>73694.803333333315</v>
      </c>
      <c r="AN23" s="134">
        <f t="shared" si="1"/>
        <v>43404</v>
      </c>
    </row>
    <row r="24" spans="1:40" x14ac:dyDescent="0.3">
      <c r="A24" s="55">
        <f t="shared" si="2"/>
        <v>208</v>
      </c>
      <c r="B24" s="109">
        <v>43434</v>
      </c>
      <c r="C24" s="111">
        <f>-INDEX('Def Maint Detail'!R$270:R$423,MATCH($A24,'Def Maint Detail'!$A$270:$A$423,0))</f>
        <v>382.23</v>
      </c>
      <c r="D24" s="111">
        <f>-INDEX('Def Maint Detail'!S$270:S$423,MATCH($A24,'Def Maint Detail'!$A$270:$A$423,0))</f>
        <v>148.44</v>
      </c>
      <c r="E24" s="111">
        <f>-INDEX('Def Maint Detail'!T$270:T$423,MATCH($A24,'Def Maint Detail'!$A$270:$A$423,0))</f>
        <v>189.97</v>
      </c>
      <c r="F24" s="111">
        <f>-INDEX('Def Maint Detail'!U$270:U$423,MATCH($A24,'Def Maint Detail'!$A$270:$A$423,0))</f>
        <v>3019.97</v>
      </c>
      <c r="G24" s="111">
        <f>-INDEX('Def Maint Detail'!V$270:V$423,MATCH($A24,'Def Maint Detail'!$A$270:$A$423,0))</f>
        <v>5260.36</v>
      </c>
      <c r="H24" s="111">
        <f>-INDEX('Def Maint Detail'!W$270:W$423,MATCH($A24,'Def Maint Detail'!$A$270:$A$423,0))</f>
        <v>809.76</v>
      </c>
      <c r="I24" s="111">
        <f>-INDEX('Def Maint Detail'!X$270:X$423,MATCH($A24,'Def Maint Detail'!$A$270:$A$423,0))</f>
        <v>619.56255555555549</v>
      </c>
      <c r="J24" s="111">
        <f>-INDEX('Def Maint Detail'!Y$270:Y$423,MATCH($A24,'Def Maint Detail'!$A$270:$A$423,0))</f>
        <v>2238.71</v>
      </c>
      <c r="K24" s="111">
        <f>-INDEX('Def Maint Detail'!Z$270:Z$423,MATCH($A24,'Def Maint Detail'!$A$270:$A$423,0))</f>
        <v>4145.22</v>
      </c>
      <c r="L24" s="111">
        <f>-INDEX('Def Maint Detail'!AA$270:AA$423,MATCH($A24,'Def Maint Detail'!$A$270:$A$423,0))</f>
        <v>3602.5677222222221</v>
      </c>
      <c r="M24" s="111">
        <f>-INDEX('Def Maint Detail'!AB$270:AB$423,MATCH($A24,'Def Maint Detail'!$A$270:$A$423,0))</f>
        <v>2323.0977777777771</v>
      </c>
      <c r="N24" s="111">
        <f>-INDEX('Def Maint Detail'!AC$270:AC$423,MATCH($A24,'Def Maint Detail'!$A$270:$A$423,0))</f>
        <v>5057.5455555555554</v>
      </c>
      <c r="O24" s="111">
        <f>-INDEX('Def Maint Detail'!AD$270:AD$423,MATCH($A24,'Def Maint Detail'!$A$270:$A$423,0))</f>
        <v>2817.2901111111109</v>
      </c>
      <c r="P24" s="111">
        <f>-INDEX('Def Maint Detail'!AE$270:AE$423,MATCH($A24,'Def Maint Detail'!$A$270:$A$423,0))</f>
        <v>4496.5687222222223</v>
      </c>
      <c r="Q24" s="111">
        <f>-INDEX('Def Maint Detail'!AF$270:AF$423,MATCH($A24,'Def Maint Detail'!$A$270:$A$423,0))</f>
        <v>1984.0399444444445</v>
      </c>
      <c r="R24" s="111">
        <f>-INDEX('Def Maint Detail'!AG$270:AG$423,MATCH($A24,'Def Maint Detail'!$A$270:$A$423,0))</f>
        <v>7735.1963333333342</v>
      </c>
      <c r="S24" s="111">
        <f>-INDEX('Def Maint Detail'!AH$270:AH$423,MATCH($A24,'Def Maint Detail'!$A$270:$A$423,0))</f>
        <v>2291.8082777777777</v>
      </c>
      <c r="T24" s="111">
        <f>-INDEX('Def Maint Detail'!AI$270:AI$423,MATCH($A24,'Def Maint Detail'!$A$270:$A$423,0))</f>
        <v>4660.0425555555557</v>
      </c>
      <c r="U24" s="111">
        <f>-INDEX('Def Maint Detail'!AJ$270:AJ$423,MATCH($A24,'Def Maint Detail'!$A$270:$A$423,0))</f>
        <v>4768.1513888888885</v>
      </c>
      <c r="V24" s="111">
        <f>-INDEX('Def Maint Detail'!AK$270:AK$423,MATCH($A24,'Def Maint Detail'!$A$270:$A$423,0))</f>
        <v>2229.3174444444444</v>
      </c>
      <c r="W24" s="111">
        <f>-INDEX('Def Maint Detail'!AL$270:AL$423,MATCH($A24,'Def Maint Detail'!$A$270:$A$423,0))</f>
        <v>5824.0375000000004</v>
      </c>
      <c r="X24" s="111">
        <f>-INDEX('Def Maint Detail'!AM$270:AM$423,MATCH($A24,'Def Maint Detail'!$A$270:$A$423,0))</f>
        <v>250.24666666666667</v>
      </c>
      <c r="Y24" s="111">
        <f>-INDEX('Def Maint Detail'!AN$270:AN$423,MATCH($A24,'Def Maint Detail'!$A$270:$A$423,0))</f>
        <v>0</v>
      </c>
      <c r="Z24" s="111">
        <f>-INDEX('Def Maint Detail'!AO$270:AO$423,MATCH($A24,'Def Maint Detail'!$A$270:$A$423,0))</f>
        <v>0</v>
      </c>
      <c r="AA24" s="111">
        <f>-INDEX('Def Maint Detail'!AP$270:AP$423,MATCH($A24,'Def Maint Detail'!$A$270:$A$423,0))</f>
        <v>0</v>
      </c>
      <c r="AB24" s="111">
        <f>-INDEX('Def Maint Detail'!AQ$270:AQ$423,MATCH($A24,'Def Maint Detail'!$A$270:$A$423,0))</f>
        <v>0</v>
      </c>
      <c r="AC24" s="111">
        <f>-INDEX('Def Maint Detail'!AR$270:AR$423,MATCH($A24,'Def Maint Detail'!$A$270:$A$423,0))</f>
        <v>0</v>
      </c>
      <c r="AD24" s="111">
        <f>-INDEX('Def Maint Detail'!AS$270:AS$423,MATCH($A24,'Def Maint Detail'!$A$270:$A$423,0))</f>
        <v>4412.5226666666667</v>
      </c>
      <c r="AE24" s="111">
        <f>-INDEX('Def Maint Detail'!AT$270:AT$423,MATCH($A24,'Def Maint Detail'!$A$270:$A$423,0))</f>
        <v>4428.1481111111116</v>
      </c>
      <c r="AF24" s="111">
        <f>-INDEX('Def Maint Detail'!AU$270:AU$423,MATCH($A24,'Def Maint Detail'!$A$270:$A$423,0))</f>
        <v>0</v>
      </c>
      <c r="AG24" s="111">
        <f>-INDEX('Def Maint Detail'!AV$270:AV$423,MATCH($A24,'Def Maint Detail'!$A$270:$A$423,0))</f>
        <v>0</v>
      </c>
      <c r="AH24" s="111">
        <f>-INDEX('Def Maint Detail'!AW$270:AW$423,MATCH($A24,'Def Maint Detail'!$A$270:$A$423,0))</f>
        <v>0</v>
      </c>
      <c r="AI24" s="111">
        <f>-INDEX('Def Maint Detail'!AX$270:AX$423,MATCH($A24,'Def Maint Detail'!$A$270:$A$423,0))</f>
        <v>0</v>
      </c>
      <c r="AJ24" s="111">
        <f>-INDEX('Def Maint Detail'!AY$270:AY$423,MATCH($A24,'Def Maint Detail'!$A$270:$A$423,0))</f>
        <v>0</v>
      </c>
      <c r="AK24" s="111">
        <f>-INDEX('Def Maint Detail'!BA$270:BA$423,MATCH($A24,'Def Maint Detail'!$A$270:$A$423,0))</f>
        <v>0</v>
      </c>
      <c r="AL24" s="111">
        <f>-INDEX('Def Maint Detail'!BA$270:BA$423,MATCH($A24,'Def Maint Detail'!$A$270:$A$423,0))</f>
        <v>0</v>
      </c>
      <c r="AM24" s="53">
        <f t="shared" si="0"/>
        <v>73694.803333333315</v>
      </c>
      <c r="AN24" s="134">
        <f t="shared" si="1"/>
        <v>43434</v>
      </c>
    </row>
    <row r="25" spans="1:40" x14ac:dyDescent="0.3">
      <c r="A25" s="55">
        <f t="shared" si="2"/>
        <v>209</v>
      </c>
      <c r="B25" s="109">
        <v>43465</v>
      </c>
      <c r="C25" s="111">
        <f>-INDEX('Def Maint Detail'!R$270:R$423,MATCH($A25,'Def Maint Detail'!$A$270:$A$423,0))</f>
        <v>382.23</v>
      </c>
      <c r="D25" s="111">
        <f>-INDEX('Def Maint Detail'!S$270:S$423,MATCH($A25,'Def Maint Detail'!$A$270:$A$423,0))</f>
        <v>148.44</v>
      </c>
      <c r="E25" s="111">
        <f>-INDEX('Def Maint Detail'!T$270:T$423,MATCH($A25,'Def Maint Detail'!$A$270:$A$423,0))</f>
        <v>189.97</v>
      </c>
      <c r="F25" s="111">
        <f>-INDEX('Def Maint Detail'!U$270:U$423,MATCH($A25,'Def Maint Detail'!$A$270:$A$423,0))</f>
        <v>3019.97</v>
      </c>
      <c r="G25" s="111">
        <f>-INDEX('Def Maint Detail'!V$270:V$423,MATCH($A25,'Def Maint Detail'!$A$270:$A$423,0))</f>
        <v>5260.36</v>
      </c>
      <c r="H25" s="111">
        <f>-INDEX('Def Maint Detail'!W$270:W$423,MATCH($A25,'Def Maint Detail'!$A$270:$A$423,0))</f>
        <v>809.76</v>
      </c>
      <c r="I25" s="111">
        <f>-INDEX('Def Maint Detail'!X$270:X$423,MATCH($A25,'Def Maint Detail'!$A$270:$A$423,0))</f>
        <v>619.56255555555549</v>
      </c>
      <c r="J25" s="111">
        <f>-INDEX('Def Maint Detail'!Y$270:Y$423,MATCH($A25,'Def Maint Detail'!$A$270:$A$423,0))</f>
        <v>2238.71</v>
      </c>
      <c r="K25" s="111">
        <f>-INDEX('Def Maint Detail'!Z$270:Z$423,MATCH($A25,'Def Maint Detail'!$A$270:$A$423,0))</f>
        <v>4145.22</v>
      </c>
      <c r="L25" s="111">
        <f>-INDEX('Def Maint Detail'!AA$270:AA$423,MATCH($A25,'Def Maint Detail'!$A$270:$A$423,0))</f>
        <v>3602.5677222222221</v>
      </c>
      <c r="M25" s="111">
        <f>-INDEX('Def Maint Detail'!AB$270:AB$423,MATCH($A25,'Def Maint Detail'!$A$270:$A$423,0))</f>
        <v>2323.0977777777771</v>
      </c>
      <c r="N25" s="111">
        <f>-INDEX('Def Maint Detail'!AC$270:AC$423,MATCH($A25,'Def Maint Detail'!$A$270:$A$423,0))</f>
        <v>5057.5455555555554</v>
      </c>
      <c r="O25" s="111">
        <f>-INDEX('Def Maint Detail'!AD$270:AD$423,MATCH($A25,'Def Maint Detail'!$A$270:$A$423,0))</f>
        <v>2817.2901111111109</v>
      </c>
      <c r="P25" s="111">
        <f>-INDEX('Def Maint Detail'!AE$270:AE$423,MATCH($A25,'Def Maint Detail'!$A$270:$A$423,0))</f>
        <v>4496.5687222222223</v>
      </c>
      <c r="Q25" s="111">
        <f>-INDEX('Def Maint Detail'!AF$270:AF$423,MATCH($A25,'Def Maint Detail'!$A$270:$A$423,0))</f>
        <v>1984.0399444444445</v>
      </c>
      <c r="R25" s="111">
        <f>-INDEX('Def Maint Detail'!AG$270:AG$423,MATCH($A25,'Def Maint Detail'!$A$270:$A$423,0))</f>
        <v>7735.1963333333342</v>
      </c>
      <c r="S25" s="111">
        <f>-INDEX('Def Maint Detail'!AH$270:AH$423,MATCH($A25,'Def Maint Detail'!$A$270:$A$423,0))</f>
        <v>2291.8082777777777</v>
      </c>
      <c r="T25" s="111">
        <f>-INDEX('Def Maint Detail'!AI$270:AI$423,MATCH($A25,'Def Maint Detail'!$A$270:$A$423,0))</f>
        <v>4660.0425555555557</v>
      </c>
      <c r="U25" s="111">
        <f>-INDEX('Def Maint Detail'!AJ$270:AJ$423,MATCH($A25,'Def Maint Detail'!$A$270:$A$423,0))</f>
        <v>4768.1513888888885</v>
      </c>
      <c r="V25" s="111">
        <f>-INDEX('Def Maint Detail'!AK$270:AK$423,MATCH($A25,'Def Maint Detail'!$A$270:$A$423,0))</f>
        <v>2229.3174444444444</v>
      </c>
      <c r="W25" s="111">
        <f>-INDEX('Def Maint Detail'!AL$270:AL$423,MATCH($A25,'Def Maint Detail'!$A$270:$A$423,0))</f>
        <v>5824.0375000000004</v>
      </c>
      <c r="X25" s="111">
        <f>-INDEX('Def Maint Detail'!AM$270:AM$423,MATCH($A25,'Def Maint Detail'!$A$270:$A$423,0))</f>
        <v>250.24666666666667</v>
      </c>
      <c r="Y25" s="111">
        <f>-INDEX('Def Maint Detail'!AN$270:AN$423,MATCH($A25,'Def Maint Detail'!$A$270:$A$423,0))</f>
        <v>0</v>
      </c>
      <c r="Z25" s="111">
        <f>-INDEX('Def Maint Detail'!AO$270:AO$423,MATCH($A25,'Def Maint Detail'!$A$270:$A$423,0))</f>
        <v>0</v>
      </c>
      <c r="AA25" s="111">
        <f>-INDEX('Def Maint Detail'!AP$270:AP$423,MATCH($A25,'Def Maint Detail'!$A$270:$A$423,0))</f>
        <v>0</v>
      </c>
      <c r="AB25" s="111">
        <f>-INDEX('Def Maint Detail'!AQ$270:AQ$423,MATCH($A25,'Def Maint Detail'!$A$270:$A$423,0))</f>
        <v>0</v>
      </c>
      <c r="AC25" s="111">
        <f>-INDEX('Def Maint Detail'!AR$270:AR$423,MATCH($A25,'Def Maint Detail'!$A$270:$A$423,0))</f>
        <v>0</v>
      </c>
      <c r="AD25" s="111">
        <f>-INDEX('Def Maint Detail'!AS$270:AS$423,MATCH($A25,'Def Maint Detail'!$A$270:$A$423,0))</f>
        <v>4412.5226666666667</v>
      </c>
      <c r="AE25" s="111">
        <f>-INDEX('Def Maint Detail'!AT$270:AT$423,MATCH($A25,'Def Maint Detail'!$A$270:$A$423,0))</f>
        <v>4428.1481111111116</v>
      </c>
      <c r="AF25" s="111">
        <f>-INDEX('Def Maint Detail'!AU$270:AU$423,MATCH($A25,'Def Maint Detail'!$A$270:$A$423,0))</f>
        <v>0</v>
      </c>
      <c r="AG25" s="111">
        <f>-INDEX('Def Maint Detail'!AV$270:AV$423,MATCH($A25,'Def Maint Detail'!$A$270:$A$423,0))</f>
        <v>0</v>
      </c>
      <c r="AH25" s="111">
        <f>-INDEX('Def Maint Detail'!AW$270:AW$423,MATCH($A25,'Def Maint Detail'!$A$270:$A$423,0))</f>
        <v>0</v>
      </c>
      <c r="AI25" s="111">
        <f>-INDEX('Def Maint Detail'!AX$270:AX$423,MATCH($A25,'Def Maint Detail'!$A$270:$A$423,0))</f>
        <v>0</v>
      </c>
      <c r="AJ25" s="111">
        <f>-INDEX('Def Maint Detail'!AY$270:AY$423,MATCH($A25,'Def Maint Detail'!$A$270:$A$423,0))</f>
        <v>0</v>
      </c>
      <c r="AK25" s="111">
        <f>-INDEX('Def Maint Detail'!BA$270:BA$423,MATCH($A25,'Def Maint Detail'!$A$270:$A$423,0))</f>
        <v>0</v>
      </c>
      <c r="AL25" s="111">
        <f>-INDEX('Def Maint Detail'!BA$270:BA$423,MATCH($A25,'Def Maint Detail'!$A$270:$A$423,0))</f>
        <v>0</v>
      </c>
      <c r="AM25" s="53">
        <f t="shared" si="0"/>
        <v>73694.803333333315</v>
      </c>
      <c r="AN25" s="134">
        <f t="shared" si="1"/>
        <v>43465</v>
      </c>
    </row>
    <row r="26" spans="1:40" x14ac:dyDescent="0.3">
      <c r="A26" s="55">
        <f t="shared" si="2"/>
        <v>210</v>
      </c>
      <c r="B26" s="109">
        <v>43496</v>
      </c>
      <c r="C26" s="111">
        <f>-INDEX('Def Maint Detail'!R$270:R$423,MATCH($A26,'Def Maint Detail'!$A$270:$A$423,0))</f>
        <v>382.23</v>
      </c>
      <c r="D26" s="111">
        <f>-INDEX('Def Maint Detail'!S$270:S$423,MATCH($A26,'Def Maint Detail'!$A$270:$A$423,0))</f>
        <v>148.44</v>
      </c>
      <c r="E26" s="111">
        <f>-INDEX('Def Maint Detail'!T$270:T$423,MATCH($A26,'Def Maint Detail'!$A$270:$A$423,0))</f>
        <v>189.97</v>
      </c>
      <c r="F26" s="111">
        <f>-INDEX('Def Maint Detail'!U$270:U$423,MATCH($A26,'Def Maint Detail'!$A$270:$A$423,0))</f>
        <v>3019.97</v>
      </c>
      <c r="G26" s="111">
        <f>-INDEX('Def Maint Detail'!V$270:V$423,MATCH($A26,'Def Maint Detail'!$A$270:$A$423,0))</f>
        <v>5260.36</v>
      </c>
      <c r="H26" s="111">
        <f>-INDEX('Def Maint Detail'!W$270:W$423,MATCH($A26,'Def Maint Detail'!$A$270:$A$423,0))</f>
        <v>809.76</v>
      </c>
      <c r="I26" s="111">
        <f>-INDEX('Def Maint Detail'!X$270:X$423,MATCH($A26,'Def Maint Detail'!$A$270:$A$423,0))</f>
        <v>619.56255555555549</v>
      </c>
      <c r="J26" s="111">
        <f>-INDEX('Def Maint Detail'!Y$270:Y$423,MATCH($A26,'Def Maint Detail'!$A$270:$A$423,0))</f>
        <v>2238.71</v>
      </c>
      <c r="K26" s="111">
        <f>-INDEX('Def Maint Detail'!Z$270:Z$423,MATCH($A26,'Def Maint Detail'!$A$270:$A$423,0))</f>
        <v>4145.22</v>
      </c>
      <c r="L26" s="111">
        <f>-INDEX('Def Maint Detail'!AA$270:AA$423,MATCH($A26,'Def Maint Detail'!$A$270:$A$423,0))</f>
        <v>3602.5677222222221</v>
      </c>
      <c r="M26" s="111">
        <f>-INDEX('Def Maint Detail'!AB$270:AB$423,MATCH($A26,'Def Maint Detail'!$A$270:$A$423,0))</f>
        <v>2323.0977777777771</v>
      </c>
      <c r="N26" s="111">
        <f>-INDEX('Def Maint Detail'!AC$270:AC$423,MATCH($A26,'Def Maint Detail'!$A$270:$A$423,0))</f>
        <v>5057.5455555555554</v>
      </c>
      <c r="O26" s="111">
        <f>-INDEX('Def Maint Detail'!AD$270:AD$423,MATCH($A26,'Def Maint Detail'!$A$270:$A$423,0))</f>
        <v>2817.2901111111109</v>
      </c>
      <c r="P26" s="111">
        <f>-INDEX('Def Maint Detail'!AE$270:AE$423,MATCH($A26,'Def Maint Detail'!$A$270:$A$423,0))</f>
        <v>4496.5687222222223</v>
      </c>
      <c r="Q26" s="111">
        <f>-INDEX('Def Maint Detail'!AF$270:AF$423,MATCH($A26,'Def Maint Detail'!$A$270:$A$423,0))</f>
        <v>1984.0399444444445</v>
      </c>
      <c r="R26" s="111">
        <f>-INDEX('Def Maint Detail'!AG$270:AG$423,MATCH($A26,'Def Maint Detail'!$A$270:$A$423,0))</f>
        <v>7735.1963333333342</v>
      </c>
      <c r="S26" s="111">
        <f>-INDEX('Def Maint Detail'!AH$270:AH$423,MATCH($A26,'Def Maint Detail'!$A$270:$A$423,0))</f>
        <v>2291.8082777777777</v>
      </c>
      <c r="T26" s="111">
        <f>-INDEX('Def Maint Detail'!AI$270:AI$423,MATCH($A26,'Def Maint Detail'!$A$270:$A$423,0))</f>
        <v>4660.0425555555557</v>
      </c>
      <c r="U26" s="111">
        <f>-INDEX('Def Maint Detail'!AJ$270:AJ$423,MATCH($A26,'Def Maint Detail'!$A$270:$A$423,0))</f>
        <v>4768.1513888888885</v>
      </c>
      <c r="V26" s="111">
        <f>-INDEX('Def Maint Detail'!AK$270:AK$423,MATCH($A26,'Def Maint Detail'!$A$270:$A$423,0))</f>
        <v>2229.3174444444444</v>
      </c>
      <c r="W26" s="111">
        <f>-INDEX('Def Maint Detail'!AL$270:AL$423,MATCH($A26,'Def Maint Detail'!$A$270:$A$423,0))</f>
        <v>5824.0375000000004</v>
      </c>
      <c r="X26" s="111">
        <f>-INDEX('Def Maint Detail'!AM$270:AM$423,MATCH($A26,'Def Maint Detail'!$A$270:$A$423,0))</f>
        <v>250.24666666666667</v>
      </c>
      <c r="Y26" s="111">
        <f>-INDEX('Def Maint Detail'!AN$270:AN$423,MATCH($A26,'Def Maint Detail'!$A$270:$A$423,0))</f>
        <v>0</v>
      </c>
      <c r="Z26" s="111">
        <f>-INDEX('Def Maint Detail'!AO$270:AO$423,MATCH($A26,'Def Maint Detail'!$A$270:$A$423,0))</f>
        <v>0</v>
      </c>
      <c r="AA26" s="111">
        <f>-INDEX('Def Maint Detail'!AP$270:AP$423,MATCH($A26,'Def Maint Detail'!$A$270:$A$423,0))</f>
        <v>0</v>
      </c>
      <c r="AB26" s="111">
        <f>-INDEX('Def Maint Detail'!AQ$270:AQ$423,MATCH($A26,'Def Maint Detail'!$A$270:$A$423,0))</f>
        <v>5277.7777777777774</v>
      </c>
      <c r="AC26" s="111">
        <f>-INDEX('Def Maint Detail'!AR$270:AR$423,MATCH($A26,'Def Maint Detail'!$A$270:$A$423,0))</f>
        <v>0</v>
      </c>
      <c r="AD26" s="111">
        <f>-INDEX('Def Maint Detail'!AS$270:AS$423,MATCH($A26,'Def Maint Detail'!$A$270:$A$423,0))</f>
        <v>4412.5226666666667</v>
      </c>
      <c r="AE26" s="111">
        <f>-INDEX('Def Maint Detail'!AT$270:AT$423,MATCH($A26,'Def Maint Detail'!$A$270:$A$423,0))</f>
        <v>4428.1481111111116</v>
      </c>
      <c r="AF26" s="111">
        <f>-INDEX('Def Maint Detail'!AU$270:AU$423,MATCH($A26,'Def Maint Detail'!$A$270:$A$423,0))</f>
        <v>0</v>
      </c>
      <c r="AG26" s="111">
        <f>-INDEX('Def Maint Detail'!AV$270:AV$423,MATCH($A26,'Def Maint Detail'!$A$270:$A$423,0))</f>
        <v>0</v>
      </c>
      <c r="AH26" s="111">
        <f>-INDEX('Def Maint Detail'!AW$270:AW$423,MATCH($A26,'Def Maint Detail'!$A$270:$A$423,0))</f>
        <v>0</v>
      </c>
      <c r="AI26" s="111">
        <f>-INDEX('Def Maint Detail'!AX$270:AX$423,MATCH($A26,'Def Maint Detail'!$A$270:$A$423,0))</f>
        <v>0</v>
      </c>
      <c r="AJ26" s="111">
        <f>-INDEX('Def Maint Detail'!AY$270:AY$423,MATCH($A26,'Def Maint Detail'!$A$270:$A$423,0))</f>
        <v>0</v>
      </c>
      <c r="AK26" s="111">
        <f>-INDEX('Def Maint Detail'!BA$270:BA$423,MATCH($A26,'Def Maint Detail'!$A$270:$A$423,0))</f>
        <v>0</v>
      </c>
      <c r="AL26" s="111">
        <f>-INDEX('Def Maint Detail'!BA$270:BA$423,MATCH($A26,'Def Maint Detail'!$A$270:$A$423,0))</f>
        <v>0</v>
      </c>
      <c r="AM26" s="53">
        <f t="shared" si="0"/>
        <v>78972.581111111096</v>
      </c>
      <c r="AN26" s="134">
        <f t="shared" si="1"/>
        <v>43496</v>
      </c>
    </row>
    <row r="27" spans="1:40" x14ac:dyDescent="0.3">
      <c r="A27" s="55">
        <f t="shared" si="2"/>
        <v>211</v>
      </c>
      <c r="B27" s="109">
        <v>43524</v>
      </c>
      <c r="C27" s="111">
        <f>-INDEX('Def Maint Detail'!R$270:R$423,MATCH($A27,'Def Maint Detail'!$A$270:$A$423,0))</f>
        <v>382.23</v>
      </c>
      <c r="D27" s="111">
        <f>-INDEX('Def Maint Detail'!S$270:S$423,MATCH($A27,'Def Maint Detail'!$A$270:$A$423,0))</f>
        <v>148.44</v>
      </c>
      <c r="E27" s="111">
        <f>-INDEX('Def Maint Detail'!T$270:T$423,MATCH($A27,'Def Maint Detail'!$A$270:$A$423,0))</f>
        <v>189.97</v>
      </c>
      <c r="F27" s="111">
        <f>-INDEX('Def Maint Detail'!U$270:U$423,MATCH($A27,'Def Maint Detail'!$A$270:$A$423,0))</f>
        <v>3019.97</v>
      </c>
      <c r="G27" s="111">
        <f>-INDEX('Def Maint Detail'!V$270:V$423,MATCH($A27,'Def Maint Detail'!$A$270:$A$423,0))</f>
        <v>5260.36</v>
      </c>
      <c r="H27" s="111">
        <f>-INDEX('Def Maint Detail'!W$270:W$423,MATCH($A27,'Def Maint Detail'!$A$270:$A$423,0))</f>
        <v>809.76</v>
      </c>
      <c r="I27" s="111">
        <f>-INDEX('Def Maint Detail'!X$270:X$423,MATCH($A27,'Def Maint Detail'!$A$270:$A$423,0))</f>
        <v>619.56255555555549</v>
      </c>
      <c r="J27" s="111">
        <f>-INDEX('Def Maint Detail'!Y$270:Y$423,MATCH($A27,'Def Maint Detail'!$A$270:$A$423,0))</f>
        <v>2238.71</v>
      </c>
      <c r="K27" s="111">
        <f>-INDEX('Def Maint Detail'!Z$270:Z$423,MATCH($A27,'Def Maint Detail'!$A$270:$A$423,0))</f>
        <v>4145.22</v>
      </c>
      <c r="L27" s="111">
        <f>-INDEX('Def Maint Detail'!AA$270:AA$423,MATCH($A27,'Def Maint Detail'!$A$270:$A$423,0))</f>
        <v>3602.5677222222221</v>
      </c>
      <c r="M27" s="111">
        <f>-INDEX('Def Maint Detail'!AB$270:AB$423,MATCH($A27,'Def Maint Detail'!$A$270:$A$423,0))</f>
        <v>2323.0977777777771</v>
      </c>
      <c r="N27" s="111">
        <f>-INDEX('Def Maint Detail'!AC$270:AC$423,MATCH($A27,'Def Maint Detail'!$A$270:$A$423,0))</f>
        <v>5057.5455555555554</v>
      </c>
      <c r="O27" s="111">
        <f>-INDEX('Def Maint Detail'!AD$270:AD$423,MATCH($A27,'Def Maint Detail'!$A$270:$A$423,0))</f>
        <v>2817.2901111111109</v>
      </c>
      <c r="P27" s="111">
        <f>-INDEX('Def Maint Detail'!AE$270:AE$423,MATCH($A27,'Def Maint Detail'!$A$270:$A$423,0))</f>
        <v>4496.5687222222223</v>
      </c>
      <c r="Q27" s="111">
        <f>-INDEX('Def Maint Detail'!AF$270:AF$423,MATCH($A27,'Def Maint Detail'!$A$270:$A$423,0))</f>
        <v>1984.0399444444445</v>
      </c>
      <c r="R27" s="111">
        <f>-INDEX('Def Maint Detail'!AG$270:AG$423,MATCH($A27,'Def Maint Detail'!$A$270:$A$423,0))</f>
        <v>7735.1963333333342</v>
      </c>
      <c r="S27" s="111">
        <f>-INDEX('Def Maint Detail'!AH$270:AH$423,MATCH($A27,'Def Maint Detail'!$A$270:$A$423,0))</f>
        <v>2291.8082777777777</v>
      </c>
      <c r="T27" s="111">
        <f>-INDEX('Def Maint Detail'!AI$270:AI$423,MATCH($A27,'Def Maint Detail'!$A$270:$A$423,0))</f>
        <v>4660.0425555555557</v>
      </c>
      <c r="U27" s="111">
        <f>-INDEX('Def Maint Detail'!AJ$270:AJ$423,MATCH($A27,'Def Maint Detail'!$A$270:$A$423,0))</f>
        <v>4768.1513888888885</v>
      </c>
      <c r="V27" s="111">
        <f>-INDEX('Def Maint Detail'!AK$270:AK$423,MATCH($A27,'Def Maint Detail'!$A$270:$A$423,0))</f>
        <v>2229.3174444444444</v>
      </c>
      <c r="W27" s="111">
        <f>-INDEX('Def Maint Detail'!AL$270:AL$423,MATCH($A27,'Def Maint Detail'!$A$270:$A$423,0))</f>
        <v>5824.0375000000004</v>
      </c>
      <c r="X27" s="111">
        <f>-INDEX('Def Maint Detail'!AM$270:AM$423,MATCH($A27,'Def Maint Detail'!$A$270:$A$423,0))</f>
        <v>250.24666666666667</v>
      </c>
      <c r="Y27" s="111">
        <f>-INDEX('Def Maint Detail'!AN$270:AN$423,MATCH($A27,'Def Maint Detail'!$A$270:$A$423,0))</f>
        <v>0</v>
      </c>
      <c r="Z27" s="111">
        <f>-INDEX('Def Maint Detail'!AO$270:AO$423,MATCH($A27,'Def Maint Detail'!$A$270:$A$423,0))</f>
        <v>0</v>
      </c>
      <c r="AA27" s="111">
        <f>-INDEX('Def Maint Detail'!AP$270:AP$423,MATCH($A27,'Def Maint Detail'!$A$270:$A$423,0))</f>
        <v>0</v>
      </c>
      <c r="AB27" s="111">
        <f>-INDEX('Def Maint Detail'!AQ$270:AQ$423,MATCH($A27,'Def Maint Detail'!$A$270:$A$423,0))</f>
        <v>5277.7777777777774</v>
      </c>
      <c r="AC27" s="111">
        <f>-INDEX('Def Maint Detail'!AR$270:AR$423,MATCH($A27,'Def Maint Detail'!$A$270:$A$423,0))</f>
        <v>0</v>
      </c>
      <c r="AD27" s="111">
        <f>-INDEX('Def Maint Detail'!AS$270:AS$423,MATCH($A27,'Def Maint Detail'!$A$270:$A$423,0))</f>
        <v>4412.5226666666667</v>
      </c>
      <c r="AE27" s="111">
        <f>-INDEX('Def Maint Detail'!AT$270:AT$423,MATCH($A27,'Def Maint Detail'!$A$270:$A$423,0))</f>
        <v>4428.1481111111116</v>
      </c>
      <c r="AF27" s="111">
        <f>-INDEX('Def Maint Detail'!AU$270:AU$423,MATCH($A27,'Def Maint Detail'!$A$270:$A$423,0))</f>
        <v>0</v>
      </c>
      <c r="AG27" s="111">
        <f>-INDEX('Def Maint Detail'!AV$270:AV$423,MATCH($A27,'Def Maint Detail'!$A$270:$A$423,0))</f>
        <v>0</v>
      </c>
      <c r="AH27" s="111">
        <f>-INDEX('Def Maint Detail'!AW$270:AW$423,MATCH($A27,'Def Maint Detail'!$A$270:$A$423,0))</f>
        <v>0</v>
      </c>
      <c r="AI27" s="111">
        <f>-INDEX('Def Maint Detail'!AX$270:AX$423,MATCH($A27,'Def Maint Detail'!$A$270:$A$423,0))</f>
        <v>0</v>
      </c>
      <c r="AJ27" s="111">
        <f>-INDEX('Def Maint Detail'!AY$270:AY$423,MATCH($A27,'Def Maint Detail'!$A$270:$A$423,0))</f>
        <v>0</v>
      </c>
      <c r="AK27" s="111">
        <f>-INDEX('Def Maint Detail'!BA$270:BA$423,MATCH($A27,'Def Maint Detail'!$A$270:$A$423,0))</f>
        <v>0</v>
      </c>
      <c r="AL27" s="111">
        <f>-INDEX('Def Maint Detail'!BA$270:BA$423,MATCH($A27,'Def Maint Detail'!$A$270:$A$423,0))</f>
        <v>0</v>
      </c>
      <c r="AM27" s="53">
        <f t="shared" si="0"/>
        <v>78972.581111111096</v>
      </c>
      <c r="AN27" s="134">
        <f t="shared" si="1"/>
        <v>43524</v>
      </c>
    </row>
    <row r="28" spans="1:40" x14ac:dyDescent="0.3">
      <c r="A28" s="55">
        <f t="shared" si="2"/>
        <v>212</v>
      </c>
      <c r="B28" s="109">
        <v>43555</v>
      </c>
      <c r="C28" s="111">
        <f>-INDEX('Def Maint Detail'!R$270:R$423,MATCH($A28,'Def Maint Detail'!$A$270:$A$423,0))</f>
        <v>382.23</v>
      </c>
      <c r="D28" s="111">
        <f>-INDEX('Def Maint Detail'!S$270:S$423,MATCH($A28,'Def Maint Detail'!$A$270:$A$423,0))</f>
        <v>148.44</v>
      </c>
      <c r="E28" s="111">
        <f>-INDEX('Def Maint Detail'!T$270:T$423,MATCH($A28,'Def Maint Detail'!$A$270:$A$423,0))</f>
        <v>189.97</v>
      </c>
      <c r="F28" s="111">
        <f>-INDEX('Def Maint Detail'!U$270:U$423,MATCH($A28,'Def Maint Detail'!$A$270:$A$423,0))</f>
        <v>3019.97</v>
      </c>
      <c r="G28" s="111">
        <f>-INDEX('Def Maint Detail'!V$270:V$423,MATCH($A28,'Def Maint Detail'!$A$270:$A$423,0))</f>
        <v>5260.36</v>
      </c>
      <c r="H28" s="111">
        <f>-INDEX('Def Maint Detail'!W$270:W$423,MATCH($A28,'Def Maint Detail'!$A$270:$A$423,0))</f>
        <v>809.76</v>
      </c>
      <c r="I28" s="111">
        <f>-INDEX('Def Maint Detail'!X$270:X$423,MATCH($A28,'Def Maint Detail'!$A$270:$A$423,0))</f>
        <v>619.56255555555549</v>
      </c>
      <c r="J28" s="111">
        <f>-INDEX('Def Maint Detail'!Y$270:Y$423,MATCH($A28,'Def Maint Detail'!$A$270:$A$423,0))</f>
        <v>2238.71</v>
      </c>
      <c r="K28" s="111">
        <f>-INDEX('Def Maint Detail'!Z$270:Z$423,MATCH($A28,'Def Maint Detail'!$A$270:$A$423,0))</f>
        <v>4145.22</v>
      </c>
      <c r="L28" s="111">
        <f>-INDEX('Def Maint Detail'!AA$270:AA$423,MATCH($A28,'Def Maint Detail'!$A$270:$A$423,0))</f>
        <v>3602.5677222222221</v>
      </c>
      <c r="M28" s="111">
        <f>-INDEX('Def Maint Detail'!AB$270:AB$423,MATCH($A28,'Def Maint Detail'!$A$270:$A$423,0))</f>
        <v>2323.0977777777771</v>
      </c>
      <c r="N28" s="111">
        <f>-INDEX('Def Maint Detail'!AC$270:AC$423,MATCH($A28,'Def Maint Detail'!$A$270:$A$423,0))</f>
        <v>5057.5455555555554</v>
      </c>
      <c r="O28" s="111">
        <f>-INDEX('Def Maint Detail'!AD$270:AD$423,MATCH($A28,'Def Maint Detail'!$A$270:$A$423,0))</f>
        <v>2817.2901111111109</v>
      </c>
      <c r="P28" s="111">
        <f>-INDEX('Def Maint Detail'!AE$270:AE$423,MATCH($A28,'Def Maint Detail'!$A$270:$A$423,0))</f>
        <v>4496.5687222222223</v>
      </c>
      <c r="Q28" s="111">
        <f>-INDEX('Def Maint Detail'!AF$270:AF$423,MATCH($A28,'Def Maint Detail'!$A$270:$A$423,0))</f>
        <v>1984.0399444444445</v>
      </c>
      <c r="R28" s="111">
        <f>-INDEX('Def Maint Detail'!AG$270:AG$423,MATCH($A28,'Def Maint Detail'!$A$270:$A$423,0))</f>
        <v>7735.1963333333342</v>
      </c>
      <c r="S28" s="111">
        <f>-INDEX('Def Maint Detail'!AH$270:AH$423,MATCH($A28,'Def Maint Detail'!$A$270:$A$423,0))</f>
        <v>2291.8082777777777</v>
      </c>
      <c r="T28" s="111">
        <f>-INDEX('Def Maint Detail'!AI$270:AI$423,MATCH($A28,'Def Maint Detail'!$A$270:$A$423,0))</f>
        <v>4660.0425555555557</v>
      </c>
      <c r="U28" s="111">
        <f>-INDEX('Def Maint Detail'!AJ$270:AJ$423,MATCH($A28,'Def Maint Detail'!$A$270:$A$423,0))</f>
        <v>4768.1513888888885</v>
      </c>
      <c r="V28" s="111">
        <f>-INDEX('Def Maint Detail'!AK$270:AK$423,MATCH($A28,'Def Maint Detail'!$A$270:$A$423,0))</f>
        <v>2229.3174444444444</v>
      </c>
      <c r="W28" s="111">
        <f>-INDEX('Def Maint Detail'!AL$270:AL$423,MATCH($A28,'Def Maint Detail'!$A$270:$A$423,0))</f>
        <v>5824.0375000000004</v>
      </c>
      <c r="X28" s="111">
        <f>-INDEX('Def Maint Detail'!AM$270:AM$423,MATCH($A28,'Def Maint Detail'!$A$270:$A$423,0))</f>
        <v>250.24666666666667</v>
      </c>
      <c r="Y28" s="111">
        <f>-INDEX('Def Maint Detail'!AN$270:AN$423,MATCH($A28,'Def Maint Detail'!$A$270:$A$423,0))</f>
        <v>0</v>
      </c>
      <c r="Z28" s="111">
        <f>-INDEX('Def Maint Detail'!AO$270:AO$423,MATCH($A28,'Def Maint Detail'!$A$270:$A$423,0))</f>
        <v>0</v>
      </c>
      <c r="AA28" s="111">
        <f>-INDEX('Def Maint Detail'!AP$270:AP$423,MATCH($A28,'Def Maint Detail'!$A$270:$A$423,0))</f>
        <v>0</v>
      </c>
      <c r="AB28" s="111">
        <f>-INDEX('Def Maint Detail'!AQ$270:AQ$423,MATCH($A28,'Def Maint Detail'!$A$270:$A$423,0))</f>
        <v>5277.7777777777774</v>
      </c>
      <c r="AC28" s="111">
        <f>-INDEX('Def Maint Detail'!AR$270:AR$423,MATCH($A28,'Def Maint Detail'!$A$270:$A$423,0))</f>
        <v>0</v>
      </c>
      <c r="AD28" s="111">
        <f>-INDEX('Def Maint Detail'!AS$270:AS$423,MATCH($A28,'Def Maint Detail'!$A$270:$A$423,0))</f>
        <v>4412.5226666666667</v>
      </c>
      <c r="AE28" s="111">
        <f>-INDEX('Def Maint Detail'!AT$270:AT$423,MATCH($A28,'Def Maint Detail'!$A$270:$A$423,0))</f>
        <v>4428.1481111111116</v>
      </c>
      <c r="AF28" s="111">
        <f>-INDEX('Def Maint Detail'!AU$270:AU$423,MATCH($A28,'Def Maint Detail'!$A$270:$A$423,0))</f>
        <v>0</v>
      </c>
      <c r="AG28" s="111">
        <f>-INDEX('Def Maint Detail'!AV$270:AV$423,MATCH($A28,'Def Maint Detail'!$A$270:$A$423,0))</f>
        <v>0</v>
      </c>
      <c r="AH28" s="111">
        <f>-INDEX('Def Maint Detail'!AW$270:AW$423,MATCH($A28,'Def Maint Detail'!$A$270:$A$423,0))</f>
        <v>0</v>
      </c>
      <c r="AI28" s="111">
        <f>-INDEX('Def Maint Detail'!AX$270:AX$423,MATCH($A28,'Def Maint Detail'!$A$270:$A$423,0))</f>
        <v>0</v>
      </c>
      <c r="AJ28" s="111">
        <f>-INDEX('Def Maint Detail'!AY$270:AY$423,MATCH($A28,'Def Maint Detail'!$A$270:$A$423,0))</f>
        <v>0</v>
      </c>
      <c r="AK28" s="111">
        <f>-INDEX('Def Maint Detail'!BA$270:BA$423,MATCH($A28,'Def Maint Detail'!$A$270:$A$423,0))</f>
        <v>0</v>
      </c>
      <c r="AL28" s="111">
        <f>-INDEX('Def Maint Detail'!BA$270:BA$423,MATCH($A28,'Def Maint Detail'!$A$270:$A$423,0))</f>
        <v>0</v>
      </c>
      <c r="AM28" s="53">
        <f t="shared" si="0"/>
        <v>78972.581111111096</v>
      </c>
      <c r="AN28" s="134">
        <f t="shared" si="1"/>
        <v>43555</v>
      </c>
    </row>
    <row r="29" spans="1:40" x14ac:dyDescent="0.3">
      <c r="A29" s="55">
        <f t="shared" si="2"/>
        <v>213</v>
      </c>
      <c r="B29" s="109">
        <v>43585</v>
      </c>
      <c r="C29" s="111">
        <f>-INDEX('Def Maint Detail'!R$270:R$423,MATCH($A29,'Def Maint Detail'!$A$270:$A$423,0))</f>
        <v>382.23</v>
      </c>
      <c r="D29" s="111">
        <f>-INDEX('Def Maint Detail'!S$270:S$423,MATCH($A29,'Def Maint Detail'!$A$270:$A$423,0))</f>
        <v>148.44</v>
      </c>
      <c r="E29" s="111">
        <f>-INDEX('Def Maint Detail'!T$270:T$423,MATCH($A29,'Def Maint Detail'!$A$270:$A$423,0))</f>
        <v>189.97</v>
      </c>
      <c r="F29" s="111">
        <f>-INDEX('Def Maint Detail'!U$270:U$423,MATCH($A29,'Def Maint Detail'!$A$270:$A$423,0))</f>
        <v>3019.97</v>
      </c>
      <c r="G29" s="111">
        <f>-INDEX('Def Maint Detail'!V$270:V$423,MATCH($A29,'Def Maint Detail'!$A$270:$A$423,0))</f>
        <v>5260.36</v>
      </c>
      <c r="H29" s="111">
        <f>-INDEX('Def Maint Detail'!W$270:W$423,MATCH($A29,'Def Maint Detail'!$A$270:$A$423,0))</f>
        <v>809.76</v>
      </c>
      <c r="I29" s="111">
        <f>-INDEX('Def Maint Detail'!X$270:X$423,MATCH($A29,'Def Maint Detail'!$A$270:$A$423,0))</f>
        <v>619.56255555555549</v>
      </c>
      <c r="J29" s="111">
        <f>-INDEX('Def Maint Detail'!Y$270:Y$423,MATCH($A29,'Def Maint Detail'!$A$270:$A$423,0))</f>
        <v>2238.71</v>
      </c>
      <c r="K29" s="111">
        <f>-INDEX('Def Maint Detail'!Z$270:Z$423,MATCH($A29,'Def Maint Detail'!$A$270:$A$423,0))</f>
        <v>4145.22</v>
      </c>
      <c r="L29" s="111">
        <f>-INDEX('Def Maint Detail'!AA$270:AA$423,MATCH($A29,'Def Maint Detail'!$A$270:$A$423,0))</f>
        <v>3602.5677222222221</v>
      </c>
      <c r="M29" s="111">
        <f>-INDEX('Def Maint Detail'!AB$270:AB$423,MATCH($A29,'Def Maint Detail'!$A$270:$A$423,0))</f>
        <v>2323.0977777777771</v>
      </c>
      <c r="N29" s="111">
        <f>-INDEX('Def Maint Detail'!AC$270:AC$423,MATCH($A29,'Def Maint Detail'!$A$270:$A$423,0))</f>
        <v>5057.5455555555554</v>
      </c>
      <c r="O29" s="111">
        <f>-INDEX('Def Maint Detail'!AD$270:AD$423,MATCH($A29,'Def Maint Detail'!$A$270:$A$423,0))</f>
        <v>2817.2901111111109</v>
      </c>
      <c r="P29" s="111">
        <f>-INDEX('Def Maint Detail'!AE$270:AE$423,MATCH($A29,'Def Maint Detail'!$A$270:$A$423,0))</f>
        <v>4496.5687222222223</v>
      </c>
      <c r="Q29" s="111">
        <f>-INDEX('Def Maint Detail'!AF$270:AF$423,MATCH($A29,'Def Maint Detail'!$A$270:$A$423,0))</f>
        <v>1984.0399444444445</v>
      </c>
      <c r="R29" s="111">
        <f>-INDEX('Def Maint Detail'!AG$270:AG$423,MATCH($A29,'Def Maint Detail'!$A$270:$A$423,0))</f>
        <v>7735.1963333333342</v>
      </c>
      <c r="S29" s="111">
        <f>-INDEX('Def Maint Detail'!AH$270:AH$423,MATCH($A29,'Def Maint Detail'!$A$270:$A$423,0))</f>
        <v>2291.8082777777777</v>
      </c>
      <c r="T29" s="111">
        <f>-INDEX('Def Maint Detail'!AI$270:AI$423,MATCH($A29,'Def Maint Detail'!$A$270:$A$423,0))</f>
        <v>4660.0425555555557</v>
      </c>
      <c r="U29" s="111">
        <f>-INDEX('Def Maint Detail'!AJ$270:AJ$423,MATCH($A29,'Def Maint Detail'!$A$270:$A$423,0))</f>
        <v>4768.1513888888885</v>
      </c>
      <c r="V29" s="111">
        <f>-INDEX('Def Maint Detail'!AK$270:AK$423,MATCH($A29,'Def Maint Detail'!$A$270:$A$423,0))</f>
        <v>2229.3174444444444</v>
      </c>
      <c r="W29" s="111">
        <f>-INDEX('Def Maint Detail'!AL$270:AL$423,MATCH($A29,'Def Maint Detail'!$A$270:$A$423,0))</f>
        <v>5824.0375000000004</v>
      </c>
      <c r="X29" s="111">
        <f>-INDEX('Def Maint Detail'!AM$270:AM$423,MATCH($A29,'Def Maint Detail'!$A$270:$A$423,0))</f>
        <v>250.24666666666667</v>
      </c>
      <c r="Y29" s="111">
        <f>-INDEX('Def Maint Detail'!AN$270:AN$423,MATCH($A29,'Def Maint Detail'!$A$270:$A$423,0))</f>
        <v>0</v>
      </c>
      <c r="Z29" s="111">
        <f>-INDEX('Def Maint Detail'!AO$270:AO$423,MATCH($A29,'Def Maint Detail'!$A$270:$A$423,0))</f>
        <v>0</v>
      </c>
      <c r="AA29" s="111">
        <f>-INDEX('Def Maint Detail'!AP$270:AP$423,MATCH($A29,'Def Maint Detail'!$A$270:$A$423,0))</f>
        <v>0</v>
      </c>
      <c r="AB29" s="111">
        <f>-INDEX('Def Maint Detail'!AQ$270:AQ$423,MATCH($A29,'Def Maint Detail'!$A$270:$A$423,0))</f>
        <v>5277.7777777777774</v>
      </c>
      <c r="AC29" s="111">
        <f>-INDEX('Def Maint Detail'!AR$270:AR$423,MATCH($A29,'Def Maint Detail'!$A$270:$A$423,0))</f>
        <v>7777.7777777777774</v>
      </c>
      <c r="AD29" s="111">
        <f>-INDEX('Def Maint Detail'!AS$270:AS$423,MATCH($A29,'Def Maint Detail'!$A$270:$A$423,0))</f>
        <v>4412.5226666666667</v>
      </c>
      <c r="AE29" s="111">
        <f>-INDEX('Def Maint Detail'!AT$270:AT$423,MATCH($A29,'Def Maint Detail'!$A$270:$A$423,0))</f>
        <v>4428.1481111111116</v>
      </c>
      <c r="AF29" s="111">
        <f>-INDEX('Def Maint Detail'!AU$270:AU$423,MATCH($A29,'Def Maint Detail'!$A$270:$A$423,0))</f>
        <v>0</v>
      </c>
      <c r="AG29" s="111">
        <f>-INDEX('Def Maint Detail'!AV$270:AV$423,MATCH($A29,'Def Maint Detail'!$A$270:$A$423,0))</f>
        <v>0</v>
      </c>
      <c r="AH29" s="111">
        <f>-INDEX('Def Maint Detail'!AW$270:AW$423,MATCH($A29,'Def Maint Detail'!$A$270:$A$423,0))</f>
        <v>0</v>
      </c>
      <c r="AI29" s="111">
        <f>-INDEX('Def Maint Detail'!AX$270:AX$423,MATCH($A29,'Def Maint Detail'!$A$270:$A$423,0))</f>
        <v>0</v>
      </c>
      <c r="AJ29" s="111">
        <f>-INDEX('Def Maint Detail'!AY$270:AY$423,MATCH($A29,'Def Maint Detail'!$A$270:$A$423,0))</f>
        <v>0</v>
      </c>
      <c r="AK29" s="111">
        <f>-INDEX('Def Maint Detail'!BA$270:BA$423,MATCH($A29,'Def Maint Detail'!$A$270:$A$423,0))</f>
        <v>0</v>
      </c>
      <c r="AL29" s="111">
        <f>-INDEX('Def Maint Detail'!BA$270:BA$423,MATCH($A29,'Def Maint Detail'!$A$270:$A$423,0))</f>
        <v>0</v>
      </c>
      <c r="AM29" s="53">
        <f t="shared" si="0"/>
        <v>86750.358888888877</v>
      </c>
      <c r="AN29" s="134">
        <f t="shared" si="1"/>
        <v>43585</v>
      </c>
    </row>
    <row r="30" spans="1:40" x14ac:dyDescent="0.3">
      <c r="A30" s="55">
        <f t="shared" si="2"/>
        <v>214</v>
      </c>
      <c r="B30" s="109">
        <v>43616</v>
      </c>
      <c r="C30" s="111">
        <f>-INDEX('Def Maint Detail'!R$270:R$423,MATCH($A30,'Def Maint Detail'!$A$270:$A$423,0))</f>
        <v>382.23</v>
      </c>
      <c r="D30" s="111">
        <f>-INDEX('Def Maint Detail'!S$270:S$423,MATCH($A30,'Def Maint Detail'!$A$270:$A$423,0))</f>
        <v>148.44</v>
      </c>
      <c r="E30" s="111">
        <f>-INDEX('Def Maint Detail'!T$270:T$423,MATCH($A30,'Def Maint Detail'!$A$270:$A$423,0))</f>
        <v>189.97</v>
      </c>
      <c r="F30" s="111">
        <f>-INDEX('Def Maint Detail'!U$270:U$423,MATCH($A30,'Def Maint Detail'!$A$270:$A$423,0))</f>
        <v>3019.97</v>
      </c>
      <c r="G30" s="111">
        <f>-INDEX('Def Maint Detail'!V$270:V$423,MATCH($A30,'Def Maint Detail'!$A$270:$A$423,0))</f>
        <v>5260.36</v>
      </c>
      <c r="H30" s="111">
        <f>-INDEX('Def Maint Detail'!W$270:W$423,MATCH($A30,'Def Maint Detail'!$A$270:$A$423,0))</f>
        <v>809.76</v>
      </c>
      <c r="I30" s="111">
        <f>-INDEX('Def Maint Detail'!X$270:X$423,MATCH($A30,'Def Maint Detail'!$A$270:$A$423,0))</f>
        <v>619.56255555555549</v>
      </c>
      <c r="J30" s="111">
        <f>-INDEX('Def Maint Detail'!Y$270:Y$423,MATCH($A30,'Def Maint Detail'!$A$270:$A$423,0))</f>
        <v>2238.71</v>
      </c>
      <c r="K30" s="111">
        <f>-INDEX('Def Maint Detail'!Z$270:Z$423,MATCH($A30,'Def Maint Detail'!$A$270:$A$423,0))</f>
        <v>4145.22</v>
      </c>
      <c r="L30" s="111">
        <f>-INDEX('Def Maint Detail'!AA$270:AA$423,MATCH($A30,'Def Maint Detail'!$A$270:$A$423,0))</f>
        <v>3602.5677222222221</v>
      </c>
      <c r="M30" s="111">
        <f>-INDEX('Def Maint Detail'!AB$270:AB$423,MATCH($A30,'Def Maint Detail'!$A$270:$A$423,0))</f>
        <v>2323.0977777777771</v>
      </c>
      <c r="N30" s="111">
        <f>-INDEX('Def Maint Detail'!AC$270:AC$423,MATCH($A30,'Def Maint Detail'!$A$270:$A$423,0))</f>
        <v>5057.5455555555554</v>
      </c>
      <c r="O30" s="111">
        <f>-INDEX('Def Maint Detail'!AD$270:AD$423,MATCH($A30,'Def Maint Detail'!$A$270:$A$423,0))</f>
        <v>2817.2901111111109</v>
      </c>
      <c r="P30" s="111">
        <f>-INDEX('Def Maint Detail'!AE$270:AE$423,MATCH($A30,'Def Maint Detail'!$A$270:$A$423,0))</f>
        <v>4496.5687222222223</v>
      </c>
      <c r="Q30" s="111">
        <f>-INDEX('Def Maint Detail'!AF$270:AF$423,MATCH($A30,'Def Maint Detail'!$A$270:$A$423,0))</f>
        <v>1984.0399444444445</v>
      </c>
      <c r="R30" s="111">
        <f>-INDEX('Def Maint Detail'!AG$270:AG$423,MATCH($A30,'Def Maint Detail'!$A$270:$A$423,0))</f>
        <v>7735.1963333333342</v>
      </c>
      <c r="S30" s="111">
        <f>-INDEX('Def Maint Detail'!AH$270:AH$423,MATCH($A30,'Def Maint Detail'!$A$270:$A$423,0))</f>
        <v>2291.8082777777777</v>
      </c>
      <c r="T30" s="111">
        <f>-INDEX('Def Maint Detail'!AI$270:AI$423,MATCH($A30,'Def Maint Detail'!$A$270:$A$423,0))</f>
        <v>4660.0425555555557</v>
      </c>
      <c r="U30" s="111">
        <f>-INDEX('Def Maint Detail'!AJ$270:AJ$423,MATCH($A30,'Def Maint Detail'!$A$270:$A$423,0))</f>
        <v>4768.1513888888885</v>
      </c>
      <c r="V30" s="111">
        <f>-INDEX('Def Maint Detail'!AK$270:AK$423,MATCH($A30,'Def Maint Detail'!$A$270:$A$423,0))</f>
        <v>2229.3174444444444</v>
      </c>
      <c r="W30" s="111">
        <f>-INDEX('Def Maint Detail'!AL$270:AL$423,MATCH($A30,'Def Maint Detail'!$A$270:$A$423,0))</f>
        <v>5824.0375000000004</v>
      </c>
      <c r="X30" s="111">
        <f>-INDEX('Def Maint Detail'!AM$270:AM$423,MATCH($A30,'Def Maint Detail'!$A$270:$A$423,0))</f>
        <v>250.24666666666667</v>
      </c>
      <c r="Y30" s="111">
        <f>-INDEX('Def Maint Detail'!AN$270:AN$423,MATCH($A30,'Def Maint Detail'!$A$270:$A$423,0))</f>
        <v>0</v>
      </c>
      <c r="Z30" s="111">
        <f>-INDEX('Def Maint Detail'!AO$270:AO$423,MATCH($A30,'Def Maint Detail'!$A$270:$A$423,0))</f>
        <v>0</v>
      </c>
      <c r="AA30" s="111">
        <f>-INDEX('Def Maint Detail'!AP$270:AP$423,MATCH($A30,'Def Maint Detail'!$A$270:$A$423,0))</f>
        <v>0</v>
      </c>
      <c r="AB30" s="111">
        <f>-INDEX('Def Maint Detail'!AQ$270:AQ$423,MATCH($A30,'Def Maint Detail'!$A$270:$A$423,0))</f>
        <v>5277.7777777777774</v>
      </c>
      <c r="AC30" s="111">
        <f>-INDEX('Def Maint Detail'!AR$270:AR$423,MATCH($A30,'Def Maint Detail'!$A$270:$A$423,0))</f>
        <v>7777.7777777777774</v>
      </c>
      <c r="AD30" s="111">
        <f>-INDEX('Def Maint Detail'!AS$270:AS$423,MATCH($A30,'Def Maint Detail'!$A$270:$A$423,0))</f>
        <v>4412.5226666666667</v>
      </c>
      <c r="AE30" s="111">
        <f>-INDEX('Def Maint Detail'!AT$270:AT$423,MATCH($A30,'Def Maint Detail'!$A$270:$A$423,0))</f>
        <v>4428.1481111111116</v>
      </c>
      <c r="AF30" s="111">
        <f>-INDEX('Def Maint Detail'!AU$270:AU$423,MATCH($A30,'Def Maint Detail'!$A$270:$A$423,0))</f>
        <v>0</v>
      </c>
      <c r="AG30" s="111">
        <f>-INDEX('Def Maint Detail'!AV$270:AV$423,MATCH($A30,'Def Maint Detail'!$A$270:$A$423,0))</f>
        <v>0</v>
      </c>
      <c r="AH30" s="111">
        <f>-INDEX('Def Maint Detail'!AW$270:AW$423,MATCH($A30,'Def Maint Detail'!$A$270:$A$423,0))</f>
        <v>0</v>
      </c>
      <c r="AI30" s="111">
        <f>-INDEX('Def Maint Detail'!AX$270:AX$423,MATCH($A30,'Def Maint Detail'!$A$270:$A$423,0))</f>
        <v>0</v>
      </c>
      <c r="AJ30" s="111">
        <f>-INDEX('Def Maint Detail'!AY$270:AY$423,MATCH($A30,'Def Maint Detail'!$A$270:$A$423,0))</f>
        <v>0</v>
      </c>
      <c r="AK30" s="111">
        <f>-INDEX('Def Maint Detail'!BA$270:BA$423,MATCH($A30,'Def Maint Detail'!$A$270:$A$423,0))</f>
        <v>0</v>
      </c>
      <c r="AL30" s="111">
        <f>-INDEX('Def Maint Detail'!BA$270:BA$423,MATCH($A30,'Def Maint Detail'!$A$270:$A$423,0))</f>
        <v>0</v>
      </c>
      <c r="AM30" s="53">
        <f t="shared" si="0"/>
        <v>86750.358888888877</v>
      </c>
      <c r="AN30" s="134">
        <f t="shared" si="1"/>
        <v>43616</v>
      </c>
    </row>
    <row r="31" spans="1:40" x14ac:dyDescent="0.3">
      <c r="A31" s="55">
        <f t="shared" si="2"/>
        <v>215</v>
      </c>
      <c r="B31" s="109">
        <v>43646</v>
      </c>
      <c r="C31" s="111">
        <f>-INDEX('Def Maint Detail'!R$270:R$423,MATCH($A31,'Def Maint Detail'!$A$270:$A$423,0))</f>
        <v>382.23</v>
      </c>
      <c r="D31" s="111">
        <f>-INDEX('Def Maint Detail'!S$270:S$423,MATCH($A31,'Def Maint Detail'!$A$270:$A$423,0))</f>
        <v>148.44</v>
      </c>
      <c r="E31" s="111">
        <f>-INDEX('Def Maint Detail'!T$270:T$423,MATCH($A31,'Def Maint Detail'!$A$270:$A$423,0))</f>
        <v>189.97</v>
      </c>
      <c r="F31" s="111">
        <f>-INDEX('Def Maint Detail'!U$270:U$423,MATCH($A31,'Def Maint Detail'!$A$270:$A$423,0))</f>
        <v>3019.97</v>
      </c>
      <c r="G31" s="111">
        <f>-INDEX('Def Maint Detail'!V$270:V$423,MATCH($A31,'Def Maint Detail'!$A$270:$A$423,0))</f>
        <v>5260.36</v>
      </c>
      <c r="H31" s="111">
        <f>-INDEX('Def Maint Detail'!W$270:W$423,MATCH($A31,'Def Maint Detail'!$A$270:$A$423,0))</f>
        <v>809.76</v>
      </c>
      <c r="I31" s="111">
        <f>-INDEX('Def Maint Detail'!X$270:X$423,MATCH($A31,'Def Maint Detail'!$A$270:$A$423,0))</f>
        <v>619.56255555555549</v>
      </c>
      <c r="J31" s="111">
        <f>-INDEX('Def Maint Detail'!Y$270:Y$423,MATCH($A31,'Def Maint Detail'!$A$270:$A$423,0))</f>
        <v>2238.71</v>
      </c>
      <c r="K31" s="111">
        <f>-INDEX('Def Maint Detail'!Z$270:Z$423,MATCH($A31,'Def Maint Detail'!$A$270:$A$423,0))</f>
        <v>4145.22</v>
      </c>
      <c r="L31" s="111">
        <f>-INDEX('Def Maint Detail'!AA$270:AA$423,MATCH($A31,'Def Maint Detail'!$A$270:$A$423,0))</f>
        <v>3602.5677222222221</v>
      </c>
      <c r="M31" s="111">
        <f>-INDEX('Def Maint Detail'!AB$270:AB$423,MATCH($A31,'Def Maint Detail'!$A$270:$A$423,0))</f>
        <v>2323.0977777777771</v>
      </c>
      <c r="N31" s="111">
        <f>-INDEX('Def Maint Detail'!AC$270:AC$423,MATCH($A31,'Def Maint Detail'!$A$270:$A$423,0))</f>
        <v>5057.5455555555554</v>
      </c>
      <c r="O31" s="111">
        <f>-INDEX('Def Maint Detail'!AD$270:AD$423,MATCH($A31,'Def Maint Detail'!$A$270:$A$423,0))</f>
        <v>2817.2901111111109</v>
      </c>
      <c r="P31" s="111">
        <f>-INDEX('Def Maint Detail'!AE$270:AE$423,MATCH($A31,'Def Maint Detail'!$A$270:$A$423,0))</f>
        <v>4496.5687222222223</v>
      </c>
      <c r="Q31" s="111">
        <f>-INDEX('Def Maint Detail'!AF$270:AF$423,MATCH($A31,'Def Maint Detail'!$A$270:$A$423,0))</f>
        <v>1984.0399444444445</v>
      </c>
      <c r="R31" s="111">
        <f>-INDEX('Def Maint Detail'!AG$270:AG$423,MATCH($A31,'Def Maint Detail'!$A$270:$A$423,0))</f>
        <v>7735.1963333333342</v>
      </c>
      <c r="S31" s="111">
        <f>-INDEX('Def Maint Detail'!AH$270:AH$423,MATCH($A31,'Def Maint Detail'!$A$270:$A$423,0))</f>
        <v>2291.8082777777777</v>
      </c>
      <c r="T31" s="111">
        <f>-INDEX('Def Maint Detail'!AI$270:AI$423,MATCH($A31,'Def Maint Detail'!$A$270:$A$423,0))</f>
        <v>4660.0425555555557</v>
      </c>
      <c r="U31" s="111">
        <f>-INDEX('Def Maint Detail'!AJ$270:AJ$423,MATCH($A31,'Def Maint Detail'!$A$270:$A$423,0))</f>
        <v>4768.1513888888885</v>
      </c>
      <c r="V31" s="111">
        <f>-INDEX('Def Maint Detail'!AK$270:AK$423,MATCH($A31,'Def Maint Detail'!$A$270:$A$423,0))</f>
        <v>2229.3174444444444</v>
      </c>
      <c r="W31" s="111">
        <f>-INDEX('Def Maint Detail'!AL$270:AL$423,MATCH($A31,'Def Maint Detail'!$A$270:$A$423,0))</f>
        <v>5824.0375000000004</v>
      </c>
      <c r="X31" s="111">
        <f>-INDEX('Def Maint Detail'!AM$270:AM$423,MATCH($A31,'Def Maint Detail'!$A$270:$A$423,0))</f>
        <v>250.24666666666667</v>
      </c>
      <c r="Y31" s="111">
        <f>-INDEX('Def Maint Detail'!AN$270:AN$423,MATCH($A31,'Def Maint Detail'!$A$270:$A$423,0))</f>
        <v>0</v>
      </c>
      <c r="Z31" s="111">
        <f>-INDEX('Def Maint Detail'!AO$270:AO$423,MATCH($A31,'Def Maint Detail'!$A$270:$A$423,0))</f>
        <v>0</v>
      </c>
      <c r="AA31" s="111">
        <f>-INDEX('Def Maint Detail'!AP$270:AP$423,MATCH($A31,'Def Maint Detail'!$A$270:$A$423,0))</f>
        <v>0</v>
      </c>
      <c r="AB31" s="111">
        <f>-INDEX('Def Maint Detail'!AQ$270:AQ$423,MATCH($A31,'Def Maint Detail'!$A$270:$A$423,0))</f>
        <v>5277.7777777777774</v>
      </c>
      <c r="AC31" s="111">
        <f>-INDEX('Def Maint Detail'!AR$270:AR$423,MATCH($A31,'Def Maint Detail'!$A$270:$A$423,0))</f>
        <v>7777.7777777777774</v>
      </c>
      <c r="AD31" s="111">
        <f>-INDEX('Def Maint Detail'!AS$270:AS$423,MATCH($A31,'Def Maint Detail'!$A$270:$A$423,0))</f>
        <v>4412.5226666666667</v>
      </c>
      <c r="AE31" s="111">
        <f>-INDEX('Def Maint Detail'!AT$270:AT$423,MATCH($A31,'Def Maint Detail'!$A$270:$A$423,0))</f>
        <v>4428.1481111111116</v>
      </c>
      <c r="AF31" s="111">
        <f>-INDEX('Def Maint Detail'!AU$270:AU$423,MATCH($A31,'Def Maint Detail'!$A$270:$A$423,0))</f>
        <v>0</v>
      </c>
      <c r="AG31" s="111">
        <f>-INDEX('Def Maint Detail'!AV$270:AV$423,MATCH($A31,'Def Maint Detail'!$A$270:$A$423,0))</f>
        <v>0</v>
      </c>
      <c r="AH31" s="111">
        <f>-INDEX('Def Maint Detail'!AW$270:AW$423,MATCH($A31,'Def Maint Detail'!$A$270:$A$423,0))</f>
        <v>0</v>
      </c>
      <c r="AI31" s="111">
        <f>-INDEX('Def Maint Detail'!AX$270:AX$423,MATCH($A31,'Def Maint Detail'!$A$270:$A$423,0))</f>
        <v>0</v>
      </c>
      <c r="AJ31" s="111">
        <f>-INDEX('Def Maint Detail'!AY$270:AY$423,MATCH($A31,'Def Maint Detail'!$A$270:$A$423,0))</f>
        <v>0</v>
      </c>
      <c r="AK31" s="111">
        <f>-INDEX('Def Maint Detail'!BA$270:BA$423,MATCH($A31,'Def Maint Detail'!$A$270:$A$423,0))</f>
        <v>0</v>
      </c>
      <c r="AL31" s="111">
        <f>-INDEX('Def Maint Detail'!BA$270:BA$423,MATCH($A31,'Def Maint Detail'!$A$270:$A$423,0))</f>
        <v>0</v>
      </c>
      <c r="AM31" s="53">
        <f t="shared" si="0"/>
        <v>86750.358888888877</v>
      </c>
      <c r="AN31" s="134">
        <f t="shared" si="1"/>
        <v>43646</v>
      </c>
    </row>
    <row r="32" spans="1:40" x14ac:dyDescent="0.3">
      <c r="A32" s="55">
        <f t="shared" si="2"/>
        <v>216</v>
      </c>
      <c r="B32" s="109">
        <v>43677</v>
      </c>
      <c r="C32" s="111">
        <f>-INDEX('Def Maint Detail'!R$270:R$423,MATCH($A32,'Def Maint Detail'!$A$270:$A$423,0))</f>
        <v>382.23</v>
      </c>
      <c r="D32" s="111">
        <f>-INDEX('Def Maint Detail'!S$270:S$423,MATCH($A32,'Def Maint Detail'!$A$270:$A$423,0))</f>
        <v>148.44</v>
      </c>
      <c r="E32" s="111">
        <f>-INDEX('Def Maint Detail'!T$270:T$423,MATCH($A32,'Def Maint Detail'!$A$270:$A$423,0))</f>
        <v>189.97</v>
      </c>
      <c r="F32" s="111">
        <f>-INDEX('Def Maint Detail'!U$270:U$423,MATCH($A32,'Def Maint Detail'!$A$270:$A$423,0))</f>
        <v>3019.97</v>
      </c>
      <c r="G32" s="111">
        <f>-INDEX('Def Maint Detail'!V$270:V$423,MATCH($A32,'Def Maint Detail'!$A$270:$A$423,0))</f>
        <v>5260.36</v>
      </c>
      <c r="H32" s="111">
        <f>-INDEX('Def Maint Detail'!W$270:W$423,MATCH($A32,'Def Maint Detail'!$A$270:$A$423,0))</f>
        <v>809.76</v>
      </c>
      <c r="I32" s="111">
        <f>-INDEX('Def Maint Detail'!X$270:X$423,MATCH($A32,'Def Maint Detail'!$A$270:$A$423,0))</f>
        <v>619.56255555555549</v>
      </c>
      <c r="J32" s="111">
        <f>-INDEX('Def Maint Detail'!Y$270:Y$423,MATCH($A32,'Def Maint Detail'!$A$270:$A$423,0))</f>
        <v>2238.71</v>
      </c>
      <c r="K32" s="111">
        <f>-INDEX('Def Maint Detail'!Z$270:Z$423,MATCH($A32,'Def Maint Detail'!$A$270:$A$423,0))</f>
        <v>4145.22</v>
      </c>
      <c r="L32" s="111">
        <f>-INDEX('Def Maint Detail'!AA$270:AA$423,MATCH($A32,'Def Maint Detail'!$A$270:$A$423,0))</f>
        <v>3602.5677222222221</v>
      </c>
      <c r="M32" s="111">
        <f>-INDEX('Def Maint Detail'!AB$270:AB$423,MATCH($A32,'Def Maint Detail'!$A$270:$A$423,0))</f>
        <v>2323.0977777777771</v>
      </c>
      <c r="N32" s="111">
        <f>-INDEX('Def Maint Detail'!AC$270:AC$423,MATCH($A32,'Def Maint Detail'!$A$270:$A$423,0))</f>
        <v>5057.5455555555554</v>
      </c>
      <c r="O32" s="111">
        <f>-INDEX('Def Maint Detail'!AD$270:AD$423,MATCH($A32,'Def Maint Detail'!$A$270:$A$423,0))</f>
        <v>2817.2901111111109</v>
      </c>
      <c r="P32" s="111">
        <f>-INDEX('Def Maint Detail'!AE$270:AE$423,MATCH($A32,'Def Maint Detail'!$A$270:$A$423,0))</f>
        <v>4496.5687222222223</v>
      </c>
      <c r="Q32" s="111">
        <f>-INDEX('Def Maint Detail'!AF$270:AF$423,MATCH($A32,'Def Maint Detail'!$A$270:$A$423,0))</f>
        <v>1984.0399444444445</v>
      </c>
      <c r="R32" s="111">
        <f>-INDEX('Def Maint Detail'!AG$270:AG$423,MATCH($A32,'Def Maint Detail'!$A$270:$A$423,0))</f>
        <v>7735.1963333333342</v>
      </c>
      <c r="S32" s="111">
        <f>-INDEX('Def Maint Detail'!AH$270:AH$423,MATCH($A32,'Def Maint Detail'!$A$270:$A$423,0))</f>
        <v>2291.8082777777777</v>
      </c>
      <c r="T32" s="111">
        <f>-INDEX('Def Maint Detail'!AI$270:AI$423,MATCH($A32,'Def Maint Detail'!$A$270:$A$423,0))</f>
        <v>4660.0425555555557</v>
      </c>
      <c r="U32" s="111">
        <f>-INDEX('Def Maint Detail'!AJ$270:AJ$423,MATCH($A32,'Def Maint Detail'!$A$270:$A$423,0))</f>
        <v>4768.1513888888885</v>
      </c>
      <c r="V32" s="111">
        <f>-INDEX('Def Maint Detail'!AK$270:AK$423,MATCH($A32,'Def Maint Detail'!$A$270:$A$423,0))</f>
        <v>2229.3174444444444</v>
      </c>
      <c r="W32" s="111">
        <f>-INDEX('Def Maint Detail'!AL$270:AL$423,MATCH($A32,'Def Maint Detail'!$A$270:$A$423,0))</f>
        <v>5824.0375000000004</v>
      </c>
      <c r="X32" s="111">
        <f>-INDEX('Def Maint Detail'!AM$270:AM$423,MATCH($A32,'Def Maint Detail'!$A$270:$A$423,0))</f>
        <v>250.24666666666667</v>
      </c>
      <c r="Y32" s="111">
        <f>-INDEX('Def Maint Detail'!AN$270:AN$423,MATCH($A32,'Def Maint Detail'!$A$270:$A$423,0))</f>
        <v>0</v>
      </c>
      <c r="Z32" s="111">
        <f>-INDEX('Def Maint Detail'!AO$270:AO$423,MATCH($A32,'Def Maint Detail'!$A$270:$A$423,0))</f>
        <v>0</v>
      </c>
      <c r="AA32" s="111">
        <f>-INDEX('Def Maint Detail'!AP$270:AP$423,MATCH($A32,'Def Maint Detail'!$A$270:$A$423,0))</f>
        <v>0</v>
      </c>
      <c r="AB32" s="111">
        <f>-INDEX('Def Maint Detail'!AQ$270:AQ$423,MATCH($A32,'Def Maint Detail'!$A$270:$A$423,0))</f>
        <v>5277.7777777777774</v>
      </c>
      <c r="AC32" s="111">
        <f>-INDEX('Def Maint Detail'!AR$270:AR$423,MATCH($A32,'Def Maint Detail'!$A$270:$A$423,0))</f>
        <v>7777.7777777777774</v>
      </c>
      <c r="AD32" s="111">
        <f>-INDEX('Def Maint Detail'!AS$270:AS$423,MATCH($A32,'Def Maint Detail'!$A$270:$A$423,0))</f>
        <v>4412.5226666666667</v>
      </c>
      <c r="AE32" s="111">
        <f>-INDEX('Def Maint Detail'!AT$270:AT$423,MATCH($A32,'Def Maint Detail'!$A$270:$A$423,0))</f>
        <v>4428.1481111111116</v>
      </c>
      <c r="AF32" s="111">
        <f>-INDEX('Def Maint Detail'!AU$270:AU$423,MATCH($A32,'Def Maint Detail'!$A$270:$A$423,0))</f>
        <v>0</v>
      </c>
      <c r="AG32" s="111">
        <f>-INDEX('Def Maint Detail'!AV$270:AV$423,MATCH($A32,'Def Maint Detail'!$A$270:$A$423,0))</f>
        <v>416.61005555555556</v>
      </c>
      <c r="AH32" s="111">
        <f>-INDEX('Def Maint Detail'!AW$270:AW$423,MATCH($A32,'Def Maint Detail'!$A$270:$A$423,0))</f>
        <v>0</v>
      </c>
      <c r="AI32" s="111">
        <f>-INDEX('Def Maint Detail'!AX$270:AX$423,MATCH($A32,'Def Maint Detail'!$A$270:$A$423,0))</f>
        <v>0</v>
      </c>
      <c r="AJ32" s="111">
        <f>-INDEX('Def Maint Detail'!AY$270:AY$423,MATCH($A32,'Def Maint Detail'!$A$270:$A$423,0))</f>
        <v>0</v>
      </c>
      <c r="AK32" s="111">
        <f>-INDEX('Def Maint Detail'!BA$270:BA$423,MATCH($A32,'Def Maint Detail'!$A$270:$A$423,0))</f>
        <v>0</v>
      </c>
      <c r="AL32" s="111">
        <f>-INDEX('Def Maint Detail'!BA$270:BA$423,MATCH($A32,'Def Maint Detail'!$A$270:$A$423,0))</f>
        <v>0</v>
      </c>
      <c r="AM32" s="53">
        <f t="shared" si="0"/>
        <v>87166.968944444438</v>
      </c>
      <c r="AN32" s="134">
        <f t="shared" si="1"/>
        <v>43677</v>
      </c>
    </row>
    <row r="33" spans="1:40" x14ac:dyDescent="0.3">
      <c r="A33" s="55">
        <f t="shared" si="2"/>
        <v>217</v>
      </c>
      <c r="B33" s="109">
        <v>43708</v>
      </c>
      <c r="C33" s="111">
        <f>-INDEX('Def Maint Detail'!R$270:R$423,MATCH($A33,'Def Maint Detail'!$A$270:$A$423,0))</f>
        <v>382.23</v>
      </c>
      <c r="D33" s="111">
        <f>-INDEX('Def Maint Detail'!S$270:S$423,MATCH($A33,'Def Maint Detail'!$A$270:$A$423,0))</f>
        <v>148.44</v>
      </c>
      <c r="E33" s="111">
        <f>-INDEX('Def Maint Detail'!T$270:T$423,MATCH($A33,'Def Maint Detail'!$A$270:$A$423,0))</f>
        <v>189.97</v>
      </c>
      <c r="F33" s="111">
        <f>-INDEX('Def Maint Detail'!U$270:U$423,MATCH($A33,'Def Maint Detail'!$A$270:$A$423,0))</f>
        <v>3019.97</v>
      </c>
      <c r="G33" s="111">
        <f>-INDEX('Def Maint Detail'!V$270:V$423,MATCH($A33,'Def Maint Detail'!$A$270:$A$423,0))</f>
        <v>5260.36</v>
      </c>
      <c r="H33" s="111">
        <f>-INDEX('Def Maint Detail'!W$270:W$423,MATCH($A33,'Def Maint Detail'!$A$270:$A$423,0))</f>
        <v>809.76</v>
      </c>
      <c r="I33" s="111">
        <f>-INDEX('Def Maint Detail'!X$270:X$423,MATCH($A33,'Def Maint Detail'!$A$270:$A$423,0))</f>
        <v>619.56255555555549</v>
      </c>
      <c r="J33" s="111">
        <f>-INDEX('Def Maint Detail'!Y$270:Y$423,MATCH($A33,'Def Maint Detail'!$A$270:$A$423,0))</f>
        <v>2238.71</v>
      </c>
      <c r="K33" s="111">
        <f>-INDEX('Def Maint Detail'!Z$270:Z$423,MATCH($A33,'Def Maint Detail'!$A$270:$A$423,0))</f>
        <v>4145.22</v>
      </c>
      <c r="L33" s="111">
        <f>-INDEX('Def Maint Detail'!AA$270:AA$423,MATCH($A33,'Def Maint Detail'!$A$270:$A$423,0))</f>
        <v>3602.5677222222221</v>
      </c>
      <c r="M33" s="111">
        <f>-INDEX('Def Maint Detail'!AB$270:AB$423,MATCH($A33,'Def Maint Detail'!$A$270:$A$423,0))</f>
        <v>2323.0977777777771</v>
      </c>
      <c r="N33" s="111">
        <f>-INDEX('Def Maint Detail'!AC$270:AC$423,MATCH($A33,'Def Maint Detail'!$A$270:$A$423,0))</f>
        <v>5057.5455555555554</v>
      </c>
      <c r="O33" s="111">
        <f>-INDEX('Def Maint Detail'!AD$270:AD$423,MATCH($A33,'Def Maint Detail'!$A$270:$A$423,0))</f>
        <v>2817.2901111111109</v>
      </c>
      <c r="P33" s="111">
        <f>-INDEX('Def Maint Detail'!AE$270:AE$423,MATCH($A33,'Def Maint Detail'!$A$270:$A$423,0))</f>
        <v>4496.5687222222223</v>
      </c>
      <c r="Q33" s="111">
        <f>-INDEX('Def Maint Detail'!AF$270:AF$423,MATCH($A33,'Def Maint Detail'!$A$270:$A$423,0))</f>
        <v>1984.0399444444445</v>
      </c>
      <c r="R33" s="111">
        <f>-INDEX('Def Maint Detail'!AG$270:AG$423,MATCH($A33,'Def Maint Detail'!$A$270:$A$423,0))</f>
        <v>7735.1963333333342</v>
      </c>
      <c r="S33" s="111">
        <f>-INDEX('Def Maint Detail'!AH$270:AH$423,MATCH($A33,'Def Maint Detail'!$A$270:$A$423,0))</f>
        <v>2291.8082777777777</v>
      </c>
      <c r="T33" s="111">
        <f>-INDEX('Def Maint Detail'!AI$270:AI$423,MATCH($A33,'Def Maint Detail'!$A$270:$A$423,0))</f>
        <v>4660.0425555555557</v>
      </c>
      <c r="U33" s="111">
        <f>-INDEX('Def Maint Detail'!AJ$270:AJ$423,MATCH($A33,'Def Maint Detail'!$A$270:$A$423,0))</f>
        <v>4768.1513888888885</v>
      </c>
      <c r="V33" s="111">
        <f>-INDEX('Def Maint Detail'!AK$270:AK$423,MATCH($A33,'Def Maint Detail'!$A$270:$A$423,0))</f>
        <v>2229.3174444444444</v>
      </c>
      <c r="W33" s="111">
        <f>-INDEX('Def Maint Detail'!AL$270:AL$423,MATCH($A33,'Def Maint Detail'!$A$270:$A$423,0))</f>
        <v>5824.0375000000004</v>
      </c>
      <c r="X33" s="111">
        <f>-INDEX('Def Maint Detail'!AM$270:AM$423,MATCH($A33,'Def Maint Detail'!$A$270:$A$423,0))</f>
        <v>250.24666666666667</v>
      </c>
      <c r="Y33" s="111">
        <f>-INDEX('Def Maint Detail'!AN$270:AN$423,MATCH($A33,'Def Maint Detail'!$A$270:$A$423,0))</f>
        <v>0</v>
      </c>
      <c r="Z33" s="111">
        <f>-INDEX('Def Maint Detail'!AO$270:AO$423,MATCH($A33,'Def Maint Detail'!$A$270:$A$423,0))</f>
        <v>0</v>
      </c>
      <c r="AA33" s="111">
        <f>-INDEX('Def Maint Detail'!AP$270:AP$423,MATCH($A33,'Def Maint Detail'!$A$270:$A$423,0))</f>
        <v>0</v>
      </c>
      <c r="AB33" s="111">
        <f>-INDEX('Def Maint Detail'!AQ$270:AQ$423,MATCH($A33,'Def Maint Detail'!$A$270:$A$423,0))</f>
        <v>5277.7777777777774</v>
      </c>
      <c r="AC33" s="111">
        <f>-INDEX('Def Maint Detail'!AR$270:AR$423,MATCH($A33,'Def Maint Detail'!$A$270:$A$423,0))</f>
        <v>7777.7777777777774</v>
      </c>
      <c r="AD33" s="111">
        <f>-INDEX('Def Maint Detail'!AS$270:AS$423,MATCH($A33,'Def Maint Detail'!$A$270:$A$423,0))</f>
        <v>4412.5226666666667</v>
      </c>
      <c r="AE33" s="111">
        <f>-INDEX('Def Maint Detail'!AT$270:AT$423,MATCH($A33,'Def Maint Detail'!$A$270:$A$423,0))</f>
        <v>4428.1481111111116</v>
      </c>
      <c r="AF33" s="111">
        <f>-INDEX('Def Maint Detail'!AU$270:AU$423,MATCH($A33,'Def Maint Detail'!$A$270:$A$423,0))</f>
        <v>0</v>
      </c>
      <c r="AG33" s="111">
        <f>-INDEX('Def Maint Detail'!AV$270:AV$423,MATCH($A33,'Def Maint Detail'!$A$270:$A$423,0))</f>
        <v>416.61005555555556</v>
      </c>
      <c r="AH33" s="111">
        <f>-INDEX('Def Maint Detail'!AW$270:AW$423,MATCH($A33,'Def Maint Detail'!$A$270:$A$423,0))</f>
        <v>0</v>
      </c>
      <c r="AI33" s="111">
        <f>-INDEX('Def Maint Detail'!AX$270:AX$423,MATCH($A33,'Def Maint Detail'!$A$270:$A$423,0))</f>
        <v>0</v>
      </c>
      <c r="AJ33" s="111">
        <f>-INDEX('Def Maint Detail'!AY$270:AY$423,MATCH($A33,'Def Maint Detail'!$A$270:$A$423,0))</f>
        <v>0</v>
      </c>
      <c r="AK33" s="111">
        <f>-INDEX('Def Maint Detail'!BA$270:BA$423,MATCH($A33,'Def Maint Detail'!$A$270:$A$423,0))</f>
        <v>0</v>
      </c>
      <c r="AL33" s="111">
        <f>-INDEX('Def Maint Detail'!BA$270:BA$423,MATCH($A33,'Def Maint Detail'!$A$270:$A$423,0))</f>
        <v>0</v>
      </c>
      <c r="AM33" s="53">
        <f t="shared" si="0"/>
        <v>87166.968944444438</v>
      </c>
      <c r="AN33" s="134">
        <f t="shared" si="1"/>
        <v>43708</v>
      </c>
    </row>
    <row r="34" spans="1:40" x14ac:dyDescent="0.3">
      <c r="A34" s="55">
        <f t="shared" si="2"/>
        <v>218</v>
      </c>
      <c r="B34" s="109">
        <v>43738</v>
      </c>
      <c r="C34" s="111">
        <f>-INDEX('Def Maint Detail'!R$270:R$423,MATCH($A34,'Def Maint Detail'!$A$270:$A$423,0))</f>
        <v>382.23</v>
      </c>
      <c r="D34" s="111">
        <f>-INDEX('Def Maint Detail'!S$270:S$423,MATCH($A34,'Def Maint Detail'!$A$270:$A$423,0))</f>
        <v>148.44</v>
      </c>
      <c r="E34" s="111">
        <f>-INDEX('Def Maint Detail'!T$270:T$423,MATCH($A34,'Def Maint Detail'!$A$270:$A$423,0))</f>
        <v>189.97</v>
      </c>
      <c r="F34" s="111">
        <f>-INDEX('Def Maint Detail'!U$270:U$423,MATCH($A34,'Def Maint Detail'!$A$270:$A$423,0))</f>
        <v>3019.97</v>
      </c>
      <c r="G34" s="111">
        <f>-INDEX('Def Maint Detail'!V$270:V$423,MATCH($A34,'Def Maint Detail'!$A$270:$A$423,0))</f>
        <v>5260.36</v>
      </c>
      <c r="H34" s="111">
        <f>-INDEX('Def Maint Detail'!W$270:W$423,MATCH($A34,'Def Maint Detail'!$A$270:$A$423,0))</f>
        <v>809.76</v>
      </c>
      <c r="I34" s="111">
        <f>-INDEX('Def Maint Detail'!X$270:X$423,MATCH($A34,'Def Maint Detail'!$A$270:$A$423,0))</f>
        <v>619.56255555555549</v>
      </c>
      <c r="J34" s="111">
        <f>-INDEX('Def Maint Detail'!Y$270:Y$423,MATCH($A34,'Def Maint Detail'!$A$270:$A$423,0))</f>
        <v>2238.71</v>
      </c>
      <c r="K34" s="111">
        <f>-INDEX('Def Maint Detail'!Z$270:Z$423,MATCH($A34,'Def Maint Detail'!$A$270:$A$423,0))</f>
        <v>4145.22</v>
      </c>
      <c r="L34" s="111">
        <f>-INDEX('Def Maint Detail'!AA$270:AA$423,MATCH($A34,'Def Maint Detail'!$A$270:$A$423,0))</f>
        <v>3602.5677222222221</v>
      </c>
      <c r="M34" s="111">
        <f>-INDEX('Def Maint Detail'!AB$270:AB$423,MATCH($A34,'Def Maint Detail'!$A$270:$A$423,0))</f>
        <v>2323.0977777777771</v>
      </c>
      <c r="N34" s="111">
        <f>-INDEX('Def Maint Detail'!AC$270:AC$423,MATCH($A34,'Def Maint Detail'!$A$270:$A$423,0))</f>
        <v>5057.5455555555554</v>
      </c>
      <c r="O34" s="111">
        <f>-INDEX('Def Maint Detail'!AD$270:AD$423,MATCH($A34,'Def Maint Detail'!$A$270:$A$423,0))</f>
        <v>2817.2901111111109</v>
      </c>
      <c r="P34" s="111">
        <f>-INDEX('Def Maint Detail'!AE$270:AE$423,MATCH($A34,'Def Maint Detail'!$A$270:$A$423,0))</f>
        <v>4496.5687222222223</v>
      </c>
      <c r="Q34" s="111">
        <f>-INDEX('Def Maint Detail'!AF$270:AF$423,MATCH($A34,'Def Maint Detail'!$A$270:$A$423,0))</f>
        <v>1984.0399444444445</v>
      </c>
      <c r="R34" s="111">
        <f>-INDEX('Def Maint Detail'!AG$270:AG$423,MATCH($A34,'Def Maint Detail'!$A$270:$A$423,0))</f>
        <v>7735.1963333333342</v>
      </c>
      <c r="S34" s="111">
        <f>-INDEX('Def Maint Detail'!AH$270:AH$423,MATCH($A34,'Def Maint Detail'!$A$270:$A$423,0))</f>
        <v>2291.8082777777777</v>
      </c>
      <c r="T34" s="111">
        <f>-INDEX('Def Maint Detail'!AI$270:AI$423,MATCH($A34,'Def Maint Detail'!$A$270:$A$423,0))</f>
        <v>4660.0425555555557</v>
      </c>
      <c r="U34" s="111">
        <f>-INDEX('Def Maint Detail'!AJ$270:AJ$423,MATCH($A34,'Def Maint Detail'!$A$270:$A$423,0))</f>
        <v>4768.1513888888885</v>
      </c>
      <c r="V34" s="111">
        <f>-INDEX('Def Maint Detail'!AK$270:AK$423,MATCH($A34,'Def Maint Detail'!$A$270:$A$423,0))</f>
        <v>2229.3174444444444</v>
      </c>
      <c r="W34" s="111">
        <f>-INDEX('Def Maint Detail'!AL$270:AL$423,MATCH($A34,'Def Maint Detail'!$A$270:$A$423,0))</f>
        <v>5824.0375000000004</v>
      </c>
      <c r="X34" s="111">
        <f>-INDEX('Def Maint Detail'!AM$270:AM$423,MATCH($A34,'Def Maint Detail'!$A$270:$A$423,0))</f>
        <v>250.24666666666667</v>
      </c>
      <c r="Y34" s="111">
        <f>-INDEX('Def Maint Detail'!AN$270:AN$423,MATCH($A34,'Def Maint Detail'!$A$270:$A$423,0))</f>
        <v>0</v>
      </c>
      <c r="Z34" s="111">
        <f>-INDEX('Def Maint Detail'!AO$270:AO$423,MATCH($A34,'Def Maint Detail'!$A$270:$A$423,0))</f>
        <v>0</v>
      </c>
      <c r="AA34" s="111">
        <f>-INDEX('Def Maint Detail'!AP$270:AP$423,MATCH($A34,'Def Maint Detail'!$A$270:$A$423,0))</f>
        <v>0</v>
      </c>
      <c r="AB34" s="111">
        <f>-INDEX('Def Maint Detail'!AQ$270:AQ$423,MATCH($A34,'Def Maint Detail'!$A$270:$A$423,0))</f>
        <v>5277.7777777777774</v>
      </c>
      <c r="AC34" s="111">
        <f>-INDEX('Def Maint Detail'!AR$270:AR$423,MATCH($A34,'Def Maint Detail'!$A$270:$A$423,0))</f>
        <v>7777.7777777777774</v>
      </c>
      <c r="AD34" s="111">
        <f>-INDEX('Def Maint Detail'!AS$270:AS$423,MATCH($A34,'Def Maint Detail'!$A$270:$A$423,0))</f>
        <v>4412.5226666666667</v>
      </c>
      <c r="AE34" s="111">
        <f>-INDEX('Def Maint Detail'!AT$270:AT$423,MATCH($A34,'Def Maint Detail'!$A$270:$A$423,0))</f>
        <v>4428.1481111111116</v>
      </c>
      <c r="AF34" s="111">
        <f>-INDEX('Def Maint Detail'!AU$270:AU$423,MATCH($A34,'Def Maint Detail'!$A$270:$A$423,0))</f>
        <v>0</v>
      </c>
      <c r="AG34" s="111">
        <f>-INDEX('Def Maint Detail'!AV$270:AV$423,MATCH($A34,'Def Maint Detail'!$A$270:$A$423,0))</f>
        <v>416.61005555555556</v>
      </c>
      <c r="AH34" s="111">
        <f>-INDEX('Def Maint Detail'!AW$270:AW$423,MATCH($A34,'Def Maint Detail'!$A$270:$A$423,0))</f>
        <v>0</v>
      </c>
      <c r="AI34" s="111">
        <f>-INDEX('Def Maint Detail'!AX$270:AX$423,MATCH($A34,'Def Maint Detail'!$A$270:$A$423,0))</f>
        <v>0</v>
      </c>
      <c r="AJ34" s="111">
        <f>-INDEX('Def Maint Detail'!AY$270:AY$423,MATCH($A34,'Def Maint Detail'!$A$270:$A$423,0))</f>
        <v>0</v>
      </c>
      <c r="AK34" s="111">
        <f>-INDEX('Def Maint Detail'!BA$270:BA$423,MATCH($A34,'Def Maint Detail'!$A$270:$A$423,0))</f>
        <v>0</v>
      </c>
      <c r="AL34" s="111">
        <f>-INDEX('Def Maint Detail'!BA$270:BA$423,MATCH($A34,'Def Maint Detail'!$A$270:$A$423,0))</f>
        <v>0</v>
      </c>
      <c r="AM34" s="53">
        <f t="shared" si="0"/>
        <v>87166.968944444438</v>
      </c>
      <c r="AN34" s="134">
        <f t="shared" si="1"/>
        <v>43738</v>
      </c>
    </row>
    <row r="35" spans="1:40" x14ac:dyDescent="0.3">
      <c r="A35" s="55">
        <f t="shared" si="2"/>
        <v>219</v>
      </c>
      <c r="B35" s="109">
        <v>43769</v>
      </c>
      <c r="C35" s="111">
        <f>-INDEX('Def Maint Detail'!R$270:R$423,MATCH($A35,'Def Maint Detail'!$A$270:$A$423,0))</f>
        <v>382.23</v>
      </c>
      <c r="D35" s="111">
        <f>-INDEX('Def Maint Detail'!S$270:S$423,MATCH($A35,'Def Maint Detail'!$A$270:$A$423,0))</f>
        <v>148.44</v>
      </c>
      <c r="E35" s="111">
        <f>-INDEX('Def Maint Detail'!T$270:T$423,MATCH($A35,'Def Maint Detail'!$A$270:$A$423,0))</f>
        <v>189.97</v>
      </c>
      <c r="F35" s="111">
        <f>-INDEX('Def Maint Detail'!U$270:U$423,MATCH($A35,'Def Maint Detail'!$A$270:$A$423,0))</f>
        <v>3019.97</v>
      </c>
      <c r="G35" s="111">
        <f>-INDEX('Def Maint Detail'!V$270:V$423,MATCH($A35,'Def Maint Detail'!$A$270:$A$423,0))</f>
        <v>5260.36</v>
      </c>
      <c r="H35" s="111">
        <f>-INDEX('Def Maint Detail'!W$270:W$423,MATCH($A35,'Def Maint Detail'!$A$270:$A$423,0))</f>
        <v>809.76</v>
      </c>
      <c r="I35" s="111">
        <f>-INDEX('Def Maint Detail'!X$270:X$423,MATCH($A35,'Def Maint Detail'!$A$270:$A$423,0))</f>
        <v>619.56255555555549</v>
      </c>
      <c r="J35" s="111">
        <f>-INDEX('Def Maint Detail'!Y$270:Y$423,MATCH($A35,'Def Maint Detail'!$A$270:$A$423,0))</f>
        <v>2238.71</v>
      </c>
      <c r="K35" s="111">
        <f>-INDEX('Def Maint Detail'!Z$270:Z$423,MATCH($A35,'Def Maint Detail'!$A$270:$A$423,0))</f>
        <v>4145.22</v>
      </c>
      <c r="L35" s="111">
        <f>-INDEX('Def Maint Detail'!AA$270:AA$423,MATCH($A35,'Def Maint Detail'!$A$270:$A$423,0))</f>
        <v>3602.5677222222221</v>
      </c>
      <c r="M35" s="111">
        <f>-INDEX('Def Maint Detail'!AB$270:AB$423,MATCH($A35,'Def Maint Detail'!$A$270:$A$423,0))</f>
        <v>2323.0977777777771</v>
      </c>
      <c r="N35" s="111">
        <f>-INDEX('Def Maint Detail'!AC$270:AC$423,MATCH($A35,'Def Maint Detail'!$A$270:$A$423,0))</f>
        <v>5057.5455555555554</v>
      </c>
      <c r="O35" s="111">
        <f>-INDEX('Def Maint Detail'!AD$270:AD$423,MATCH($A35,'Def Maint Detail'!$A$270:$A$423,0))</f>
        <v>2817.2901111111109</v>
      </c>
      <c r="P35" s="111">
        <f>-INDEX('Def Maint Detail'!AE$270:AE$423,MATCH($A35,'Def Maint Detail'!$A$270:$A$423,0))</f>
        <v>4496.5687222222223</v>
      </c>
      <c r="Q35" s="111">
        <f>-INDEX('Def Maint Detail'!AF$270:AF$423,MATCH($A35,'Def Maint Detail'!$A$270:$A$423,0))</f>
        <v>1984.0399444444445</v>
      </c>
      <c r="R35" s="111">
        <f>-INDEX('Def Maint Detail'!AG$270:AG$423,MATCH($A35,'Def Maint Detail'!$A$270:$A$423,0))</f>
        <v>7735.1963333333342</v>
      </c>
      <c r="S35" s="111">
        <f>-INDEX('Def Maint Detail'!AH$270:AH$423,MATCH($A35,'Def Maint Detail'!$A$270:$A$423,0))</f>
        <v>2291.8082777777777</v>
      </c>
      <c r="T35" s="111">
        <f>-INDEX('Def Maint Detail'!AI$270:AI$423,MATCH($A35,'Def Maint Detail'!$A$270:$A$423,0))</f>
        <v>4660.0425555555557</v>
      </c>
      <c r="U35" s="111">
        <f>-INDEX('Def Maint Detail'!AJ$270:AJ$423,MATCH($A35,'Def Maint Detail'!$A$270:$A$423,0))</f>
        <v>4768.1513888888885</v>
      </c>
      <c r="V35" s="111">
        <f>-INDEX('Def Maint Detail'!AK$270:AK$423,MATCH($A35,'Def Maint Detail'!$A$270:$A$423,0))</f>
        <v>2229.3174444444444</v>
      </c>
      <c r="W35" s="111">
        <f>-INDEX('Def Maint Detail'!AL$270:AL$423,MATCH($A35,'Def Maint Detail'!$A$270:$A$423,0))</f>
        <v>5824.0375000000004</v>
      </c>
      <c r="X35" s="111">
        <f>-INDEX('Def Maint Detail'!AM$270:AM$423,MATCH($A35,'Def Maint Detail'!$A$270:$A$423,0))</f>
        <v>250.24666666666667</v>
      </c>
      <c r="Y35" s="111">
        <f>-INDEX('Def Maint Detail'!AN$270:AN$423,MATCH($A35,'Def Maint Detail'!$A$270:$A$423,0))</f>
        <v>0</v>
      </c>
      <c r="Z35" s="111">
        <f>-INDEX('Def Maint Detail'!AO$270:AO$423,MATCH($A35,'Def Maint Detail'!$A$270:$A$423,0))</f>
        <v>0</v>
      </c>
      <c r="AA35" s="111">
        <f>-INDEX('Def Maint Detail'!AP$270:AP$423,MATCH($A35,'Def Maint Detail'!$A$270:$A$423,0))</f>
        <v>0</v>
      </c>
      <c r="AB35" s="111">
        <f>-INDEX('Def Maint Detail'!AQ$270:AQ$423,MATCH($A35,'Def Maint Detail'!$A$270:$A$423,0))</f>
        <v>5277.7777777777774</v>
      </c>
      <c r="AC35" s="111">
        <f>-INDEX('Def Maint Detail'!AR$270:AR$423,MATCH($A35,'Def Maint Detail'!$A$270:$A$423,0))</f>
        <v>7777.7777777777774</v>
      </c>
      <c r="AD35" s="111">
        <f>-INDEX('Def Maint Detail'!AS$270:AS$423,MATCH($A35,'Def Maint Detail'!$A$270:$A$423,0))</f>
        <v>4412.5226666666667</v>
      </c>
      <c r="AE35" s="111">
        <f>-INDEX('Def Maint Detail'!AT$270:AT$423,MATCH($A35,'Def Maint Detail'!$A$270:$A$423,0))</f>
        <v>4428.1481111111116</v>
      </c>
      <c r="AF35" s="111">
        <f>-INDEX('Def Maint Detail'!AU$270:AU$423,MATCH($A35,'Def Maint Detail'!$A$270:$A$423,0))</f>
        <v>0</v>
      </c>
      <c r="AG35" s="111">
        <f>-INDEX('Def Maint Detail'!AV$270:AV$423,MATCH($A35,'Def Maint Detail'!$A$270:$A$423,0))</f>
        <v>416.61005555555556</v>
      </c>
      <c r="AH35" s="111">
        <f>-INDEX('Def Maint Detail'!AW$270:AW$423,MATCH($A35,'Def Maint Detail'!$A$270:$A$423,0))</f>
        <v>0</v>
      </c>
      <c r="AI35" s="111">
        <f>-INDEX('Def Maint Detail'!AX$270:AX$423,MATCH($A35,'Def Maint Detail'!$A$270:$A$423,0))</f>
        <v>0</v>
      </c>
      <c r="AJ35" s="111">
        <f>-INDEX('Def Maint Detail'!AY$270:AY$423,MATCH($A35,'Def Maint Detail'!$A$270:$A$423,0))</f>
        <v>0</v>
      </c>
      <c r="AK35" s="111">
        <f>-INDEX('Def Maint Detail'!BA$270:BA$423,MATCH($A35,'Def Maint Detail'!$A$270:$A$423,0))</f>
        <v>0</v>
      </c>
      <c r="AL35" s="111">
        <f>-INDEX('Def Maint Detail'!BA$270:BA$423,MATCH($A35,'Def Maint Detail'!$A$270:$A$423,0))</f>
        <v>0</v>
      </c>
      <c r="AM35" s="53">
        <f t="shared" si="0"/>
        <v>87166.968944444438</v>
      </c>
      <c r="AN35" s="134">
        <f t="shared" si="1"/>
        <v>43769</v>
      </c>
    </row>
    <row r="36" spans="1:40" x14ac:dyDescent="0.3">
      <c r="A36" s="55">
        <f t="shared" si="2"/>
        <v>220</v>
      </c>
      <c r="B36" s="109">
        <v>43799</v>
      </c>
      <c r="C36" s="111">
        <f>-INDEX('Def Maint Detail'!R$270:R$423,MATCH($A36,'Def Maint Detail'!$A$270:$A$423,0))</f>
        <v>382.23</v>
      </c>
      <c r="D36" s="111">
        <f>-INDEX('Def Maint Detail'!S$270:S$423,MATCH($A36,'Def Maint Detail'!$A$270:$A$423,0))</f>
        <v>148.44</v>
      </c>
      <c r="E36" s="111">
        <f>-INDEX('Def Maint Detail'!T$270:T$423,MATCH($A36,'Def Maint Detail'!$A$270:$A$423,0))</f>
        <v>189.97</v>
      </c>
      <c r="F36" s="111">
        <f>-INDEX('Def Maint Detail'!U$270:U$423,MATCH($A36,'Def Maint Detail'!$A$270:$A$423,0))</f>
        <v>3019.97</v>
      </c>
      <c r="G36" s="111">
        <f>-INDEX('Def Maint Detail'!V$270:V$423,MATCH($A36,'Def Maint Detail'!$A$270:$A$423,0))</f>
        <v>5260.36</v>
      </c>
      <c r="H36" s="111">
        <f>-INDEX('Def Maint Detail'!W$270:W$423,MATCH($A36,'Def Maint Detail'!$A$270:$A$423,0))</f>
        <v>809.76</v>
      </c>
      <c r="I36" s="111">
        <f>-INDEX('Def Maint Detail'!X$270:X$423,MATCH($A36,'Def Maint Detail'!$A$270:$A$423,0))</f>
        <v>619.56255555555549</v>
      </c>
      <c r="J36" s="111">
        <f>-INDEX('Def Maint Detail'!Y$270:Y$423,MATCH($A36,'Def Maint Detail'!$A$270:$A$423,0))</f>
        <v>2238.71</v>
      </c>
      <c r="K36" s="111">
        <f>-INDEX('Def Maint Detail'!Z$270:Z$423,MATCH($A36,'Def Maint Detail'!$A$270:$A$423,0))</f>
        <v>4145.22</v>
      </c>
      <c r="L36" s="111">
        <f>-INDEX('Def Maint Detail'!AA$270:AA$423,MATCH($A36,'Def Maint Detail'!$A$270:$A$423,0))</f>
        <v>3602.5677222222221</v>
      </c>
      <c r="M36" s="111">
        <f>-INDEX('Def Maint Detail'!AB$270:AB$423,MATCH($A36,'Def Maint Detail'!$A$270:$A$423,0))</f>
        <v>2323.0977777777771</v>
      </c>
      <c r="N36" s="111">
        <f>-INDEX('Def Maint Detail'!AC$270:AC$423,MATCH($A36,'Def Maint Detail'!$A$270:$A$423,0))</f>
        <v>5057.5455555555554</v>
      </c>
      <c r="O36" s="111">
        <f>-INDEX('Def Maint Detail'!AD$270:AD$423,MATCH($A36,'Def Maint Detail'!$A$270:$A$423,0))</f>
        <v>2817.2901111111109</v>
      </c>
      <c r="P36" s="111">
        <f>-INDEX('Def Maint Detail'!AE$270:AE$423,MATCH($A36,'Def Maint Detail'!$A$270:$A$423,0))</f>
        <v>4496.5687222222223</v>
      </c>
      <c r="Q36" s="111">
        <f>-INDEX('Def Maint Detail'!AF$270:AF$423,MATCH($A36,'Def Maint Detail'!$A$270:$A$423,0))</f>
        <v>1984.0399444444445</v>
      </c>
      <c r="R36" s="111">
        <f>-INDEX('Def Maint Detail'!AG$270:AG$423,MATCH($A36,'Def Maint Detail'!$A$270:$A$423,0))</f>
        <v>7735.1963333333342</v>
      </c>
      <c r="S36" s="111">
        <f>-INDEX('Def Maint Detail'!AH$270:AH$423,MATCH($A36,'Def Maint Detail'!$A$270:$A$423,0))</f>
        <v>2291.8082777777777</v>
      </c>
      <c r="T36" s="111">
        <f>-INDEX('Def Maint Detail'!AI$270:AI$423,MATCH($A36,'Def Maint Detail'!$A$270:$A$423,0))</f>
        <v>4660.0425555555557</v>
      </c>
      <c r="U36" s="111">
        <f>-INDEX('Def Maint Detail'!AJ$270:AJ$423,MATCH($A36,'Def Maint Detail'!$A$270:$A$423,0))</f>
        <v>4768.1513888888885</v>
      </c>
      <c r="V36" s="111">
        <f>-INDEX('Def Maint Detail'!AK$270:AK$423,MATCH($A36,'Def Maint Detail'!$A$270:$A$423,0))</f>
        <v>2229.3174444444444</v>
      </c>
      <c r="W36" s="111">
        <f>-INDEX('Def Maint Detail'!AL$270:AL$423,MATCH($A36,'Def Maint Detail'!$A$270:$A$423,0))</f>
        <v>5824.0375000000004</v>
      </c>
      <c r="X36" s="111">
        <f>-INDEX('Def Maint Detail'!AM$270:AM$423,MATCH($A36,'Def Maint Detail'!$A$270:$A$423,0))</f>
        <v>250.24666666666667</v>
      </c>
      <c r="Y36" s="111">
        <f>-INDEX('Def Maint Detail'!AN$270:AN$423,MATCH($A36,'Def Maint Detail'!$A$270:$A$423,0))</f>
        <v>0</v>
      </c>
      <c r="Z36" s="111">
        <f>-INDEX('Def Maint Detail'!AO$270:AO$423,MATCH($A36,'Def Maint Detail'!$A$270:$A$423,0))</f>
        <v>0</v>
      </c>
      <c r="AA36" s="111">
        <f>-INDEX('Def Maint Detail'!AP$270:AP$423,MATCH($A36,'Def Maint Detail'!$A$270:$A$423,0))</f>
        <v>0</v>
      </c>
      <c r="AB36" s="111">
        <f>-INDEX('Def Maint Detail'!AQ$270:AQ$423,MATCH($A36,'Def Maint Detail'!$A$270:$A$423,0))</f>
        <v>5277.7777777777774</v>
      </c>
      <c r="AC36" s="111">
        <f>-INDEX('Def Maint Detail'!AR$270:AR$423,MATCH($A36,'Def Maint Detail'!$A$270:$A$423,0))</f>
        <v>7777.7777777777774</v>
      </c>
      <c r="AD36" s="111">
        <f>-INDEX('Def Maint Detail'!AS$270:AS$423,MATCH($A36,'Def Maint Detail'!$A$270:$A$423,0))</f>
        <v>4412.5226666666667</v>
      </c>
      <c r="AE36" s="111">
        <f>-INDEX('Def Maint Detail'!AT$270:AT$423,MATCH($A36,'Def Maint Detail'!$A$270:$A$423,0))</f>
        <v>4428.1481111111116</v>
      </c>
      <c r="AF36" s="111">
        <f>-INDEX('Def Maint Detail'!AU$270:AU$423,MATCH($A36,'Def Maint Detail'!$A$270:$A$423,0))</f>
        <v>0</v>
      </c>
      <c r="AG36" s="111">
        <f>-INDEX('Def Maint Detail'!AV$270:AV$423,MATCH($A36,'Def Maint Detail'!$A$270:$A$423,0))</f>
        <v>416.61005555555556</v>
      </c>
      <c r="AH36" s="111">
        <f>-INDEX('Def Maint Detail'!AW$270:AW$423,MATCH($A36,'Def Maint Detail'!$A$270:$A$423,0))</f>
        <v>0</v>
      </c>
      <c r="AI36" s="111">
        <f>-INDEX('Def Maint Detail'!AX$270:AX$423,MATCH($A36,'Def Maint Detail'!$A$270:$A$423,0))</f>
        <v>0</v>
      </c>
      <c r="AJ36" s="111">
        <f>-INDEX('Def Maint Detail'!AY$270:AY$423,MATCH($A36,'Def Maint Detail'!$A$270:$A$423,0))</f>
        <v>0</v>
      </c>
      <c r="AK36" s="111">
        <f>-INDEX('Def Maint Detail'!BA$270:BA$423,MATCH($A36,'Def Maint Detail'!$A$270:$A$423,0))</f>
        <v>0</v>
      </c>
      <c r="AL36" s="111">
        <f>-INDEX('Def Maint Detail'!BA$270:BA$423,MATCH($A36,'Def Maint Detail'!$A$270:$A$423,0))</f>
        <v>0</v>
      </c>
      <c r="AM36" s="53">
        <f t="shared" si="0"/>
        <v>87166.968944444438</v>
      </c>
      <c r="AN36" s="134">
        <f t="shared" si="1"/>
        <v>43799</v>
      </c>
    </row>
    <row r="37" spans="1:40" x14ac:dyDescent="0.3">
      <c r="A37" s="55">
        <f t="shared" si="2"/>
        <v>221</v>
      </c>
      <c r="B37" s="109">
        <v>43830</v>
      </c>
      <c r="C37" s="111">
        <f>-INDEX('Def Maint Detail'!R$270:R$423,MATCH($A37,'Def Maint Detail'!$A$270:$A$423,0))</f>
        <v>382.23</v>
      </c>
      <c r="D37" s="111">
        <f>-INDEX('Def Maint Detail'!S$270:S$423,MATCH($A37,'Def Maint Detail'!$A$270:$A$423,0))</f>
        <v>148.44</v>
      </c>
      <c r="E37" s="111">
        <f>-INDEX('Def Maint Detail'!T$270:T$423,MATCH($A37,'Def Maint Detail'!$A$270:$A$423,0))</f>
        <v>189.97</v>
      </c>
      <c r="F37" s="111">
        <f>-INDEX('Def Maint Detail'!U$270:U$423,MATCH($A37,'Def Maint Detail'!$A$270:$A$423,0))</f>
        <v>3019.97</v>
      </c>
      <c r="G37" s="111">
        <f>-INDEX('Def Maint Detail'!V$270:V$423,MATCH($A37,'Def Maint Detail'!$A$270:$A$423,0))</f>
        <v>5260.36</v>
      </c>
      <c r="H37" s="111">
        <f>-INDEX('Def Maint Detail'!W$270:W$423,MATCH($A37,'Def Maint Detail'!$A$270:$A$423,0))</f>
        <v>809.76</v>
      </c>
      <c r="I37" s="111">
        <f>-INDEX('Def Maint Detail'!X$270:X$423,MATCH($A37,'Def Maint Detail'!$A$270:$A$423,0))</f>
        <v>619.56255555555549</v>
      </c>
      <c r="J37" s="111">
        <f>-INDEX('Def Maint Detail'!Y$270:Y$423,MATCH($A37,'Def Maint Detail'!$A$270:$A$423,0))</f>
        <v>2238.71</v>
      </c>
      <c r="K37" s="111">
        <f>-INDEX('Def Maint Detail'!Z$270:Z$423,MATCH($A37,'Def Maint Detail'!$A$270:$A$423,0))</f>
        <v>4145.22</v>
      </c>
      <c r="L37" s="111">
        <f>-INDEX('Def Maint Detail'!AA$270:AA$423,MATCH($A37,'Def Maint Detail'!$A$270:$A$423,0))</f>
        <v>3602.5677222222221</v>
      </c>
      <c r="M37" s="111">
        <f>-INDEX('Def Maint Detail'!AB$270:AB$423,MATCH($A37,'Def Maint Detail'!$A$270:$A$423,0))</f>
        <v>2323.0977777777771</v>
      </c>
      <c r="N37" s="111">
        <f>-INDEX('Def Maint Detail'!AC$270:AC$423,MATCH($A37,'Def Maint Detail'!$A$270:$A$423,0))</f>
        <v>5057.5455555555554</v>
      </c>
      <c r="O37" s="111">
        <f>-INDEX('Def Maint Detail'!AD$270:AD$423,MATCH($A37,'Def Maint Detail'!$A$270:$A$423,0))</f>
        <v>2817.2901111111109</v>
      </c>
      <c r="P37" s="111">
        <f>-INDEX('Def Maint Detail'!AE$270:AE$423,MATCH($A37,'Def Maint Detail'!$A$270:$A$423,0))</f>
        <v>4496.5687222222223</v>
      </c>
      <c r="Q37" s="111">
        <f>-INDEX('Def Maint Detail'!AF$270:AF$423,MATCH($A37,'Def Maint Detail'!$A$270:$A$423,0))</f>
        <v>1984.0399444444445</v>
      </c>
      <c r="R37" s="111">
        <f>-INDEX('Def Maint Detail'!AG$270:AG$423,MATCH($A37,'Def Maint Detail'!$A$270:$A$423,0))</f>
        <v>7735.1963333333342</v>
      </c>
      <c r="S37" s="111">
        <f>-INDEX('Def Maint Detail'!AH$270:AH$423,MATCH($A37,'Def Maint Detail'!$A$270:$A$423,0))</f>
        <v>2291.8082777777777</v>
      </c>
      <c r="T37" s="111">
        <f>-INDEX('Def Maint Detail'!AI$270:AI$423,MATCH($A37,'Def Maint Detail'!$A$270:$A$423,0))</f>
        <v>4660.0425555555557</v>
      </c>
      <c r="U37" s="111">
        <f>-INDEX('Def Maint Detail'!AJ$270:AJ$423,MATCH($A37,'Def Maint Detail'!$A$270:$A$423,0))</f>
        <v>4768.1513888888885</v>
      </c>
      <c r="V37" s="111">
        <f>-INDEX('Def Maint Detail'!AK$270:AK$423,MATCH($A37,'Def Maint Detail'!$A$270:$A$423,0))</f>
        <v>2229.3174444444444</v>
      </c>
      <c r="W37" s="111">
        <f>-INDEX('Def Maint Detail'!AL$270:AL$423,MATCH($A37,'Def Maint Detail'!$A$270:$A$423,0))</f>
        <v>5824.0375000000004</v>
      </c>
      <c r="X37" s="111">
        <f>-INDEX('Def Maint Detail'!AM$270:AM$423,MATCH($A37,'Def Maint Detail'!$A$270:$A$423,0))</f>
        <v>250.24666666666667</v>
      </c>
      <c r="Y37" s="111">
        <f>-INDEX('Def Maint Detail'!AN$270:AN$423,MATCH($A37,'Def Maint Detail'!$A$270:$A$423,0))</f>
        <v>0</v>
      </c>
      <c r="Z37" s="111">
        <f>-INDEX('Def Maint Detail'!AO$270:AO$423,MATCH($A37,'Def Maint Detail'!$A$270:$A$423,0))</f>
        <v>0</v>
      </c>
      <c r="AA37" s="111">
        <f>-INDEX('Def Maint Detail'!AP$270:AP$423,MATCH($A37,'Def Maint Detail'!$A$270:$A$423,0))</f>
        <v>0</v>
      </c>
      <c r="AB37" s="111">
        <f>-INDEX('Def Maint Detail'!AQ$270:AQ$423,MATCH($A37,'Def Maint Detail'!$A$270:$A$423,0))</f>
        <v>5277.7777777777774</v>
      </c>
      <c r="AC37" s="111">
        <f>-INDEX('Def Maint Detail'!AR$270:AR$423,MATCH($A37,'Def Maint Detail'!$A$270:$A$423,0))</f>
        <v>7777.7777777777774</v>
      </c>
      <c r="AD37" s="111">
        <f>-INDEX('Def Maint Detail'!AS$270:AS$423,MATCH($A37,'Def Maint Detail'!$A$270:$A$423,0))</f>
        <v>4412.5226666666667</v>
      </c>
      <c r="AE37" s="111">
        <f>-INDEX('Def Maint Detail'!AT$270:AT$423,MATCH($A37,'Def Maint Detail'!$A$270:$A$423,0))</f>
        <v>4428.1481111111116</v>
      </c>
      <c r="AF37" s="111">
        <f>-INDEX('Def Maint Detail'!AU$270:AU$423,MATCH($A37,'Def Maint Detail'!$A$270:$A$423,0))</f>
        <v>0</v>
      </c>
      <c r="AG37" s="111">
        <f>-INDEX('Def Maint Detail'!AV$270:AV$423,MATCH($A37,'Def Maint Detail'!$A$270:$A$423,0))</f>
        <v>416.61005555555556</v>
      </c>
      <c r="AH37" s="111">
        <f>-INDEX('Def Maint Detail'!AW$270:AW$423,MATCH($A37,'Def Maint Detail'!$A$270:$A$423,0))</f>
        <v>0</v>
      </c>
      <c r="AI37" s="111">
        <f>-INDEX('Def Maint Detail'!AX$270:AX$423,MATCH($A37,'Def Maint Detail'!$A$270:$A$423,0))</f>
        <v>0</v>
      </c>
      <c r="AJ37" s="111">
        <f>-INDEX('Def Maint Detail'!AY$270:AY$423,MATCH($A37,'Def Maint Detail'!$A$270:$A$423,0))</f>
        <v>0</v>
      </c>
      <c r="AK37" s="111">
        <f>-INDEX('Def Maint Detail'!BA$270:BA$423,MATCH($A37,'Def Maint Detail'!$A$270:$A$423,0))</f>
        <v>0</v>
      </c>
      <c r="AL37" s="111">
        <f>-INDEX('Def Maint Detail'!BA$270:BA$423,MATCH($A37,'Def Maint Detail'!$A$270:$A$423,0))</f>
        <v>0</v>
      </c>
      <c r="AM37" s="53">
        <f t="shared" si="0"/>
        <v>87166.968944444438</v>
      </c>
      <c r="AN37" s="134">
        <f t="shared" si="1"/>
        <v>43830</v>
      </c>
    </row>
    <row r="38" spans="1:40" x14ac:dyDescent="0.3">
      <c r="A38" s="55">
        <f t="shared" si="2"/>
        <v>222</v>
      </c>
      <c r="B38" s="109">
        <v>43861</v>
      </c>
      <c r="C38" s="111">
        <f>-INDEX('Def Maint Detail'!R$270:R$423,MATCH($A38,'Def Maint Detail'!$A$270:$A$423,0))</f>
        <v>382.23</v>
      </c>
      <c r="D38" s="111">
        <f>-INDEX('Def Maint Detail'!S$270:S$423,MATCH($A38,'Def Maint Detail'!$A$270:$A$423,0))</f>
        <v>148.44</v>
      </c>
      <c r="E38" s="111">
        <f>-INDEX('Def Maint Detail'!T$270:T$423,MATCH($A38,'Def Maint Detail'!$A$270:$A$423,0))</f>
        <v>189.97</v>
      </c>
      <c r="F38" s="111">
        <f>-INDEX('Def Maint Detail'!U$270:U$423,MATCH($A38,'Def Maint Detail'!$A$270:$A$423,0))</f>
        <v>3019.97</v>
      </c>
      <c r="G38" s="111">
        <f>-INDEX('Def Maint Detail'!V$270:V$423,MATCH($A38,'Def Maint Detail'!$A$270:$A$423,0))</f>
        <v>5260.36</v>
      </c>
      <c r="H38" s="111">
        <f>-INDEX('Def Maint Detail'!W$270:W$423,MATCH($A38,'Def Maint Detail'!$A$270:$A$423,0))</f>
        <v>809.76</v>
      </c>
      <c r="I38" s="111">
        <f>-INDEX('Def Maint Detail'!X$270:X$423,MATCH($A38,'Def Maint Detail'!$A$270:$A$423,0))</f>
        <v>619.56255555555549</v>
      </c>
      <c r="J38" s="111">
        <f>-INDEX('Def Maint Detail'!Y$270:Y$423,MATCH($A38,'Def Maint Detail'!$A$270:$A$423,0))</f>
        <v>2238.71</v>
      </c>
      <c r="K38" s="111">
        <f>-INDEX('Def Maint Detail'!Z$270:Z$423,MATCH($A38,'Def Maint Detail'!$A$270:$A$423,0))</f>
        <v>4145.22</v>
      </c>
      <c r="L38" s="111">
        <f>-INDEX('Def Maint Detail'!AA$270:AA$423,MATCH($A38,'Def Maint Detail'!$A$270:$A$423,0))</f>
        <v>3602.5677222222221</v>
      </c>
      <c r="M38" s="111">
        <f>-INDEX('Def Maint Detail'!AB$270:AB$423,MATCH($A38,'Def Maint Detail'!$A$270:$A$423,0))</f>
        <v>2323.0977777777771</v>
      </c>
      <c r="N38" s="111">
        <f>-INDEX('Def Maint Detail'!AC$270:AC$423,MATCH($A38,'Def Maint Detail'!$A$270:$A$423,0))</f>
        <v>5057.5455555555554</v>
      </c>
      <c r="O38" s="111">
        <f>-INDEX('Def Maint Detail'!AD$270:AD$423,MATCH($A38,'Def Maint Detail'!$A$270:$A$423,0))</f>
        <v>2817.2901111111109</v>
      </c>
      <c r="P38" s="111">
        <f>-INDEX('Def Maint Detail'!AE$270:AE$423,MATCH($A38,'Def Maint Detail'!$A$270:$A$423,0))</f>
        <v>4496.5687222222223</v>
      </c>
      <c r="Q38" s="111">
        <f>-INDEX('Def Maint Detail'!AF$270:AF$423,MATCH($A38,'Def Maint Detail'!$A$270:$A$423,0))</f>
        <v>1984.0399444444445</v>
      </c>
      <c r="R38" s="111">
        <f>-INDEX('Def Maint Detail'!AG$270:AG$423,MATCH($A38,'Def Maint Detail'!$A$270:$A$423,0))</f>
        <v>7735.1963333333342</v>
      </c>
      <c r="S38" s="111">
        <f>-INDEX('Def Maint Detail'!AH$270:AH$423,MATCH($A38,'Def Maint Detail'!$A$270:$A$423,0))</f>
        <v>2291.8082777777777</v>
      </c>
      <c r="T38" s="111">
        <f>-INDEX('Def Maint Detail'!AI$270:AI$423,MATCH($A38,'Def Maint Detail'!$A$270:$A$423,0))</f>
        <v>4660.0425555555557</v>
      </c>
      <c r="U38" s="111">
        <f>-INDEX('Def Maint Detail'!AJ$270:AJ$423,MATCH($A38,'Def Maint Detail'!$A$270:$A$423,0))</f>
        <v>4768.1513888888885</v>
      </c>
      <c r="V38" s="111">
        <f>-INDEX('Def Maint Detail'!AK$270:AK$423,MATCH($A38,'Def Maint Detail'!$A$270:$A$423,0))</f>
        <v>2229.3174444444444</v>
      </c>
      <c r="W38" s="111">
        <f>-INDEX('Def Maint Detail'!AL$270:AL$423,MATCH($A38,'Def Maint Detail'!$A$270:$A$423,0))</f>
        <v>5824.0375000000004</v>
      </c>
      <c r="X38" s="111">
        <f>-INDEX('Def Maint Detail'!AM$270:AM$423,MATCH($A38,'Def Maint Detail'!$A$270:$A$423,0))</f>
        <v>250.24666666666667</v>
      </c>
      <c r="Y38" s="111">
        <f>-INDEX('Def Maint Detail'!AN$270:AN$423,MATCH($A38,'Def Maint Detail'!$A$270:$A$423,0))</f>
        <v>0</v>
      </c>
      <c r="Z38" s="111">
        <f>-INDEX('Def Maint Detail'!AO$270:AO$423,MATCH($A38,'Def Maint Detail'!$A$270:$A$423,0))</f>
        <v>0</v>
      </c>
      <c r="AA38" s="111">
        <f>-INDEX('Def Maint Detail'!AP$270:AP$423,MATCH($A38,'Def Maint Detail'!$A$270:$A$423,0))</f>
        <v>0</v>
      </c>
      <c r="AB38" s="111">
        <f>-INDEX('Def Maint Detail'!AQ$270:AQ$423,MATCH($A38,'Def Maint Detail'!$A$270:$A$423,0))</f>
        <v>5277.7777777777774</v>
      </c>
      <c r="AC38" s="111">
        <f>-INDEX('Def Maint Detail'!AR$270:AR$423,MATCH($A38,'Def Maint Detail'!$A$270:$A$423,0))</f>
        <v>7777.7777777777774</v>
      </c>
      <c r="AD38" s="111">
        <f>-INDEX('Def Maint Detail'!AS$270:AS$423,MATCH($A38,'Def Maint Detail'!$A$270:$A$423,0))</f>
        <v>4412.5226666666667</v>
      </c>
      <c r="AE38" s="111">
        <f>-INDEX('Def Maint Detail'!AT$270:AT$423,MATCH($A38,'Def Maint Detail'!$A$270:$A$423,0))</f>
        <v>4428.1481111111116</v>
      </c>
      <c r="AF38" s="111">
        <f>-INDEX('Def Maint Detail'!AU$270:AU$423,MATCH($A38,'Def Maint Detail'!$A$270:$A$423,0))</f>
        <v>0</v>
      </c>
      <c r="AG38" s="111">
        <f>-INDEX('Def Maint Detail'!AV$270:AV$423,MATCH($A38,'Def Maint Detail'!$A$270:$A$423,0))</f>
        <v>416.61005555555556</v>
      </c>
      <c r="AH38" s="111">
        <f>-INDEX('Def Maint Detail'!AW$270:AW$423,MATCH($A38,'Def Maint Detail'!$A$270:$A$423,0))</f>
        <v>0</v>
      </c>
      <c r="AI38" s="111">
        <f>-INDEX('Def Maint Detail'!AX$270:AX$423,MATCH($A38,'Def Maint Detail'!$A$270:$A$423,0))</f>
        <v>0</v>
      </c>
      <c r="AJ38" s="111">
        <f>-INDEX('Def Maint Detail'!AY$270:AY$423,MATCH($A38,'Def Maint Detail'!$A$270:$A$423,0))</f>
        <v>0</v>
      </c>
      <c r="AK38" s="111">
        <f>-INDEX('Def Maint Detail'!BA$270:BA$423,MATCH($A38,'Def Maint Detail'!$A$270:$A$423,0))</f>
        <v>0</v>
      </c>
      <c r="AL38" s="111">
        <f>-INDEX('Def Maint Detail'!BA$270:BA$423,MATCH($A38,'Def Maint Detail'!$A$270:$A$423,0))</f>
        <v>0</v>
      </c>
      <c r="AM38" s="53">
        <f t="shared" si="0"/>
        <v>87166.968944444438</v>
      </c>
      <c r="AN38" s="134">
        <f t="shared" si="1"/>
        <v>43861</v>
      </c>
    </row>
    <row r="39" spans="1:40" x14ac:dyDescent="0.3">
      <c r="A39" s="55">
        <f t="shared" si="2"/>
        <v>223</v>
      </c>
      <c r="B39" s="109">
        <v>43890</v>
      </c>
      <c r="C39" s="111">
        <f>-INDEX('Def Maint Detail'!R$270:R$423,MATCH($A39,'Def Maint Detail'!$A$270:$A$423,0))</f>
        <v>0</v>
      </c>
      <c r="D39" s="111">
        <f>-INDEX('Def Maint Detail'!S$270:S$423,MATCH($A39,'Def Maint Detail'!$A$270:$A$423,0))</f>
        <v>0</v>
      </c>
      <c r="E39" s="111">
        <f>-INDEX('Def Maint Detail'!T$270:T$423,MATCH($A39,'Def Maint Detail'!$A$270:$A$423,0))</f>
        <v>0</v>
      </c>
      <c r="F39" s="111">
        <f>-INDEX('Def Maint Detail'!U$270:U$423,MATCH($A39,'Def Maint Detail'!$A$270:$A$423,0))</f>
        <v>3019.97</v>
      </c>
      <c r="G39" s="111">
        <f>-INDEX('Def Maint Detail'!V$270:V$423,MATCH($A39,'Def Maint Detail'!$A$270:$A$423,0))</f>
        <v>5260.36</v>
      </c>
      <c r="H39" s="111">
        <f>-INDEX('Def Maint Detail'!W$270:W$423,MATCH($A39,'Def Maint Detail'!$A$270:$A$423,0))</f>
        <v>0</v>
      </c>
      <c r="I39" s="111">
        <f>-INDEX('Def Maint Detail'!X$270:X$423,MATCH($A39,'Def Maint Detail'!$A$270:$A$423,0))</f>
        <v>619.56255555555549</v>
      </c>
      <c r="J39" s="111">
        <f>-INDEX('Def Maint Detail'!Y$270:Y$423,MATCH($A39,'Def Maint Detail'!$A$270:$A$423,0))</f>
        <v>2238.71</v>
      </c>
      <c r="K39" s="111">
        <f>-INDEX('Def Maint Detail'!Z$270:Z$423,MATCH($A39,'Def Maint Detail'!$A$270:$A$423,0))</f>
        <v>4145.22</v>
      </c>
      <c r="L39" s="111">
        <f>-INDEX('Def Maint Detail'!AA$270:AA$423,MATCH($A39,'Def Maint Detail'!$A$270:$A$423,0))</f>
        <v>3602.5677222222221</v>
      </c>
      <c r="M39" s="111">
        <f>-INDEX('Def Maint Detail'!AB$270:AB$423,MATCH($A39,'Def Maint Detail'!$A$270:$A$423,0))</f>
        <v>2323.0977777777771</v>
      </c>
      <c r="N39" s="111">
        <f>-INDEX('Def Maint Detail'!AC$270:AC$423,MATCH($A39,'Def Maint Detail'!$A$270:$A$423,0))</f>
        <v>5057.5455555555554</v>
      </c>
      <c r="O39" s="111">
        <f>-INDEX('Def Maint Detail'!AD$270:AD$423,MATCH($A39,'Def Maint Detail'!$A$270:$A$423,0))</f>
        <v>2817.2901111111109</v>
      </c>
      <c r="P39" s="111">
        <f>-INDEX('Def Maint Detail'!AE$270:AE$423,MATCH($A39,'Def Maint Detail'!$A$270:$A$423,0))</f>
        <v>4496.5687222222223</v>
      </c>
      <c r="Q39" s="111">
        <f>-INDEX('Def Maint Detail'!AF$270:AF$423,MATCH($A39,'Def Maint Detail'!$A$270:$A$423,0))</f>
        <v>1984.0399444444445</v>
      </c>
      <c r="R39" s="111">
        <f>-INDEX('Def Maint Detail'!AG$270:AG$423,MATCH($A39,'Def Maint Detail'!$A$270:$A$423,0))</f>
        <v>7735.1963333333342</v>
      </c>
      <c r="S39" s="111">
        <f>-INDEX('Def Maint Detail'!AH$270:AH$423,MATCH($A39,'Def Maint Detail'!$A$270:$A$423,0))</f>
        <v>2291.8082777777777</v>
      </c>
      <c r="T39" s="111">
        <f>-INDEX('Def Maint Detail'!AI$270:AI$423,MATCH($A39,'Def Maint Detail'!$A$270:$A$423,0))</f>
        <v>4660.0425555555557</v>
      </c>
      <c r="U39" s="111">
        <f>-INDEX('Def Maint Detail'!AJ$270:AJ$423,MATCH($A39,'Def Maint Detail'!$A$270:$A$423,0))</f>
        <v>4768.1513888888885</v>
      </c>
      <c r="V39" s="111">
        <f>-INDEX('Def Maint Detail'!AK$270:AK$423,MATCH($A39,'Def Maint Detail'!$A$270:$A$423,0))</f>
        <v>2229.3174444444444</v>
      </c>
      <c r="W39" s="111">
        <f>-INDEX('Def Maint Detail'!AL$270:AL$423,MATCH($A39,'Def Maint Detail'!$A$270:$A$423,0))</f>
        <v>5824.0375000000004</v>
      </c>
      <c r="X39" s="111">
        <f>-INDEX('Def Maint Detail'!AM$270:AM$423,MATCH($A39,'Def Maint Detail'!$A$270:$A$423,0))</f>
        <v>250.24666666666667</v>
      </c>
      <c r="Y39" s="111">
        <f>-INDEX('Def Maint Detail'!AN$270:AN$423,MATCH($A39,'Def Maint Detail'!$A$270:$A$423,0))</f>
        <v>0</v>
      </c>
      <c r="Z39" s="111">
        <f>-INDEX('Def Maint Detail'!AO$270:AO$423,MATCH($A39,'Def Maint Detail'!$A$270:$A$423,0))</f>
        <v>0</v>
      </c>
      <c r="AA39" s="111">
        <f>-INDEX('Def Maint Detail'!AP$270:AP$423,MATCH($A39,'Def Maint Detail'!$A$270:$A$423,0))</f>
        <v>9054.5974444444455</v>
      </c>
      <c r="AB39" s="111">
        <f>-INDEX('Def Maint Detail'!AQ$270:AQ$423,MATCH($A39,'Def Maint Detail'!$A$270:$A$423,0))</f>
        <v>5277.7777777777774</v>
      </c>
      <c r="AC39" s="111">
        <f>-INDEX('Def Maint Detail'!AR$270:AR$423,MATCH($A39,'Def Maint Detail'!$A$270:$A$423,0))</f>
        <v>7777.7777777777774</v>
      </c>
      <c r="AD39" s="111">
        <f>-INDEX('Def Maint Detail'!AS$270:AS$423,MATCH($A39,'Def Maint Detail'!$A$270:$A$423,0))</f>
        <v>4412.5226666666667</v>
      </c>
      <c r="AE39" s="111">
        <f>-INDEX('Def Maint Detail'!AT$270:AT$423,MATCH($A39,'Def Maint Detail'!$A$270:$A$423,0))</f>
        <v>4428.1481111111116</v>
      </c>
      <c r="AF39" s="111">
        <f>-INDEX('Def Maint Detail'!AU$270:AU$423,MATCH($A39,'Def Maint Detail'!$A$270:$A$423,0))</f>
        <v>0</v>
      </c>
      <c r="AG39" s="111">
        <f>-INDEX('Def Maint Detail'!AV$270:AV$423,MATCH($A39,'Def Maint Detail'!$A$270:$A$423,0))</f>
        <v>416.61005555555556</v>
      </c>
      <c r="AH39" s="111">
        <f>-INDEX('Def Maint Detail'!AW$270:AW$423,MATCH($A39,'Def Maint Detail'!$A$270:$A$423,0))</f>
        <v>0</v>
      </c>
      <c r="AI39" s="111">
        <f>-INDEX('Def Maint Detail'!AX$270:AX$423,MATCH($A39,'Def Maint Detail'!$A$270:$A$423,0))</f>
        <v>0</v>
      </c>
      <c r="AJ39" s="111">
        <f>-INDEX('Def Maint Detail'!AY$270:AY$423,MATCH($A39,'Def Maint Detail'!$A$270:$A$423,0))</f>
        <v>0</v>
      </c>
      <c r="AK39" s="111">
        <f>-INDEX('Def Maint Detail'!BA$270:BA$423,MATCH($A39,'Def Maint Detail'!$A$270:$A$423,0))</f>
        <v>0</v>
      </c>
      <c r="AL39" s="111">
        <f>-INDEX('Def Maint Detail'!BA$270:BA$423,MATCH($A39,'Def Maint Detail'!$A$270:$A$423,0))</f>
        <v>0</v>
      </c>
      <c r="AM39" s="53">
        <f t="shared" si="0"/>
        <v>94691.166388888887</v>
      </c>
      <c r="AN39" s="134">
        <f t="shared" si="1"/>
        <v>43890</v>
      </c>
    </row>
    <row r="40" spans="1:40" x14ac:dyDescent="0.3">
      <c r="A40" s="55">
        <f t="shared" si="2"/>
        <v>224</v>
      </c>
      <c r="B40" s="109">
        <v>43921</v>
      </c>
      <c r="C40" s="111">
        <f>-INDEX('Def Maint Detail'!R$270:R$423,MATCH($A40,'Def Maint Detail'!$A$270:$A$423,0))</f>
        <v>0</v>
      </c>
      <c r="D40" s="111">
        <f>-INDEX('Def Maint Detail'!S$270:S$423,MATCH($A40,'Def Maint Detail'!$A$270:$A$423,0))</f>
        <v>0</v>
      </c>
      <c r="E40" s="111">
        <f>-INDEX('Def Maint Detail'!T$270:T$423,MATCH($A40,'Def Maint Detail'!$A$270:$A$423,0))</f>
        <v>0</v>
      </c>
      <c r="F40" s="111">
        <f>-INDEX('Def Maint Detail'!U$270:U$423,MATCH($A40,'Def Maint Detail'!$A$270:$A$423,0))</f>
        <v>3019.97</v>
      </c>
      <c r="G40" s="111">
        <f>-INDEX('Def Maint Detail'!V$270:V$423,MATCH($A40,'Def Maint Detail'!$A$270:$A$423,0))</f>
        <v>5260.36</v>
      </c>
      <c r="H40" s="111">
        <f>-INDEX('Def Maint Detail'!W$270:W$423,MATCH($A40,'Def Maint Detail'!$A$270:$A$423,0))</f>
        <v>0</v>
      </c>
      <c r="I40" s="111">
        <f>-INDEX('Def Maint Detail'!X$270:X$423,MATCH($A40,'Def Maint Detail'!$A$270:$A$423,0))</f>
        <v>619.56255555555549</v>
      </c>
      <c r="J40" s="111">
        <f>-INDEX('Def Maint Detail'!Y$270:Y$423,MATCH($A40,'Def Maint Detail'!$A$270:$A$423,0))</f>
        <v>2238.71</v>
      </c>
      <c r="K40" s="111">
        <f>-INDEX('Def Maint Detail'!Z$270:Z$423,MATCH($A40,'Def Maint Detail'!$A$270:$A$423,0))</f>
        <v>4145.22</v>
      </c>
      <c r="L40" s="111">
        <f>-INDEX('Def Maint Detail'!AA$270:AA$423,MATCH($A40,'Def Maint Detail'!$A$270:$A$423,0))</f>
        <v>3602.5677222222221</v>
      </c>
      <c r="M40" s="111">
        <f>-INDEX('Def Maint Detail'!AB$270:AB$423,MATCH($A40,'Def Maint Detail'!$A$270:$A$423,0))</f>
        <v>2323.0977777777771</v>
      </c>
      <c r="N40" s="111">
        <f>-INDEX('Def Maint Detail'!AC$270:AC$423,MATCH($A40,'Def Maint Detail'!$A$270:$A$423,0))</f>
        <v>5057.5455555555554</v>
      </c>
      <c r="O40" s="111">
        <f>-INDEX('Def Maint Detail'!AD$270:AD$423,MATCH($A40,'Def Maint Detail'!$A$270:$A$423,0))</f>
        <v>2817.2901111111109</v>
      </c>
      <c r="P40" s="111">
        <f>-INDEX('Def Maint Detail'!AE$270:AE$423,MATCH($A40,'Def Maint Detail'!$A$270:$A$423,0))</f>
        <v>4496.5687222222223</v>
      </c>
      <c r="Q40" s="111">
        <f>-INDEX('Def Maint Detail'!AF$270:AF$423,MATCH($A40,'Def Maint Detail'!$A$270:$A$423,0))</f>
        <v>1984.0399444444445</v>
      </c>
      <c r="R40" s="111">
        <f>-INDEX('Def Maint Detail'!AG$270:AG$423,MATCH($A40,'Def Maint Detail'!$A$270:$A$423,0))</f>
        <v>7735.1963333333342</v>
      </c>
      <c r="S40" s="111">
        <f>-INDEX('Def Maint Detail'!AH$270:AH$423,MATCH($A40,'Def Maint Detail'!$A$270:$A$423,0))</f>
        <v>2291.8082777777777</v>
      </c>
      <c r="T40" s="111">
        <f>-INDEX('Def Maint Detail'!AI$270:AI$423,MATCH($A40,'Def Maint Detail'!$A$270:$A$423,0))</f>
        <v>4660.0425555555557</v>
      </c>
      <c r="U40" s="111">
        <f>-INDEX('Def Maint Detail'!AJ$270:AJ$423,MATCH($A40,'Def Maint Detail'!$A$270:$A$423,0))</f>
        <v>4768.1513888888885</v>
      </c>
      <c r="V40" s="111">
        <f>-INDEX('Def Maint Detail'!AK$270:AK$423,MATCH($A40,'Def Maint Detail'!$A$270:$A$423,0))</f>
        <v>2229.3174444444444</v>
      </c>
      <c r="W40" s="111">
        <f>-INDEX('Def Maint Detail'!AL$270:AL$423,MATCH($A40,'Def Maint Detail'!$A$270:$A$423,0))</f>
        <v>5824.0375000000004</v>
      </c>
      <c r="X40" s="111">
        <f>-INDEX('Def Maint Detail'!AM$270:AM$423,MATCH($A40,'Def Maint Detail'!$A$270:$A$423,0))</f>
        <v>250.24666666666667</v>
      </c>
      <c r="Y40" s="111">
        <f>-INDEX('Def Maint Detail'!AN$270:AN$423,MATCH($A40,'Def Maint Detail'!$A$270:$A$423,0))</f>
        <v>0</v>
      </c>
      <c r="Z40" s="111">
        <f>-INDEX('Def Maint Detail'!AO$270:AO$423,MATCH($A40,'Def Maint Detail'!$A$270:$A$423,0))</f>
        <v>0</v>
      </c>
      <c r="AA40" s="111">
        <f>-INDEX('Def Maint Detail'!AP$270:AP$423,MATCH($A40,'Def Maint Detail'!$A$270:$A$423,0))</f>
        <v>9054.5974444444455</v>
      </c>
      <c r="AB40" s="111">
        <f>-INDEX('Def Maint Detail'!AQ$270:AQ$423,MATCH($A40,'Def Maint Detail'!$A$270:$A$423,0))</f>
        <v>5277.7777777777774</v>
      </c>
      <c r="AC40" s="111">
        <f>-INDEX('Def Maint Detail'!AR$270:AR$423,MATCH($A40,'Def Maint Detail'!$A$270:$A$423,0))</f>
        <v>7777.7777777777774</v>
      </c>
      <c r="AD40" s="111">
        <f>-INDEX('Def Maint Detail'!AS$270:AS$423,MATCH($A40,'Def Maint Detail'!$A$270:$A$423,0))</f>
        <v>4412.5226666666667</v>
      </c>
      <c r="AE40" s="111">
        <f>-INDEX('Def Maint Detail'!AT$270:AT$423,MATCH($A40,'Def Maint Detail'!$A$270:$A$423,0))</f>
        <v>4428.1481111111116</v>
      </c>
      <c r="AF40" s="111">
        <f>-INDEX('Def Maint Detail'!AU$270:AU$423,MATCH($A40,'Def Maint Detail'!$A$270:$A$423,0))</f>
        <v>0</v>
      </c>
      <c r="AG40" s="111">
        <f>-INDEX('Def Maint Detail'!AV$270:AV$423,MATCH($A40,'Def Maint Detail'!$A$270:$A$423,0))</f>
        <v>416.61005555555556</v>
      </c>
      <c r="AH40" s="111">
        <f>-INDEX('Def Maint Detail'!AW$270:AW$423,MATCH($A40,'Def Maint Detail'!$A$270:$A$423,0))</f>
        <v>0</v>
      </c>
      <c r="AI40" s="111">
        <f>-INDEX('Def Maint Detail'!AX$270:AX$423,MATCH($A40,'Def Maint Detail'!$A$270:$A$423,0))</f>
        <v>0</v>
      </c>
      <c r="AJ40" s="111">
        <f>-INDEX('Def Maint Detail'!AY$270:AY$423,MATCH($A40,'Def Maint Detail'!$A$270:$A$423,0))</f>
        <v>0</v>
      </c>
      <c r="AK40" s="111">
        <f>-INDEX('Def Maint Detail'!BA$270:BA$423,MATCH($A40,'Def Maint Detail'!$A$270:$A$423,0))</f>
        <v>0</v>
      </c>
      <c r="AL40" s="111">
        <f>-INDEX('Def Maint Detail'!BA$270:BA$423,MATCH($A40,'Def Maint Detail'!$A$270:$A$423,0))</f>
        <v>0</v>
      </c>
      <c r="AM40" s="53">
        <f t="shared" ref="AM40:AM43" si="3">SUM(C40:AL40)</f>
        <v>94691.166388888887</v>
      </c>
      <c r="AN40" s="134">
        <f t="shared" si="1"/>
        <v>43921</v>
      </c>
    </row>
    <row r="41" spans="1:40" x14ac:dyDescent="0.3">
      <c r="A41" s="55">
        <f t="shared" si="2"/>
        <v>225</v>
      </c>
      <c r="B41" s="109">
        <v>43951</v>
      </c>
      <c r="C41" s="111">
        <f>-INDEX('Def Maint Detail'!R$270:R$423,MATCH($A41,'Def Maint Detail'!$A$270:$A$423,0))</f>
        <v>0</v>
      </c>
      <c r="D41" s="111">
        <f>-INDEX('Def Maint Detail'!S$270:S$423,MATCH($A41,'Def Maint Detail'!$A$270:$A$423,0))</f>
        <v>0</v>
      </c>
      <c r="E41" s="111">
        <f>-INDEX('Def Maint Detail'!T$270:T$423,MATCH($A41,'Def Maint Detail'!$A$270:$A$423,0))</f>
        <v>0</v>
      </c>
      <c r="F41" s="111">
        <f>-INDEX('Def Maint Detail'!U$270:U$423,MATCH($A41,'Def Maint Detail'!$A$270:$A$423,0))</f>
        <v>3019.97</v>
      </c>
      <c r="G41" s="111">
        <f>-INDEX('Def Maint Detail'!V$270:V$423,MATCH($A41,'Def Maint Detail'!$A$270:$A$423,0))</f>
        <v>5260.36</v>
      </c>
      <c r="H41" s="111">
        <f>-INDEX('Def Maint Detail'!W$270:W$423,MATCH($A41,'Def Maint Detail'!$A$270:$A$423,0))</f>
        <v>0</v>
      </c>
      <c r="I41" s="111">
        <f>-INDEX('Def Maint Detail'!X$270:X$423,MATCH($A41,'Def Maint Detail'!$A$270:$A$423,0))</f>
        <v>619.56255555555549</v>
      </c>
      <c r="J41" s="111">
        <f>-INDEX('Def Maint Detail'!Y$270:Y$423,MATCH($A41,'Def Maint Detail'!$A$270:$A$423,0))</f>
        <v>2238.71</v>
      </c>
      <c r="K41" s="111">
        <f>-INDEX('Def Maint Detail'!Z$270:Z$423,MATCH($A41,'Def Maint Detail'!$A$270:$A$423,0))</f>
        <v>4145.22</v>
      </c>
      <c r="L41" s="111">
        <f>-INDEX('Def Maint Detail'!AA$270:AA$423,MATCH($A41,'Def Maint Detail'!$A$270:$A$423,0))</f>
        <v>3602.5677222222221</v>
      </c>
      <c r="M41" s="111">
        <f>-INDEX('Def Maint Detail'!AB$270:AB$423,MATCH($A41,'Def Maint Detail'!$A$270:$A$423,0))</f>
        <v>2323.0977777777771</v>
      </c>
      <c r="N41" s="111">
        <f>-INDEX('Def Maint Detail'!AC$270:AC$423,MATCH($A41,'Def Maint Detail'!$A$270:$A$423,0))</f>
        <v>5057.5455555555554</v>
      </c>
      <c r="O41" s="111">
        <f>-INDEX('Def Maint Detail'!AD$270:AD$423,MATCH($A41,'Def Maint Detail'!$A$270:$A$423,0))</f>
        <v>2817.2901111111109</v>
      </c>
      <c r="P41" s="111">
        <f>-INDEX('Def Maint Detail'!AE$270:AE$423,MATCH($A41,'Def Maint Detail'!$A$270:$A$423,0))</f>
        <v>4496.5687222222223</v>
      </c>
      <c r="Q41" s="111">
        <f>-INDEX('Def Maint Detail'!AF$270:AF$423,MATCH($A41,'Def Maint Detail'!$A$270:$A$423,0))</f>
        <v>1984.0399444444445</v>
      </c>
      <c r="R41" s="111">
        <f>-INDEX('Def Maint Detail'!AG$270:AG$423,MATCH($A41,'Def Maint Detail'!$A$270:$A$423,0))</f>
        <v>7735.1963333333342</v>
      </c>
      <c r="S41" s="111">
        <f>-INDEX('Def Maint Detail'!AH$270:AH$423,MATCH($A41,'Def Maint Detail'!$A$270:$A$423,0))</f>
        <v>2291.8082777777777</v>
      </c>
      <c r="T41" s="111">
        <f>-INDEX('Def Maint Detail'!AI$270:AI$423,MATCH($A41,'Def Maint Detail'!$A$270:$A$423,0))</f>
        <v>4660.0425555555557</v>
      </c>
      <c r="U41" s="111">
        <f>-INDEX('Def Maint Detail'!AJ$270:AJ$423,MATCH($A41,'Def Maint Detail'!$A$270:$A$423,0))</f>
        <v>4768.1513888888885</v>
      </c>
      <c r="V41" s="111">
        <f>-INDEX('Def Maint Detail'!AK$270:AK$423,MATCH($A41,'Def Maint Detail'!$A$270:$A$423,0))</f>
        <v>2229.3174444444444</v>
      </c>
      <c r="W41" s="111">
        <f>-INDEX('Def Maint Detail'!AL$270:AL$423,MATCH($A41,'Def Maint Detail'!$A$270:$A$423,0))</f>
        <v>5824.0375000000004</v>
      </c>
      <c r="X41" s="111">
        <f>-INDEX('Def Maint Detail'!AM$270:AM$423,MATCH($A41,'Def Maint Detail'!$A$270:$A$423,0))</f>
        <v>250.24666666666667</v>
      </c>
      <c r="Y41" s="111">
        <f>-INDEX('Def Maint Detail'!AN$270:AN$423,MATCH($A41,'Def Maint Detail'!$A$270:$A$423,0))</f>
        <v>0</v>
      </c>
      <c r="Z41" s="111">
        <f>-INDEX('Def Maint Detail'!AO$270:AO$423,MATCH($A41,'Def Maint Detail'!$A$270:$A$423,0))</f>
        <v>0</v>
      </c>
      <c r="AA41" s="111">
        <f>-INDEX('Def Maint Detail'!AP$270:AP$423,MATCH($A41,'Def Maint Detail'!$A$270:$A$423,0))</f>
        <v>9054.5974444444455</v>
      </c>
      <c r="AB41" s="111">
        <f>-INDEX('Def Maint Detail'!AQ$270:AQ$423,MATCH($A41,'Def Maint Detail'!$A$270:$A$423,0))</f>
        <v>5277.7777777777774</v>
      </c>
      <c r="AC41" s="111">
        <f>-INDEX('Def Maint Detail'!AR$270:AR$423,MATCH($A41,'Def Maint Detail'!$A$270:$A$423,0))</f>
        <v>7777.7777777777774</v>
      </c>
      <c r="AD41" s="111">
        <f>-INDEX('Def Maint Detail'!AS$270:AS$423,MATCH($A41,'Def Maint Detail'!$A$270:$A$423,0))</f>
        <v>4412.5226666666667</v>
      </c>
      <c r="AE41" s="111">
        <f>-INDEX('Def Maint Detail'!AT$270:AT$423,MATCH($A41,'Def Maint Detail'!$A$270:$A$423,0))</f>
        <v>4428.1481111111116</v>
      </c>
      <c r="AF41" s="111">
        <f>-INDEX('Def Maint Detail'!AU$270:AU$423,MATCH($A41,'Def Maint Detail'!$A$270:$A$423,0))</f>
        <v>1666.6666666666667</v>
      </c>
      <c r="AG41" s="111">
        <f>-INDEX('Def Maint Detail'!AV$270:AV$423,MATCH($A41,'Def Maint Detail'!$A$270:$A$423,0))</f>
        <v>416.61005555555556</v>
      </c>
      <c r="AH41" s="111">
        <f>-INDEX('Def Maint Detail'!AW$270:AW$423,MATCH($A41,'Def Maint Detail'!$A$270:$A$423,0))</f>
        <v>0</v>
      </c>
      <c r="AI41" s="111">
        <f>-INDEX('Def Maint Detail'!AX$270:AX$423,MATCH($A41,'Def Maint Detail'!$A$270:$A$423,0))</f>
        <v>0</v>
      </c>
      <c r="AJ41" s="111">
        <f>-INDEX('Def Maint Detail'!AY$270:AY$423,MATCH($A41,'Def Maint Detail'!$A$270:$A$423,0))</f>
        <v>0</v>
      </c>
      <c r="AK41" s="111">
        <f>-INDEX('Def Maint Detail'!BA$270:BA$423,MATCH($A41,'Def Maint Detail'!$A$270:$A$423,0))</f>
        <v>0</v>
      </c>
      <c r="AL41" s="111">
        <f>-INDEX('Def Maint Detail'!BA$270:BA$423,MATCH($A41,'Def Maint Detail'!$A$270:$A$423,0))</f>
        <v>0</v>
      </c>
      <c r="AM41" s="53">
        <f t="shared" si="3"/>
        <v>96357.833055555559</v>
      </c>
      <c r="AN41" s="134">
        <f t="shared" si="1"/>
        <v>43951</v>
      </c>
    </row>
    <row r="42" spans="1:40" x14ac:dyDescent="0.3">
      <c r="A42" s="55">
        <f t="shared" si="2"/>
        <v>226</v>
      </c>
      <c r="B42" s="109">
        <v>43982</v>
      </c>
      <c r="C42" s="111">
        <f>-INDEX('Def Maint Detail'!R$270:R$423,MATCH($A42,'Def Maint Detail'!$A$270:$A$423,0))</f>
        <v>0</v>
      </c>
      <c r="D42" s="111">
        <f>-INDEX('Def Maint Detail'!S$270:S$423,MATCH($A42,'Def Maint Detail'!$A$270:$A$423,0))</f>
        <v>0</v>
      </c>
      <c r="E42" s="111">
        <f>-INDEX('Def Maint Detail'!T$270:T$423,MATCH($A42,'Def Maint Detail'!$A$270:$A$423,0))</f>
        <v>0</v>
      </c>
      <c r="F42" s="111">
        <f>-INDEX('Def Maint Detail'!U$270:U$423,MATCH($A42,'Def Maint Detail'!$A$270:$A$423,0))</f>
        <v>3019.97</v>
      </c>
      <c r="G42" s="111">
        <f>-INDEX('Def Maint Detail'!V$270:V$423,MATCH($A42,'Def Maint Detail'!$A$270:$A$423,0))</f>
        <v>5260.36</v>
      </c>
      <c r="H42" s="111">
        <f>-INDEX('Def Maint Detail'!W$270:W$423,MATCH($A42,'Def Maint Detail'!$A$270:$A$423,0))</f>
        <v>0</v>
      </c>
      <c r="I42" s="111">
        <f>-INDEX('Def Maint Detail'!X$270:X$423,MATCH($A42,'Def Maint Detail'!$A$270:$A$423,0))</f>
        <v>619.56255555555549</v>
      </c>
      <c r="J42" s="111">
        <f>-INDEX('Def Maint Detail'!Y$270:Y$423,MATCH($A42,'Def Maint Detail'!$A$270:$A$423,0))</f>
        <v>2238.71</v>
      </c>
      <c r="K42" s="111">
        <f>-INDEX('Def Maint Detail'!Z$270:Z$423,MATCH($A42,'Def Maint Detail'!$A$270:$A$423,0))</f>
        <v>4145.22</v>
      </c>
      <c r="L42" s="111">
        <f>-INDEX('Def Maint Detail'!AA$270:AA$423,MATCH($A42,'Def Maint Detail'!$A$270:$A$423,0))</f>
        <v>3602.5677222222221</v>
      </c>
      <c r="M42" s="111">
        <f>-INDEX('Def Maint Detail'!AB$270:AB$423,MATCH($A42,'Def Maint Detail'!$A$270:$A$423,0))</f>
        <v>2323.0977777777771</v>
      </c>
      <c r="N42" s="111">
        <f>-INDEX('Def Maint Detail'!AC$270:AC$423,MATCH($A42,'Def Maint Detail'!$A$270:$A$423,0))</f>
        <v>5057.5455555555554</v>
      </c>
      <c r="O42" s="111">
        <f>-INDEX('Def Maint Detail'!AD$270:AD$423,MATCH($A42,'Def Maint Detail'!$A$270:$A$423,0))</f>
        <v>2817.2901111111109</v>
      </c>
      <c r="P42" s="111">
        <f>-INDEX('Def Maint Detail'!AE$270:AE$423,MATCH($A42,'Def Maint Detail'!$A$270:$A$423,0))</f>
        <v>4496.5687222222223</v>
      </c>
      <c r="Q42" s="111">
        <f>-INDEX('Def Maint Detail'!AF$270:AF$423,MATCH($A42,'Def Maint Detail'!$A$270:$A$423,0))</f>
        <v>1984.0399444444445</v>
      </c>
      <c r="R42" s="111">
        <f>-INDEX('Def Maint Detail'!AG$270:AG$423,MATCH($A42,'Def Maint Detail'!$A$270:$A$423,0))</f>
        <v>7735.1963333333342</v>
      </c>
      <c r="S42" s="111">
        <f>-INDEX('Def Maint Detail'!AH$270:AH$423,MATCH($A42,'Def Maint Detail'!$A$270:$A$423,0))</f>
        <v>2291.8082777777777</v>
      </c>
      <c r="T42" s="111">
        <f>-INDEX('Def Maint Detail'!AI$270:AI$423,MATCH($A42,'Def Maint Detail'!$A$270:$A$423,0))</f>
        <v>4660.0425555555557</v>
      </c>
      <c r="U42" s="111">
        <f>-INDEX('Def Maint Detail'!AJ$270:AJ$423,MATCH($A42,'Def Maint Detail'!$A$270:$A$423,0))</f>
        <v>4768.1513888888885</v>
      </c>
      <c r="V42" s="111">
        <f>-INDEX('Def Maint Detail'!AK$270:AK$423,MATCH($A42,'Def Maint Detail'!$A$270:$A$423,0))</f>
        <v>2229.3174444444444</v>
      </c>
      <c r="W42" s="111">
        <f>-INDEX('Def Maint Detail'!AL$270:AL$423,MATCH($A42,'Def Maint Detail'!$A$270:$A$423,0))</f>
        <v>5824.0375000000004</v>
      </c>
      <c r="X42" s="111">
        <f>-INDEX('Def Maint Detail'!AM$270:AM$423,MATCH($A42,'Def Maint Detail'!$A$270:$A$423,0))</f>
        <v>250.24666666666667</v>
      </c>
      <c r="Y42" s="111">
        <f>-INDEX('Def Maint Detail'!AN$270:AN$423,MATCH($A42,'Def Maint Detail'!$A$270:$A$423,0))</f>
        <v>0</v>
      </c>
      <c r="Z42" s="111">
        <f>-INDEX('Def Maint Detail'!AO$270:AO$423,MATCH($A42,'Def Maint Detail'!$A$270:$A$423,0))</f>
        <v>0</v>
      </c>
      <c r="AA42" s="111">
        <f>-INDEX('Def Maint Detail'!AP$270:AP$423,MATCH($A42,'Def Maint Detail'!$A$270:$A$423,0))</f>
        <v>9054.5974444444455</v>
      </c>
      <c r="AB42" s="111">
        <f>-INDEX('Def Maint Detail'!AQ$270:AQ$423,MATCH($A42,'Def Maint Detail'!$A$270:$A$423,0))</f>
        <v>5277.7777777777774</v>
      </c>
      <c r="AC42" s="111">
        <f>-INDEX('Def Maint Detail'!AR$270:AR$423,MATCH($A42,'Def Maint Detail'!$A$270:$A$423,0))</f>
        <v>7777.7777777777774</v>
      </c>
      <c r="AD42" s="111">
        <f>-INDEX('Def Maint Detail'!AS$270:AS$423,MATCH($A42,'Def Maint Detail'!$A$270:$A$423,0))</f>
        <v>4412.5226666666667</v>
      </c>
      <c r="AE42" s="111">
        <f>-INDEX('Def Maint Detail'!AT$270:AT$423,MATCH($A42,'Def Maint Detail'!$A$270:$A$423,0))</f>
        <v>4428.1481111111116</v>
      </c>
      <c r="AF42" s="111">
        <f>-INDEX('Def Maint Detail'!AU$270:AU$423,MATCH($A42,'Def Maint Detail'!$A$270:$A$423,0))</f>
        <v>1666.6666666666667</v>
      </c>
      <c r="AG42" s="111">
        <f>-INDEX('Def Maint Detail'!AV$270:AV$423,MATCH($A42,'Def Maint Detail'!$A$270:$A$423,0))</f>
        <v>416.61005555555556</v>
      </c>
      <c r="AH42" s="111">
        <f>-INDEX('Def Maint Detail'!AW$270:AW$423,MATCH($A42,'Def Maint Detail'!$A$270:$A$423,0))</f>
        <v>0</v>
      </c>
      <c r="AI42" s="111">
        <f>-INDEX('Def Maint Detail'!AX$270:AX$423,MATCH($A42,'Def Maint Detail'!$A$270:$A$423,0))</f>
        <v>0</v>
      </c>
      <c r="AJ42" s="111">
        <f>-INDEX('Def Maint Detail'!AY$270:AY$423,MATCH($A42,'Def Maint Detail'!$A$270:$A$423,0))</f>
        <v>0</v>
      </c>
      <c r="AK42" s="111">
        <f>-INDEX('Def Maint Detail'!BA$270:BA$423,MATCH($A42,'Def Maint Detail'!$A$270:$A$423,0))</f>
        <v>0</v>
      </c>
      <c r="AL42" s="111">
        <f>-INDEX('Def Maint Detail'!BA$270:BA$423,MATCH($A42,'Def Maint Detail'!$A$270:$A$423,0))</f>
        <v>0</v>
      </c>
      <c r="AM42" s="53">
        <f t="shared" si="3"/>
        <v>96357.833055555559</v>
      </c>
      <c r="AN42" s="134">
        <f t="shared" si="1"/>
        <v>43982</v>
      </c>
    </row>
    <row r="43" spans="1:40" x14ac:dyDescent="0.3">
      <c r="A43" s="55">
        <f t="shared" si="2"/>
        <v>227</v>
      </c>
      <c r="B43" s="109">
        <v>44012</v>
      </c>
      <c r="C43" s="111">
        <f>-INDEX('Def Maint Detail'!R$270:R$423,MATCH($A43,'Def Maint Detail'!$A$270:$A$423,0))</f>
        <v>0</v>
      </c>
      <c r="D43" s="111">
        <f>-INDEX('Def Maint Detail'!S$270:S$423,MATCH($A43,'Def Maint Detail'!$A$270:$A$423,0))</f>
        <v>0</v>
      </c>
      <c r="E43" s="111">
        <f>-INDEX('Def Maint Detail'!T$270:T$423,MATCH($A43,'Def Maint Detail'!$A$270:$A$423,0))</f>
        <v>0</v>
      </c>
      <c r="F43" s="111">
        <f>-INDEX('Def Maint Detail'!U$270:U$423,MATCH($A43,'Def Maint Detail'!$A$270:$A$423,0))</f>
        <v>3019.97</v>
      </c>
      <c r="G43" s="111">
        <f>-INDEX('Def Maint Detail'!V$270:V$423,MATCH($A43,'Def Maint Detail'!$A$270:$A$423,0))</f>
        <v>5260.36</v>
      </c>
      <c r="H43" s="111">
        <f>-INDEX('Def Maint Detail'!W$270:W$423,MATCH($A43,'Def Maint Detail'!$A$270:$A$423,0))</f>
        <v>0</v>
      </c>
      <c r="I43" s="111">
        <f>-INDEX('Def Maint Detail'!X$270:X$423,MATCH($A43,'Def Maint Detail'!$A$270:$A$423,0))</f>
        <v>619.56255555555549</v>
      </c>
      <c r="J43" s="111">
        <f>-INDEX('Def Maint Detail'!Y$270:Y$423,MATCH($A43,'Def Maint Detail'!$A$270:$A$423,0))</f>
        <v>2238.71</v>
      </c>
      <c r="K43" s="111">
        <f>-INDEX('Def Maint Detail'!Z$270:Z$423,MATCH($A43,'Def Maint Detail'!$A$270:$A$423,0))</f>
        <v>4145.22</v>
      </c>
      <c r="L43" s="111">
        <f>-INDEX('Def Maint Detail'!AA$270:AA$423,MATCH($A43,'Def Maint Detail'!$A$270:$A$423,0))</f>
        <v>3602.5677222222221</v>
      </c>
      <c r="M43" s="111">
        <f>-INDEX('Def Maint Detail'!AB$270:AB$423,MATCH($A43,'Def Maint Detail'!$A$270:$A$423,0))</f>
        <v>2323.0977777777771</v>
      </c>
      <c r="N43" s="111">
        <f>-INDEX('Def Maint Detail'!AC$270:AC$423,MATCH($A43,'Def Maint Detail'!$A$270:$A$423,0))</f>
        <v>5057.5455555555554</v>
      </c>
      <c r="O43" s="111">
        <f>-INDEX('Def Maint Detail'!AD$270:AD$423,MATCH($A43,'Def Maint Detail'!$A$270:$A$423,0))</f>
        <v>2817.2901111111109</v>
      </c>
      <c r="P43" s="111">
        <f>-INDEX('Def Maint Detail'!AE$270:AE$423,MATCH($A43,'Def Maint Detail'!$A$270:$A$423,0))</f>
        <v>4496.5687222222223</v>
      </c>
      <c r="Q43" s="111">
        <f>-INDEX('Def Maint Detail'!AF$270:AF$423,MATCH($A43,'Def Maint Detail'!$A$270:$A$423,0))</f>
        <v>1984.0399444444445</v>
      </c>
      <c r="R43" s="111">
        <f>-INDEX('Def Maint Detail'!AG$270:AG$423,MATCH($A43,'Def Maint Detail'!$A$270:$A$423,0))</f>
        <v>7735.1963333333342</v>
      </c>
      <c r="S43" s="111">
        <f>-INDEX('Def Maint Detail'!AH$270:AH$423,MATCH($A43,'Def Maint Detail'!$A$270:$A$423,0))</f>
        <v>2291.8082777777777</v>
      </c>
      <c r="T43" s="111">
        <f>-INDEX('Def Maint Detail'!AI$270:AI$423,MATCH($A43,'Def Maint Detail'!$A$270:$A$423,0))</f>
        <v>4660.0425555555557</v>
      </c>
      <c r="U43" s="111">
        <f>-INDEX('Def Maint Detail'!AJ$270:AJ$423,MATCH($A43,'Def Maint Detail'!$A$270:$A$423,0))</f>
        <v>4768.1513888888885</v>
      </c>
      <c r="V43" s="111">
        <f>-INDEX('Def Maint Detail'!AK$270:AK$423,MATCH($A43,'Def Maint Detail'!$A$270:$A$423,0))</f>
        <v>2229.3174444444444</v>
      </c>
      <c r="W43" s="111">
        <f>-INDEX('Def Maint Detail'!AL$270:AL$423,MATCH($A43,'Def Maint Detail'!$A$270:$A$423,0))</f>
        <v>5824.0375000000004</v>
      </c>
      <c r="X43" s="111">
        <f>-INDEX('Def Maint Detail'!AM$270:AM$423,MATCH($A43,'Def Maint Detail'!$A$270:$A$423,0))</f>
        <v>250.24666666666667</v>
      </c>
      <c r="Y43" s="111">
        <f>-INDEX('Def Maint Detail'!AN$270:AN$423,MATCH($A43,'Def Maint Detail'!$A$270:$A$423,0))</f>
        <v>0</v>
      </c>
      <c r="Z43" s="111">
        <f>-INDEX('Def Maint Detail'!AO$270:AO$423,MATCH($A43,'Def Maint Detail'!$A$270:$A$423,0))</f>
        <v>0</v>
      </c>
      <c r="AA43" s="111">
        <f>-INDEX('Def Maint Detail'!AP$270:AP$423,MATCH($A43,'Def Maint Detail'!$A$270:$A$423,0))</f>
        <v>9054.5974444444455</v>
      </c>
      <c r="AB43" s="111">
        <f>-INDEX('Def Maint Detail'!AQ$270:AQ$423,MATCH($A43,'Def Maint Detail'!$A$270:$A$423,0))</f>
        <v>5277.7777777777774</v>
      </c>
      <c r="AC43" s="111">
        <f>-INDEX('Def Maint Detail'!AR$270:AR$423,MATCH($A43,'Def Maint Detail'!$A$270:$A$423,0))</f>
        <v>7777.7777777777774</v>
      </c>
      <c r="AD43" s="111">
        <f>-INDEX('Def Maint Detail'!AS$270:AS$423,MATCH($A43,'Def Maint Detail'!$A$270:$A$423,0))</f>
        <v>4412.5226666666667</v>
      </c>
      <c r="AE43" s="111">
        <f>-INDEX('Def Maint Detail'!AT$270:AT$423,MATCH($A43,'Def Maint Detail'!$A$270:$A$423,0))</f>
        <v>4428.1481111111116</v>
      </c>
      <c r="AF43" s="111">
        <f>-INDEX('Def Maint Detail'!AU$270:AU$423,MATCH($A43,'Def Maint Detail'!$A$270:$A$423,0))</f>
        <v>1666.6666666666667</v>
      </c>
      <c r="AG43" s="111">
        <f>-INDEX('Def Maint Detail'!AV$270:AV$423,MATCH($A43,'Def Maint Detail'!$A$270:$A$423,0))</f>
        <v>416.61005555555556</v>
      </c>
      <c r="AH43" s="111">
        <f>-INDEX('Def Maint Detail'!AW$270:AW$423,MATCH($A43,'Def Maint Detail'!$A$270:$A$423,0))</f>
        <v>0</v>
      </c>
      <c r="AI43" s="111">
        <f>-INDEX('Def Maint Detail'!AX$270:AX$423,MATCH($A43,'Def Maint Detail'!$A$270:$A$423,0))</f>
        <v>0</v>
      </c>
      <c r="AJ43" s="111">
        <f>-INDEX('Def Maint Detail'!AY$270:AY$423,MATCH($A43,'Def Maint Detail'!$A$270:$A$423,0))</f>
        <v>0</v>
      </c>
      <c r="AK43" s="111">
        <f>-INDEX('Def Maint Detail'!BA$270:BA$423,MATCH($A43,'Def Maint Detail'!$A$270:$A$423,0))</f>
        <v>0</v>
      </c>
      <c r="AL43" s="111">
        <f>-INDEX('Def Maint Detail'!BA$270:BA$423,MATCH($A43,'Def Maint Detail'!$A$270:$A$423,0))</f>
        <v>0</v>
      </c>
      <c r="AM43" s="53">
        <f t="shared" si="3"/>
        <v>96357.833055555559</v>
      </c>
      <c r="AN43" s="134">
        <f t="shared" si="1"/>
        <v>44012</v>
      </c>
    </row>
    <row r="44" spans="1:40" x14ac:dyDescent="0.3">
      <c r="A44" s="55"/>
      <c r="B44" s="109"/>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53"/>
      <c r="AN44" s="40"/>
    </row>
    <row r="45" spans="1:40" x14ac:dyDescent="0.3">
      <c r="B45" s="4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40"/>
    </row>
    <row r="46" spans="1:40" ht="15" thickBot="1" x14ac:dyDescent="0.35">
      <c r="B46" s="7" t="s">
        <v>123</v>
      </c>
      <c r="C46" s="51">
        <f>ROUND(SUM(C16:C27),0)</f>
        <v>4587</v>
      </c>
      <c r="D46" s="51">
        <f t="shared" ref="D46:AM46" si="4">ROUND(SUM(D16:D27),0)</f>
        <v>1781</v>
      </c>
      <c r="E46" s="51">
        <f t="shared" si="4"/>
        <v>2280</v>
      </c>
      <c r="F46" s="51">
        <f t="shared" si="4"/>
        <v>36240</v>
      </c>
      <c r="G46" s="51">
        <f t="shared" si="4"/>
        <v>63124</v>
      </c>
      <c r="H46" s="51">
        <f t="shared" si="4"/>
        <v>9717</v>
      </c>
      <c r="I46" s="51">
        <f t="shared" si="4"/>
        <v>7435</v>
      </c>
      <c r="J46" s="51">
        <f t="shared" si="4"/>
        <v>26865</v>
      </c>
      <c r="K46" s="51">
        <f t="shared" si="4"/>
        <v>49743</v>
      </c>
      <c r="L46" s="51">
        <f t="shared" si="4"/>
        <v>43231</v>
      </c>
      <c r="M46" s="51">
        <f t="shared" si="4"/>
        <v>27877</v>
      </c>
      <c r="N46" s="51">
        <f t="shared" si="4"/>
        <v>60691</v>
      </c>
      <c r="O46" s="51">
        <f t="shared" si="4"/>
        <v>33807</v>
      </c>
      <c r="P46" s="51">
        <f t="shared" si="4"/>
        <v>53959</v>
      </c>
      <c r="Q46" s="51">
        <f t="shared" si="4"/>
        <v>23808</v>
      </c>
      <c r="R46" s="51">
        <f t="shared" si="4"/>
        <v>92822</v>
      </c>
      <c r="S46" s="51">
        <f t="shared" si="4"/>
        <v>27502</v>
      </c>
      <c r="T46" s="51">
        <f t="shared" si="4"/>
        <v>55921</v>
      </c>
      <c r="U46" s="51">
        <f t="shared" si="4"/>
        <v>57218</v>
      </c>
      <c r="V46" s="51">
        <f t="shared" si="4"/>
        <v>26752</v>
      </c>
      <c r="W46" s="51">
        <f t="shared" si="4"/>
        <v>69888</v>
      </c>
      <c r="X46" s="51">
        <f t="shared" si="4"/>
        <v>3003</v>
      </c>
      <c r="Y46" s="51">
        <f t="shared" si="4"/>
        <v>0</v>
      </c>
      <c r="Z46" s="51">
        <f t="shared" si="4"/>
        <v>0</v>
      </c>
      <c r="AA46" s="51">
        <f t="shared" si="4"/>
        <v>0</v>
      </c>
      <c r="AB46" s="51">
        <f t="shared" si="4"/>
        <v>10556</v>
      </c>
      <c r="AC46" s="51">
        <f t="shared" si="4"/>
        <v>0</v>
      </c>
      <c r="AD46" s="51">
        <f t="shared" ref="AD46:AK46" si="5">ROUND(SUM(AD16:AD27),0)</f>
        <v>22063</v>
      </c>
      <c r="AE46" s="51">
        <f t="shared" si="5"/>
        <v>22141</v>
      </c>
      <c r="AF46" s="51">
        <f t="shared" si="5"/>
        <v>0</v>
      </c>
      <c r="AG46" s="51">
        <f t="shared" si="5"/>
        <v>0</v>
      </c>
      <c r="AH46" s="51">
        <f t="shared" si="5"/>
        <v>0</v>
      </c>
      <c r="AI46" s="51">
        <f t="shared" si="5"/>
        <v>0</v>
      </c>
      <c r="AJ46" s="51">
        <f t="shared" si="5"/>
        <v>0</v>
      </c>
      <c r="AK46" s="51">
        <f t="shared" si="5"/>
        <v>0</v>
      </c>
      <c r="AL46" s="51">
        <f t="shared" ref="AL46" si="6">ROUND(SUM(AL16:AL27),0)</f>
        <v>0</v>
      </c>
      <c r="AM46" s="51">
        <f t="shared" si="4"/>
        <v>833009</v>
      </c>
    </row>
    <row r="47" spans="1:40" ht="15" thickTop="1" x14ac:dyDescent="0.3">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40" x14ac:dyDescent="0.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2:39" ht="15" thickBot="1" x14ac:dyDescent="0.35">
      <c r="B49" s="7" t="s">
        <v>124</v>
      </c>
      <c r="C49" s="50">
        <f>ROUND(SUM(C32:C43),0)</f>
        <v>2676</v>
      </c>
      <c r="D49" s="50">
        <f t="shared" ref="D49:AM49" si="7">ROUND(SUM(D32:D43),0)</f>
        <v>1039</v>
      </c>
      <c r="E49" s="50">
        <f t="shared" si="7"/>
        <v>1330</v>
      </c>
      <c r="F49" s="50">
        <f t="shared" si="7"/>
        <v>36240</v>
      </c>
      <c r="G49" s="50">
        <f t="shared" si="7"/>
        <v>63124</v>
      </c>
      <c r="H49" s="50">
        <f t="shared" si="7"/>
        <v>5668</v>
      </c>
      <c r="I49" s="50">
        <f t="shared" si="7"/>
        <v>7435</v>
      </c>
      <c r="J49" s="50">
        <f t="shared" si="7"/>
        <v>26865</v>
      </c>
      <c r="K49" s="50">
        <f t="shared" si="7"/>
        <v>49743</v>
      </c>
      <c r="L49" s="50">
        <f t="shared" si="7"/>
        <v>43231</v>
      </c>
      <c r="M49" s="50">
        <f t="shared" si="7"/>
        <v>27877</v>
      </c>
      <c r="N49" s="50">
        <f t="shared" si="7"/>
        <v>60691</v>
      </c>
      <c r="O49" s="50">
        <f t="shared" si="7"/>
        <v>33807</v>
      </c>
      <c r="P49" s="50">
        <f t="shared" si="7"/>
        <v>53959</v>
      </c>
      <c r="Q49" s="50">
        <f t="shared" si="7"/>
        <v>23808</v>
      </c>
      <c r="R49" s="50">
        <f t="shared" si="7"/>
        <v>92822</v>
      </c>
      <c r="S49" s="50">
        <f t="shared" si="7"/>
        <v>27502</v>
      </c>
      <c r="T49" s="50">
        <f t="shared" si="7"/>
        <v>55921</v>
      </c>
      <c r="U49" s="50">
        <f t="shared" si="7"/>
        <v>57218</v>
      </c>
      <c r="V49" s="50">
        <f t="shared" si="7"/>
        <v>26752</v>
      </c>
      <c r="W49" s="50">
        <f t="shared" si="7"/>
        <v>69888</v>
      </c>
      <c r="X49" s="50">
        <f t="shared" si="7"/>
        <v>3003</v>
      </c>
      <c r="Y49" s="50">
        <f t="shared" si="7"/>
        <v>0</v>
      </c>
      <c r="Z49" s="50">
        <f t="shared" si="7"/>
        <v>0</v>
      </c>
      <c r="AA49" s="50">
        <f t="shared" si="7"/>
        <v>45273</v>
      </c>
      <c r="AB49" s="50">
        <f t="shared" si="7"/>
        <v>63333</v>
      </c>
      <c r="AC49" s="50">
        <f t="shared" si="7"/>
        <v>93333</v>
      </c>
      <c r="AD49" s="50">
        <f t="shared" ref="AD49:AK49" si="8">ROUND(SUM(AD32:AD43),0)</f>
        <v>52950</v>
      </c>
      <c r="AE49" s="50">
        <f t="shared" si="8"/>
        <v>53138</v>
      </c>
      <c r="AF49" s="50">
        <f t="shared" si="8"/>
        <v>5000</v>
      </c>
      <c r="AG49" s="50">
        <f t="shared" si="8"/>
        <v>4999</v>
      </c>
      <c r="AH49" s="50">
        <f t="shared" si="8"/>
        <v>0</v>
      </c>
      <c r="AI49" s="50">
        <f t="shared" si="8"/>
        <v>0</v>
      </c>
      <c r="AJ49" s="50">
        <f t="shared" si="8"/>
        <v>0</v>
      </c>
      <c r="AK49" s="50">
        <f t="shared" si="8"/>
        <v>0</v>
      </c>
      <c r="AL49" s="50">
        <f t="shared" ref="AL49" si="9">ROUND(SUM(AL32:AL43),0)</f>
        <v>0</v>
      </c>
      <c r="AM49" s="50">
        <f t="shared" si="7"/>
        <v>1088625</v>
      </c>
    </row>
    <row r="50" spans="2:39" ht="15" thickTop="1" x14ac:dyDescent="0.3">
      <c r="B50" s="7" t="s">
        <v>20</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9"/>
    </row>
    <row r="51" spans="2:39" x14ac:dyDescent="0.3">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9"/>
    </row>
    <row r="54" spans="2:39" x14ac:dyDescent="0.3">
      <c r="AM54" s="9"/>
    </row>
    <row r="86" spans="2:2" x14ac:dyDescent="0.3">
      <c r="B86" s="43"/>
    </row>
    <row r="87" spans="2:2" ht="15" thickBot="1" x14ac:dyDescent="0.35">
      <c r="B87" s="44"/>
    </row>
  </sheetData>
  <mergeCells count="1">
    <mergeCell ref="A1:A14"/>
  </mergeCells>
  <printOptions horizontalCentered="1"/>
  <pageMargins left="0.25" right="0.25" top="0.75" bottom="0.5" header="0.25" footer="0.25"/>
  <pageSetup scale="68" fitToWidth="4" orientation="landscape" r:id="rId1"/>
  <headerFooter alignWithMargins="0"/>
  <colBreaks count="3" manualBreakCount="3">
    <brk id="12" min="4" max="50" man="1"/>
    <brk id="22" min="4" max="50" man="1"/>
    <brk id="32" min="4" max="50"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workbookViewId="0">
      <pane ySplit="5" topLeftCell="A6" activePane="bottomLeft" state="frozen"/>
      <selection activeCell="H2" sqref="H2"/>
      <selection pane="bottomLeft" activeCell="H2" sqref="H2"/>
    </sheetView>
  </sheetViews>
  <sheetFormatPr defaultColWidth="8.88671875" defaultRowHeight="14.4" x14ac:dyDescent="0.3"/>
  <cols>
    <col min="1" max="1" width="25.109375" style="154" customWidth="1"/>
    <col min="2" max="7" width="14.6640625" style="154" customWidth="1"/>
    <col min="8" max="16384" width="8.88671875" style="154"/>
  </cols>
  <sheetData>
    <row r="1" spans="1:10" x14ac:dyDescent="0.3">
      <c r="A1" s="23" t="str">
        <f>'Link In'!$B$3</f>
        <v>KENTUCKY AMERICAN WATER COMPANY</v>
      </c>
      <c r="G1" s="17" t="str">
        <f>'Link In'!$B$10</f>
        <v>W/P - 1-10</v>
      </c>
    </row>
    <row r="2" spans="1:10" x14ac:dyDescent="0.3">
      <c r="A2" s="61" t="s">
        <v>127</v>
      </c>
      <c r="B2" s="155"/>
      <c r="G2" s="17" t="str">
        <f ca="1">RIGHT(CELL("filename",$N$1),LEN(CELL("filename",$N$1))-SEARCH("\Exhibits",CELL("filename",$N$1),1))</f>
        <v>Exhibits\Rate Base\[KAWC 2018 Rate Case - Deferred Maintenance.xlsx]Def Maint Expenditures</v>
      </c>
    </row>
    <row r="3" spans="1:10" x14ac:dyDescent="0.3">
      <c r="A3" s="23" t="str">
        <f>'Link In'!$B$4</f>
        <v>Case No. 2018-00358</v>
      </c>
      <c r="B3" s="155"/>
    </row>
    <row r="4" spans="1:10" x14ac:dyDescent="0.3">
      <c r="B4" s="156">
        <v>1629827.54</v>
      </c>
      <c r="C4" s="156">
        <v>950000</v>
      </c>
      <c r="D4" s="156">
        <v>1400000</v>
      </c>
      <c r="E4" s="162">
        <v>794254.08</v>
      </c>
      <c r="F4" s="162">
        <v>797066.66</v>
      </c>
      <c r="G4" s="156">
        <v>300000</v>
      </c>
    </row>
    <row r="5" spans="1:10" ht="43.2" x14ac:dyDescent="0.3">
      <c r="A5" s="157" t="s">
        <v>32</v>
      </c>
      <c r="B5" s="158" t="s">
        <v>168</v>
      </c>
      <c r="C5" s="158" t="s">
        <v>169</v>
      </c>
      <c r="D5" s="158" t="s">
        <v>170</v>
      </c>
      <c r="E5" s="158" t="s">
        <v>144</v>
      </c>
      <c r="F5" s="158" t="s">
        <v>145</v>
      </c>
      <c r="G5" s="158" t="s">
        <v>171</v>
      </c>
      <c r="H5" s="159"/>
      <c r="I5" s="159"/>
      <c r="J5" s="159"/>
    </row>
    <row r="6" spans="1:10" x14ac:dyDescent="0.3">
      <c r="A6" s="157" t="s">
        <v>161</v>
      </c>
      <c r="B6" s="160">
        <f>59182+370645.54</f>
        <v>429827.54</v>
      </c>
      <c r="C6" s="161"/>
      <c r="D6" s="161"/>
      <c r="E6" s="162">
        <v>794254.08</v>
      </c>
      <c r="F6" s="162">
        <v>797066.66</v>
      </c>
      <c r="G6" s="161"/>
      <c r="H6" s="159"/>
      <c r="I6" s="159"/>
      <c r="J6" s="159"/>
    </row>
    <row r="7" spans="1:10" x14ac:dyDescent="0.3">
      <c r="A7" s="163">
        <v>43373</v>
      </c>
      <c r="B7" s="160"/>
      <c r="C7" s="160"/>
      <c r="D7" s="160"/>
      <c r="E7" s="160"/>
      <c r="F7" s="160"/>
      <c r="G7" s="160"/>
    </row>
    <row r="8" spans="1:10" x14ac:dyDescent="0.3">
      <c r="A8" s="163">
        <v>43404</v>
      </c>
      <c r="B8" s="160"/>
      <c r="C8" s="160">
        <v>200000</v>
      </c>
      <c r="D8" s="160"/>
      <c r="E8" s="160"/>
      <c r="F8" s="160"/>
      <c r="G8" s="160"/>
    </row>
    <row r="9" spans="1:10" x14ac:dyDescent="0.3">
      <c r="A9" s="163">
        <v>43434</v>
      </c>
      <c r="B9" s="160"/>
      <c r="C9" s="160">
        <v>400000</v>
      </c>
      <c r="D9" s="160">
        <v>500000</v>
      </c>
      <c r="E9" s="160"/>
      <c r="F9" s="160"/>
      <c r="G9" s="160"/>
    </row>
    <row r="10" spans="1:10" x14ac:dyDescent="0.3">
      <c r="A10" s="163">
        <v>43465</v>
      </c>
      <c r="B10" s="160"/>
      <c r="C10" s="160">
        <v>350000</v>
      </c>
      <c r="D10" s="160">
        <v>400000</v>
      </c>
      <c r="E10" s="160"/>
      <c r="F10" s="160"/>
      <c r="G10" s="160"/>
    </row>
    <row r="11" spans="1:10" x14ac:dyDescent="0.3">
      <c r="A11" s="163">
        <v>43496</v>
      </c>
      <c r="B11" s="160"/>
      <c r="C11" s="160"/>
      <c r="D11" s="160">
        <v>500000</v>
      </c>
      <c r="E11" s="160"/>
      <c r="F11" s="160"/>
      <c r="G11" s="160"/>
    </row>
    <row r="12" spans="1:10" x14ac:dyDescent="0.3">
      <c r="A12" s="163">
        <v>43524</v>
      </c>
      <c r="B12" s="160"/>
      <c r="C12" s="160"/>
      <c r="D12" s="160"/>
      <c r="E12" s="160"/>
      <c r="F12" s="160"/>
      <c r="G12" s="160"/>
    </row>
    <row r="13" spans="1:10" x14ac:dyDescent="0.3">
      <c r="A13" s="163">
        <v>43555</v>
      </c>
      <c r="B13" s="160"/>
      <c r="C13" s="160"/>
      <c r="D13" s="160"/>
      <c r="E13" s="160"/>
      <c r="F13" s="160"/>
      <c r="G13" s="160"/>
    </row>
    <row r="14" spans="1:10" x14ac:dyDescent="0.3">
      <c r="A14" s="163">
        <v>43585</v>
      </c>
      <c r="B14" s="160"/>
      <c r="C14" s="160"/>
      <c r="D14" s="160"/>
      <c r="E14" s="160"/>
      <c r="F14" s="160"/>
      <c r="G14" s="160"/>
    </row>
    <row r="15" spans="1:10" x14ac:dyDescent="0.3">
      <c r="A15" s="163">
        <v>43616</v>
      </c>
      <c r="B15" s="160"/>
      <c r="C15" s="160"/>
      <c r="D15" s="160"/>
      <c r="E15" s="160"/>
      <c r="F15" s="160"/>
      <c r="G15" s="160"/>
    </row>
    <row r="16" spans="1:10" x14ac:dyDescent="0.3">
      <c r="A16" s="163">
        <v>43646</v>
      </c>
      <c r="B16" s="164"/>
      <c r="C16" s="160"/>
      <c r="D16" s="160"/>
      <c r="E16" s="160"/>
      <c r="F16" s="160"/>
      <c r="G16" s="160"/>
    </row>
    <row r="17" spans="1:7" x14ac:dyDescent="0.3">
      <c r="A17" s="163">
        <v>43677</v>
      </c>
      <c r="B17" s="164"/>
      <c r="C17" s="160"/>
      <c r="D17" s="160"/>
      <c r="E17" s="160"/>
      <c r="F17" s="160"/>
      <c r="G17" s="160"/>
    </row>
    <row r="18" spans="1:7" x14ac:dyDescent="0.3">
      <c r="A18" s="163">
        <v>43708</v>
      </c>
      <c r="B18" s="164"/>
      <c r="C18" s="160"/>
      <c r="D18" s="160"/>
      <c r="E18" s="160"/>
      <c r="F18" s="160"/>
      <c r="G18" s="160"/>
    </row>
    <row r="19" spans="1:7" x14ac:dyDescent="0.3">
      <c r="A19" s="163">
        <v>43738</v>
      </c>
      <c r="B19" s="160"/>
      <c r="C19" s="160"/>
      <c r="D19" s="160"/>
      <c r="E19" s="160"/>
      <c r="F19" s="160"/>
      <c r="G19" s="160"/>
    </row>
    <row r="20" spans="1:7" x14ac:dyDescent="0.3">
      <c r="A20" s="163">
        <v>43769</v>
      </c>
      <c r="B20" s="160">
        <v>200000</v>
      </c>
      <c r="C20" s="160"/>
      <c r="D20" s="160"/>
      <c r="E20" s="160"/>
      <c r="F20" s="160"/>
      <c r="G20" s="160">
        <v>150000</v>
      </c>
    </row>
    <row r="21" spans="1:7" x14ac:dyDescent="0.3">
      <c r="A21" s="163">
        <v>43799</v>
      </c>
      <c r="B21" s="160">
        <v>400000</v>
      </c>
      <c r="C21" s="160"/>
      <c r="D21" s="160"/>
      <c r="E21" s="160"/>
      <c r="F21" s="160"/>
      <c r="G21" s="160">
        <v>150000</v>
      </c>
    </row>
    <row r="22" spans="1:7" x14ac:dyDescent="0.3">
      <c r="A22" s="163">
        <v>43830</v>
      </c>
      <c r="B22" s="160">
        <v>400000</v>
      </c>
      <c r="C22" s="160"/>
      <c r="D22" s="160"/>
      <c r="E22" s="160"/>
      <c r="F22" s="160"/>
      <c r="G22" s="160"/>
    </row>
    <row r="23" spans="1:7" x14ac:dyDescent="0.3">
      <c r="A23" s="163">
        <v>43861</v>
      </c>
      <c r="B23" s="160">
        <v>200000</v>
      </c>
      <c r="C23" s="160"/>
      <c r="D23" s="160"/>
      <c r="E23" s="160"/>
      <c r="F23" s="160"/>
      <c r="G23" s="160"/>
    </row>
    <row r="24" spans="1:7" x14ac:dyDescent="0.3">
      <c r="A24" s="163">
        <v>43890</v>
      </c>
      <c r="B24" s="160"/>
      <c r="C24" s="160"/>
      <c r="D24" s="160"/>
      <c r="E24" s="160"/>
      <c r="F24" s="160"/>
      <c r="G24" s="160"/>
    </row>
    <row r="25" spans="1:7" x14ac:dyDescent="0.3">
      <c r="A25" s="163">
        <v>43921</v>
      </c>
      <c r="B25" s="160"/>
      <c r="C25" s="160"/>
      <c r="D25" s="160"/>
      <c r="E25" s="160"/>
      <c r="F25" s="160"/>
      <c r="G25" s="160"/>
    </row>
    <row r="26" spans="1:7" x14ac:dyDescent="0.3">
      <c r="A26" s="163">
        <v>43951</v>
      </c>
      <c r="B26" s="160"/>
      <c r="C26" s="160"/>
      <c r="D26" s="160"/>
      <c r="E26" s="160"/>
      <c r="F26" s="160"/>
      <c r="G26" s="160"/>
    </row>
    <row r="27" spans="1:7" x14ac:dyDescent="0.3">
      <c r="A27" s="163">
        <v>43982</v>
      </c>
      <c r="B27" s="160"/>
      <c r="C27" s="160"/>
      <c r="D27" s="160"/>
      <c r="E27" s="160"/>
      <c r="F27" s="160"/>
      <c r="G27" s="160"/>
    </row>
    <row r="28" spans="1:7" x14ac:dyDescent="0.3">
      <c r="A28" s="163">
        <v>44012</v>
      </c>
      <c r="B28" s="160"/>
      <c r="C28" s="160"/>
      <c r="D28" s="160"/>
      <c r="E28" s="160"/>
      <c r="F28" s="160"/>
      <c r="G28" s="160"/>
    </row>
    <row r="29" spans="1:7" x14ac:dyDescent="0.3">
      <c r="A29" s="163">
        <v>44043</v>
      </c>
      <c r="B29" s="160"/>
      <c r="C29" s="160"/>
      <c r="D29" s="160"/>
      <c r="E29" s="160"/>
      <c r="F29" s="160"/>
      <c r="G29" s="160"/>
    </row>
    <row r="30" spans="1:7" ht="15" thickBot="1" x14ac:dyDescent="0.35">
      <c r="B30" s="165">
        <f>SUM(B6:B29)</f>
        <v>1629827.54</v>
      </c>
      <c r="C30" s="165">
        <f t="shared" ref="C30:G30" si="0">SUM(C6:C29)</f>
        <v>950000</v>
      </c>
      <c r="D30" s="165">
        <f t="shared" si="0"/>
        <v>1400000</v>
      </c>
      <c r="E30" s="165">
        <f t="shared" si="0"/>
        <v>794254.08</v>
      </c>
      <c r="F30" s="165">
        <f t="shared" si="0"/>
        <v>797066.66</v>
      </c>
      <c r="G30" s="165">
        <f t="shared" si="0"/>
        <v>300000</v>
      </c>
    </row>
    <row r="31" spans="1:7" x14ac:dyDescent="0.3">
      <c r="B31" s="154" t="b">
        <f>B4=B30</f>
        <v>1</v>
      </c>
      <c r="C31" s="154" t="b">
        <f t="shared" ref="C31:G31" si="1">C4=C30</f>
        <v>1</v>
      </c>
      <c r="D31" s="154" t="b">
        <f t="shared" si="1"/>
        <v>1</v>
      </c>
      <c r="E31" s="154" t="b">
        <f t="shared" si="1"/>
        <v>1</v>
      </c>
      <c r="F31" s="154" t="b">
        <f t="shared" si="1"/>
        <v>1</v>
      </c>
      <c r="G31" s="154" t="b">
        <f t="shared" si="1"/>
        <v>1</v>
      </c>
    </row>
    <row r="32" spans="1:7" ht="15" thickBot="1" x14ac:dyDescent="0.35">
      <c r="A32" s="154" t="s">
        <v>162</v>
      </c>
      <c r="B32" s="166">
        <f>SUM(B30:G30)</f>
        <v>5871148.2800000003</v>
      </c>
    </row>
  </sheetData>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Link In</vt:lpstr>
      <vt:lpstr>Link Out</vt:lpstr>
      <vt:lpstr>Exhibit</vt:lpstr>
      <vt:lpstr>Def Maint Detail</vt:lpstr>
      <vt:lpstr>Def Maint Bal</vt:lpstr>
      <vt:lpstr>Def Maint Amort</vt:lpstr>
      <vt:lpstr>Def Maint Expenditures</vt:lpstr>
      <vt:lpstr>'Def Maint Amort'!Print_Area</vt:lpstr>
      <vt:lpstr>'Def Maint Bal'!Print_Area</vt:lpstr>
      <vt:lpstr>'Def Maint Detail'!Print_Area</vt:lpstr>
      <vt:lpstr>'Def Maint Expenditures'!Print_Area</vt:lpstr>
      <vt:lpstr>Exhibit!Print_Area</vt:lpstr>
      <vt:lpstr>'Link Out'!Print_Area</vt:lpstr>
      <vt:lpstr>'Def Maint Amort'!Print_Titles</vt:lpstr>
      <vt:lpstr>'Def Maint Bal'!Print_Titles</vt:lpstr>
      <vt:lpstr>'Def Maint Detail'!Print_Titles</vt:lpstr>
    </vt:vector>
  </TitlesOfParts>
  <Company>KAWC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Frost</dc:creator>
  <cp:lastModifiedBy>Lori N O'Malley</cp:lastModifiedBy>
  <cp:lastPrinted>2018-12-02T13:30:56Z</cp:lastPrinted>
  <dcterms:created xsi:type="dcterms:W3CDTF">1999-04-19T12:44:53Z</dcterms:created>
  <dcterms:modified xsi:type="dcterms:W3CDTF">2019-01-22T14:08:05Z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