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Discovery\PSC\PSC DR2-3\Exhibits\Revenues\"/>
    </mc:Choice>
  </mc:AlternateContent>
  <bookViews>
    <workbookView xWindow="120" yWindow="1128" windowWidth="15480" windowHeight="7692" activeTab="1"/>
  </bookViews>
  <sheets>
    <sheet name="Link In" sheetId="10" r:id="rId1"/>
    <sheet name="Link Out" sheetId="11" r:id="rId2"/>
    <sheet name="Summary" sheetId="12" r:id="rId3"/>
    <sheet name="Residential" sheetId="1" r:id="rId4"/>
    <sheet name="Commercial" sheetId="4" r:id="rId5"/>
    <sheet name="Industrial" sheetId="5" r:id="rId6"/>
    <sheet name="OPA" sheetId="6" r:id="rId7"/>
    <sheet name="SFR" sheetId="9" r:id="rId8"/>
    <sheet name="Fire" sheetId="13" r:id="rId9"/>
    <sheet name="Misc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L">#REF!</definedName>
    <definedName name="\P">#REF!</definedName>
    <definedName name="\W">#REF!</definedName>
    <definedName name="_1DEPR_ON_CIAC">#REF!</definedName>
    <definedName name="_2GEN_TAX_SUMM">#REF!</definedName>
    <definedName name="_3PROP_TAX">#REF!</definedName>
    <definedName name="_4REV_CONV_FACT">#REF!</definedName>
    <definedName name="CD">'[1]BS - older'!#REF!</definedName>
    <definedName name="EXHIBITS">#REF!</definedName>
    <definedName name="GF_table">'[2]Link-In'!$C$16:$Q$58</definedName>
    <definedName name="JDEtoSAP">'[3]Conversion Grid'!$I$9:$K$3550</definedName>
    <definedName name="LINKS">#REF!</definedName>
    <definedName name="Objects">#REF!</definedName>
    <definedName name="OTHER">#REF!</definedName>
    <definedName name="_xlnm.Print_Area" localSheetId="4">Commercial!$A$9:$AL$91</definedName>
    <definedName name="_xlnm.Print_Area" localSheetId="8">Fire!$A$10:$AI$91</definedName>
    <definedName name="_xlnm.Print_Area" localSheetId="5">Industrial!$A$9:$AH$90</definedName>
    <definedName name="_xlnm.Print_Area" localSheetId="0">'Link In'!$A$1:$M$38</definedName>
    <definedName name="_xlnm.Print_Area" localSheetId="1">'Link Out'!$A$24:$M$297,'Link Out'!$A$552:$AC$577</definedName>
    <definedName name="_xlnm.Print_Area" localSheetId="9">Misc!$A$9:$AH$92</definedName>
    <definedName name="_xlnm.Print_Area" localSheetId="6">OPA!$A$9:$AH$90</definedName>
    <definedName name="_xlnm.Print_Area" localSheetId="3">Residential!$A$10:$AI$92</definedName>
    <definedName name="_xlnm.Print_Area" localSheetId="7">SFR!$A$9:$AI$89</definedName>
    <definedName name="_xlnm.Print_Area" localSheetId="2">Summary!$A$7:$M$276</definedName>
    <definedName name="_xlnm.Print_Titles" localSheetId="4">Commercial!$1:$8</definedName>
    <definedName name="_xlnm.Print_Titles" localSheetId="5">Industrial!$1:$7</definedName>
    <definedName name="_xlnm.Print_Titles" localSheetId="9">Misc!$1:$8</definedName>
    <definedName name="_xlnm.Print_Titles" localSheetId="6">OPA!$1:$8</definedName>
    <definedName name="_xlnm.Print_Titles" localSheetId="3">Residential!$1:$8</definedName>
    <definedName name="_xlnm.Print_Titles" localSheetId="7">SFR!$1:$8</definedName>
    <definedName name="_xlnm.Print_Titles" localSheetId="2">Summary!$1:$6</definedName>
    <definedName name="SEWER">#REF!</definedName>
    <definedName name="State">'[4]Company Code Conversion'!$A$12:$A$29</definedName>
    <definedName name="test1">#REF!</definedName>
  </definedNames>
  <calcPr calcId="162913"/>
</workbook>
</file>

<file path=xl/calcChain.xml><?xml version="1.0" encoding="utf-8"?>
<calcChain xmlns="http://schemas.openxmlformats.org/spreadsheetml/2006/main">
  <c r="A4" i="10" l="1"/>
  <c r="A3" i="10"/>
  <c r="A2" i="10"/>
  <c r="P2" i="14" l="1"/>
  <c r="AC181" i="10" l="1"/>
  <c r="AB181" i="10"/>
  <c r="AA181" i="10"/>
  <c r="Z181" i="10"/>
  <c r="Y181" i="10"/>
  <c r="X181" i="10"/>
  <c r="W181" i="10"/>
  <c r="V181" i="10"/>
  <c r="U181" i="10"/>
  <c r="T181" i="10"/>
  <c r="S181" i="10"/>
  <c r="R181" i="10"/>
  <c r="Q181" i="10"/>
  <c r="P181" i="10"/>
  <c r="O181" i="10"/>
  <c r="N181" i="10"/>
  <c r="M181" i="10"/>
  <c r="L181" i="10"/>
  <c r="K181" i="10"/>
  <c r="J181" i="10"/>
  <c r="I181" i="10"/>
  <c r="H181" i="10"/>
  <c r="AC180" i="10"/>
  <c r="AB180" i="10"/>
  <c r="AA180" i="10"/>
  <c r="Z180" i="10"/>
  <c r="Y180" i="10"/>
  <c r="X180" i="10"/>
  <c r="W180" i="10"/>
  <c r="V180" i="10"/>
  <c r="U180" i="10"/>
  <c r="T180" i="10"/>
  <c r="S180" i="10"/>
  <c r="R180" i="10"/>
  <c r="Q180" i="10"/>
  <c r="P180" i="10"/>
  <c r="O180" i="10"/>
  <c r="N180" i="10"/>
  <c r="M180" i="10"/>
  <c r="L180" i="10"/>
  <c r="K180" i="10"/>
  <c r="J180" i="10"/>
  <c r="I180" i="10"/>
  <c r="H180" i="10"/>
  <c r="AC177" i="10"/>
  <c r="AB177" i="10"/>
  <c r="AA177" i="10"/>
  <c r="Z177" i="10"/>
  <c r="Y177" i="10"/>
  <c r="X177" i="10"/>
  <c r="W177" i="10"/>
  <c r="V177" i="10"/>
  <c r="U177" i="10"/>
  <c r="T177" i="10"/>
  <c r="S177" i="10"/>
  <c r="R177" i="10"/>
  <c r="Q177" i="10"/>
  <c r="P177" i="10"/>
  <c r="O177" i="10"/>
  <c r="N177" i="10"/>
  <c r="M177" i="10"/>
  <c r="L177" i="10"/>
  <c r="K177" i="10"/>
  <c r="J177" i="10"/>
  <c r="I177" i="10"/>
  <c r="H177" i="10"/>
  <c r="AC176" i="10"/>
  <c r="AB176" i="10"/>
  <c r="AA176" i="10"/>
  <c r="Z176" i="10"/>
  <c r="Y176" i="10"/>
  <c r="X176" i="10"/>
  <c r="W176" i="10"/>
  <c r="V176" i="10"/>
  <c r="U176" i="10"/>
  <c r="T176" i="10"/>
  <c r="S176" i="10"/>
  <c r="R176" i="10"/>
  <c r="Q176" i="10"/>
  <c r="P176" i="10"/>
  <c r="O176" i="10"/>
  <c r="N176" i="10"/>
  <c r="M176" i="10"/>
  <c r="L176" i="10"/>
  <c r="K176" i="10"/>
  <c r="J176" i="10"/>
  <c r="I176" i="10"/>
  <c r="H176" i="10"/>
  <c r="AC172" i="10"/>
  <c r="AB172" i="10"/>
  <c r="AA172" i="10"/>
  <c r="Z172" i="10"/>
  <c r="Y172" i="10"/>
  <c r="X172" i="10"/>
  <c r="W172" i="10"/>
  <c r="V172" i="10"/>
  <c r="U172" i="10"/>
  <c r="T172" i="10"/>
  <c r="S172" i="10"/>
  <c r="R172" i="10"/>
  <c r="Q172" i="10"/>
  <c r="P172" i="10"/>
  <c r="O172" i="10"/>
  <c r="N172" i="10"/>
  <c r="M172" i="10"/>
  <c r="L172" i="10"/>
  <c r="K172" i="10"/>
  <c r="J172" i="10"/>
  <c r="I172" i="10"/>
  <c r="H172" i="10"/>
  <c r="AC169" i="10"/>
  <c r="AB169" i="10"/>
  <c r="AA169" i="10"/>
  <c r="Z169" i="10"/>
  <c r="Y169" i="10"/>
  <c r="X169" i="10"/>
  <c r="W169" i="10"/>
  <c r="V169" i="10"/>
  <c r="U169" i="10"/>
  <c r="T169" i="10"/>
  <c r="S169" i="10"/>
  <c r="R169" i="10"/>
  <c r="Q169" i="10"/>
  <c r="P169" i="10"/>
  <c r="O169" i="10"/>
  <c r="N169" i="10"/>
  <c r="M169" i="10"/>
  <c r="L169" i="10"/>
  <c r="K169" i="10"/>
  <c r="J169" i="10"/>
  <c r="I169" i="10"/>
  <c r="H169" i="10"/>
  <c r="AC168" i="10"/>
  <c r="AB168" i="10"/>
  <c r="AA168" i="10"/>
  <c r="Z168" i="10"/>
  <c r="Y168" i="10"/>
  <c r="X168" i="10"/>
  <c r="W168" i="10"/>
  <c r="V168" i="10"/>
  <c r="U168" i="10"/>
  <c r="T168" i="10"/>
  <c r="S168" i="10"/>
  <c r="R168" i="10"/>
  <c r="Q168" i="10"/>
  <c r="P168" i="10"/>
  <c r="O168" i="10"/>
  <c r="N168" i="10"/>
  <c r="M168" i="10"/>
  <c r="L168" i="10"/>
  <c r="K168" i="10"/>
  <c r="J168" i="10"/>
  <c r="I168" i="10"/>
  <c r="H168" i="10"/>
  <c r="AC164" i="10"/>
  <c r="AB164" i="10"/>
  <c r="AA164" i="10"/>
  <c r="Z164" i="10"/>
  <c r="Y164" i="10"/>
  <c r="X164" i="10"/>
  <c r="W164" i="10"/>
  <c r="V164" i="10"/>
  <c r="U164" i="10"/>
  <c r="T164" i="10"/>
  <c r="S164" i="10"/>
  <c r="R164" i="10"/>
  <c r="Q164" i="10"/>
  <c r="P164" i="10"/>
  <c r="O164" i="10"/>
  <c r="N164" i="10"/>
  <c r="M164" i="10"/>
  <c r="L164" i="10"/>
  <c r="K164" i="10"/>
  <c r="J164" i="10"/>
  <c r="I164" i="10"/>
  <c r="H164" i="10"/>
  <c r="AC148" i="10"/>
  <c r="AB148" i="10"/>
  <c r="AA148" i="10"/>
  <c r="Z148" i="10"/>
  <c r="Y148" i="10"/>
  <c r="X148" i="10"/>
  <c r="W148" i="10"/>
  <c r="V148" i="10"/>
  <c r="U148" i="10"/>
  <c r="T148" i="10"/>
  <c r="S148" i="10"/>
  <c r="R148" i="10"/>
  <c r="Q148" i="10"/>
  <c r="P148" i="10"/>
  <c r="O148" i="10"/>
  <c r="N148" i="10"/>
  <c r="M148" i="10"/>
  <c r="L148" i="10"/>
  <c r="K148" i="10"/>
  <c r="J148" i="10"/>
  <c r="I148" i="10"/>
  <c r="H148" i="10"/>
  <c r="AC147" i="10"/>
  <c r="AB147" i="10"/>
  <c r="AA147" i="10"/>
  <c r="Z147" i="10"/>
  <c r="Y147" i="10"/>
  <c r="X147" i="10"/>
  <c r="W147" i="10"/>
  <c r="V147" i="10"/>
  <c r="U147" i="10"/>
  <c r="T147" i="10"/>
  <c r="S147" i="10"/>
  <c r="R147" i="10"/>
  <c r="Q147" i="10"/>
  <c r="P147" i="10"/>
  <c r="O147" i="10"/>
  <c r="N147" i="10"/>
  <c r="M147" i="10"/>
  <c r="L147" i="10"/>
  <c r="K147" i="10"/>
  <c r="J147" i="10"/>
  <c r="I147" i="10"/>
  <c r="H147" i="10"/>
  <c r="AC145" i="10"/>
  <c r="AB145" i="10"/>
  <c r="AA145" i="10"/>
  <c r="Z145" i="10"/>
  <c r="Y145" i="10"/>
  <c r="X145" i="10"/>
  <c r="W145" i="10"/>
  <c r="V145" i="10"/>
  <c r="U145" i="10"/>
  <c r="T145" i="10"/>
  <c r="S145" i="10"/>
  <c r="R145" i="10"/>
  <c r="Q145" i="10"/>
  <c r="P145" i="10"/>
  <c r="O145" i="10"/>
  <c r="N145" i="10"/>
  <c r="M145" i="10"/>
  <c r="L145" i="10"/>
  <c r="K145" i="10"/>
  <c r="J145" i="10"/>
  <c r="I145" i="10"/>
  <c r="H145" i="10"/>
  <c r="AC144" i="10"/>
  <c r="AB144" i="10"/>
  <c r="AA144" i="10"/>
  <c r="Z144" i="10"/>
  <c r="Y144" i="10"/>
  <c r="X144" i="10"/>
  <c r="W144" i="10"/>
  <c r="V144" i="10"/>
  <c r="U144" i="10"/>
  <c r="T144" i="10"/>
  <c r="S144" i="10"/>
  <c r="R144" i="10"/>
  <c r="Q144" i="10"/>
  <c r="P144" i="10"/>
  <c r="O144" i="10"/>
  <c r="N144" i="10"/>
  <c r="M144" i="10"/>
  <c r="L144" i="10"/>
  <c r="K144" i="10"/>
  <c r="J144" i="10"/>
  <c r="I144" i="10"/>
  <c r="H144" i="10"/>
  <c r="AC143" i="10"/>
  <c r="AB143" i="10"/>
  <c r="AA143" i="10"/>
  <c r="Z143" i="10"/>
  <c r="Y143" i="10"/>
  <c r="X143" i="10"/>
  <c r="W143" i="10"/>
  <c r="V143" i="10"/>
  <c r="U143" i="10"/>
  <c r="T143" i="10"/>
  <c r="S143" i="10"/>
  <c r="R143" i="10"/>
  <c r="Q143" i="10"/>
  <c r="P143" i="10"/>
  <c r="O143" i="10"/>
  <c r="N143" i="10"/>
  <c r="M143" i="10"/>
  <c r="L143" i="10"/>
  <c r="K143" i="10"/>
  <c r="J143" i="10"/>
  <c r="I143" i="10"/>
  <c r="H143" i="10"/>
  <c r="AC142" i="10"/>
  <c r="AB142" i="10"/>
  <c r="AA142" i="10"/>
  <c r="Z142" i="10"/>
  <c r="Y142" i="10"/>
  <c r="X142" i="10"/>
  <c r="W142" i="10"/>
  <c r="V142" i="10"/>
  <c r="U142" i="10"/>
  <c r="T142" i="10"/>
  <c r="S142" i="10"/>
  <c r="R142" i="10"/>
  <c r="Q142" i="10"/>
  <c r="P142" i="10"/>
  <c r="O142" i="10"/>
  <c r="N142" i="10"/>
  <c r="M142" i="10"/>
  <c r="L142" i="10"/>
  <c r="K142" i="10"/>
  <c r="J142" i="10"/>
  <c r="I142" i="10"/>
  <c r="H142" i="10"/>
  <c r="AC141" i="10"/>
  <c r="AB141" i="10"/>
  <c r="AA141" i="10"/>
  <c r="Z141" i="10"/>
  <c r="Y141" i="10"/>
  <c r="X141" i="10"/>
  <c r="W141" i="10"/>
  <c r="V141" i="10"/>
  <c r="U141" i="10"/>
  <c r="T141" i="10"/>
  <c r="S141" i="10"/>
  <c r="R141" i="10"/>
  <c r="Q141" i="10"/>
  <c r="P141" i="10"/>
  <c r="O141" i="10"/>
  <c r="N141" i="10"/>
  <c r="M141" i="10"/>
  <c r="L141" i="10"/>
  <c r="K141" i="10"/>
  <c r="J141" i="10"/>
  <c r="I141" i="10"/>
  <c r="H141" i="10"/>
  <c r="AC135" i="10"/>
  <c r="AB135" i="10"/>
  <c r="AA135" i="10"/>
  <c r="Z135" i="10"/>
  <c r="Y135" i="10"/>
  <c r="X135" i="10"/>
  <c r="W135" i="10"/>
  <c r="V135" i="10"/>
  <c r="U135" i="10"/>
  <c r="T135" i="10"/>
  <c r="S135" i="10"/>
  <c r="R135" i="10"/>
  <c r="Q135" i="10"/>
  <c r="P135" i="10"/>
  <c r="O135" i="10"/>
  <c r="N135" i="10"/>
  <c r="M135" i="10"/>
  <c r="L135" i="10"/>
  <c r="K135" i="10"/>
  <c r="J135" i="10"/>
  <c r="I135" i="10"/>
  <c r="H135" i="10"/>
  <c r="AC134" i="10"/>
  <c r="AB134" i="10"/>
  <c r="AA134" i="10"/>
  <c r="Z134" i="10"/>
  <c r="Y134" i="10"/>
  <c r="X134" i="10"/>
  <c r="W134" i="10"/>
  <c r="V134" i="10"/>
  <c r="U134" i="10"/>
  <c r="T134" i="10"/>
  <c r="S134" i="10"/>
  <c r="R134" i="10"/>
  <c r="Q134" i="10"/>
  <c r="P134" i="10"/>
  <c r="O134" i="10"/>
  <c r="N134" i="10"/>
  <c r="M134" i="10"/>
  <c r="L134" i="10"/>
  <c r="K134" i="10"/>
  <c r="J134" i="10"/>
  <c r="I134" i="10"/>
  <c r="H134" i="10"/>
  <c r="AC133" i="10"/>
  <c r="AB133" i="10"/>
  <c r="AA133" i="10"/>
  <c r="Z133" i="10"/>
  <c r="Y133" i="10"/>
  <c r="X133" i="10"/>
  <c r="W133" i="10"/>
  <c r="V133" i="10"/>
  <c r="U133" i="10"/>
  <c r="T133" i="10"/>
  <c r="S133" i="10"/>
  <c r="R133" i="10"/>
  <c r="Q133" i="10"/>
  <c r="P133" i="10"/>
  <c r="O133" i="10"/>
  <c r="N133" i="10"/>
  <c r="M133" i="10"/>
  <c r="L133" i="10"/>
  <c r="K133" i="10"/>
  <c r="J133" i="10"/>
  <c r="I133" i="10"/>
  <c r="H133" i="10"/>
  <c r="AC132" i="10"/>
  <c r="AB132" i="10"/>
  <c r="AA132" i="10"/>
  <c r="Z132" i="10"/>
  <c r="Y132" i="10"/>
  <c r="X132" i="10"/>
  <c r="W132" i="10"/>
  <c r="V132" i="10"/>
  <c r="U132" i="10"/>
  <c r="T132" i="10"/>
  <c r="S132" i="10"/>
  <c r="R132" i="10"/>
  <c r="Q132" i="10"/>
  <c r="P132" i="10"/>
  <c r="O132" i="10"/>
  <c r="N132" i="10"/>
  <c r="M132" i="10"/>
  <c r="L132" i="10"/>
  <c r="K132" i="10"/>
  <c r="J132" i="10"/>
  <c r="I132" i="10"/>
  <c r="H132" i="10"/>
  <c r="AC131" i="10"/>
  <c r="AB131" i="10"/>
  <c r="AA131" i="10"/>
  <c r="Z131" i="10"/>
  <c r="Y131" i="10"/>
  <c r="X131" i="10"/>
  <c r="W131" i="10"/>
  <c r="V131" i="10"/>
  <c r="U131" i="10"/>
  <c r="T131" i="10"/>
  <c r="S131" i="10"/>
  <c r="R131" i="10"/>
  <c r="Q131" i="10"/>
  <c r="P131" i="10"/>
  <c r="O131" i="10"/>
  <c r="N131" i="10"/>
  <c r="M131" i="10"/>
  <c r="L131" i="10"/>
  <c r="K131" i="10"/>
  <c r="J131" i="10"/>
  <c r="I131" i="10"/>
  <c r="H131" i="10"/>
  <c r="AC130" i="10"/>
  <c r="AB130" i="10"/>
  <c r="AA130" i="10"/>
  <c r="Z130" i="10"/>
  <c r="Y130" i="10"/>
  <c r="X130" i="10"/>
  <c r="W130" i="10"/>
  <c r="V130" i="10"/>
  <c r="U130" i="10"/>
  <c r="T130" i="10"/>
  <c r="S130" i="10"/>
  <c r="R130" i="10"/>
  <c r="Q130" i="10"/>
  <c r="P130" i="10"/>
  <c r="O130" i="10"/>
  <c r="N130" i="10"/>
  <c r="M130" i="10"/>
  <c r="L130" i="10"/>
  <c r="K130" i="10"/>
  <c r="J130" i="10"/>
  <c r="I130" i="10"/>
  <c r="H130" i="10"/>
  <c r="AC129" i="10"/>
  <c r="AB129" i="10"/>
  <c r="AA129" i="10"/>
  <c r="Z129" i="10"/>
  <c r="Y129" i="10"/>
  <c r="X129" i="10"/>
  <c r="W129" i="10"/>
  <c r="V129" i="10"/>
  <c r="U129" i="10"/>
  <c r="T129" i="10"/>
  <c r="S129" i="10"/>
  <c r="R129" i="10"/>
  <c r="Q129" i="10"/>
  <c r="P129" i="10"/>
  <c r="O129" i="10"/>
  <c r="N129" i="10"/>
  <c r="M129" i="10"/>
  <c r="L129" i="10"/>
  <c r="K129" i="10"/>
  <c r="J129" i="10"/>
  <c r="I129" i="10"/>
  <c r="H129" i="10"/>
  <c r="AC128" i="10"/>
  <c r="AB128" i="10"/>
  <c r="AA128" i="10"/>
  <c r="Z128" i="10"/>
  <c r="Y128" i="10"/>
  <c r="X128" i="10"/>
  <c r="W128" i="10"/>
  <c r="V128" i="10"/>
  <c r="U128" i="10"/>
  <c r="T128" i="10"/>
  <c r="S128" i="10"/>
  <c r="R128" i="10"/>
  <c r="Q128" i="10"/>
  <c r="P128" i="10"/>
  <c r="O128" i="10"/>
  <c r="N128" i="10"/>
  <c r="M128" i="10"/>
  <c r="L128" i="10"/>
  <c r="K128" i="10"/>
  <c r="J128" i="10"/>
  <c r="I128" i="10"/>
  <c r="H128" i="10"/>
  <c r="AC127" i="10"/>
  <c r="AB127" i="10"/>
  <c r="AA127" i="10"/>
  <c r="Z127" i="10"/>
  <c r="Y127" i="10"/>
  <c r="X127" i="10"/>
  <c r="W127" i="10"/>
  <c r="V127" i="10"/>
  <c r="U127" i="10"/>
  <c r="T127" i="10"/>
  <c r="S127" i="10"/>
  <c r="R127" i="10"/>
  <c r="Q127" i="10"/>
  <c r="P127" i="10"/>
  <c r="O127" i="10"/>
  <c r="N127" i="10"/>
  <c r="M127" i="10"/>
  <c r="L127" i="10"/>
  <c r="K127" i="10"/>
  <c r="J127" i="10"/>
  <c r="I127" i="10"/>
  <c r="H127" i="10"/>
  <c r="AC126" i="10"/>
  <c r="AB126" i="10"/>
  <c r="AA126" i="10"/>
  <c r="Z126" i="10"/>
  <c r="Y126" i="10"/>
  <c r="X126" i="10"/>
  <c r="W126" i="10"/>
  <c r="V126" i="10"/>
  <c r="U126" i="10"/>
  <c r="T126" i="10"/>
  <c r="S126" i="10"/>
  <c r="R126" i="10"/>
  <c r="Q126" i="10"/>
  <c r="P126" i="10"/>
  <c r="O126" i="10"/>
  <c r="N126" i="10"/>
  <c r="M126" i="10"/>
  <c r="L126" i="10"/>
  <c r="K126" i="10"/>
  <c r="J126" i="10"/>
  <c r="I126" i="10"/>
  <c r="H126" i="10"/>
  <c r="AC123" i="10"/>
  <c r="AB123" i="10"/>
  <c r="AA123" i="10"/>
  <c r="Z123" i="10"/>
  <c r="Y123" i="10"/>
  <c r="X123" i="10"/>
  <c r="W123" i="10"/>
  <c r="V123" i="10"/>
  <c r="U123" i="10"/>
  <c r="T123" i="10"/>
  <c r="S123" i="10"/>
  <c r="R123" i="10"/>
  <c r="Q123" i="10"/>
  <c r="P123" i="10"/>
  <c r="O123" i="10"/>
  <c r="N123" i="10"/>
  <c r="M123" i="10"/>
  <c r="L123" i="10"/>
  <c r="K123" i="10"/>
  <c r="J123" i="10"/>
  <c r="I123" i="10"/>
  <c r="H123" i="10"/>
  <c r="AC120" i="10"/>
  <c r="AB120" i="10"/>
  <c r="AA120" i="10"/>
  <c r="Z120" i="10"/>
  <c r="Y120" i="10"/>
  <c r="X120" i="10"/>
  <c r="W120" i="10"/>
  <c r="V120" i="10"/>
  <c r="U120" i="10"/>
  <c r="T120" i="10"/>
  <c r="S120" i="10"/>
  <c r="R120" i="10"/>
  <c r="Q120" i="10"/>
  <c r="P120" i="10"/>
  <c r="O120" i="10"/>
  <c r="N120" i="10"/>
  <c r="M120" i="10"/>
  <c r="L120" i="10"/>
  <c r="K120" i="10"/>
  <c r="J120" i="10"/>
  <c r="I120" i="10"/>
  <c r="H120" i="10"/>
  <c r="AC119" i="10"/>
  <c r="AB119" i="10"/>
  <c r="AA119" i="10"/>
  <c r="Z119" i="10"/>
  <c r="Y119" i="10"/>
  <c r="X119" i="10"/>
  <c r="W119" i="10"/>
  <c r="V119" i="10"/>
  <c r="U119" i="10"/>
  <c r="T119" i="10"/>
  <c r="S119" i="10"/>
  <c r="R119" i="10"/>
  <c r="Q119" i="10"/>
  <c r="P119" i="10"/>
  <c r="O119" i="10"/>
  <c r="N119" i="10"/>
  <c r="M119" i="10"/>
  <c r="L119" i="10"/>
  <c r="K119" i="10"/>
  <c r="J119" i="10"/>
  <c r="I119" i="10"/>
  <c r="H119" i="10"/>
  <c r="AC118" i="10"/>
  <c r="AB118" i="10"/>
  <c r="AA118" i="10"/>
  <c r="Z118" i="10"/>
  <c r="Y118" i="10"/>
  <c r="X118" i="10"/>
  <c r="W118" i="10"/>
  <c r="V118" i="10"/>
  <c r="U118" i="10"/>
  <c r="T118" i="10"/>
  <c r="S118" i="10"/>
  <c r="R118" i="10"/>
  <c r="Q118" i="10"/>
  <c r="P118" i="10"/>
  <c r="O118" i="10"/>
  <c r="N118" i="10"/>
  <c r="M118" i="10"/>
  <c r="L118" i="10"/>
  <c r="K118" i="10"/>
  <c r="J118" i="10"/>
  <c r="I118" i="10"/>
  <c r="H118" i="10"/>
  <c r="AC117" i="10"/>
  <c r="AB117" i="10"/>
  <c r="AA117" i="10"/>
  <c r="Z117" i="10"/>
  <c r="Y117" i="10"/>
  <c r="X117" i="10"/>
  <c r="W117" i="10"/>
  <c r="V117" i="10"/>
  <c r="U117" i="10"/>
  <c r="T117" i="10"/>
  <c r="S117" i="10"/>
  <c r="R117" i="10"/>
  <c r="Q117" i="10"/>
  <c r="P117" i="10"/>
  <c r="O117" i="10"/>
  <c r="N117" i="10"/>
  <c r="M117" i="10"/>
  <c r="L117" i="10"/>
  <c r="K117" i="10"/>
  <c r="J117" i="10"/>
  <c r="I117" i="10"/>
  <c r="H117" i="10"/>
  <c r="AC116" i="10"/>
  <c r="AB116" i="10"/>
  <c r="AA116" i="10"/>
  <c r="Z116" i="10"/>
  <c r="Y116" i="10"/>
  <c r="X116" i="10"/>
  <c r="W116" i="10"/>
  <c r="V116" i="10"/>
  <c r="U116" i="10"/>
  <c r="T116" i="10"/>
  <c r="S116" i="10"/>
  <c r="R116" i="10"/>
  <c r="Q116" i="10"/>
  <c r="P116" i="10"/>
  <c r="O116" i="10"/>
  <c r="N116" i="10"/>
  <c r="M116" i="10"/>
  <c r="L116" i="10"/>
  <c r="K116" i="10"/>
  <c r="J116" i="10"/>
  <c r="I116" i="10"/>
  <c r="H116" i="10"/>
  <c r="AC115" i="10"/>
  <c r="AB115" i="10"/>
  <c r="AA115" i="10"/>
  <c r="Z115" i="10"/>
  <c r="Y115" i="10"/>
  <c r="X115" i="10"/>
  <c r="W115" i="10"/>
  <c r="V115" i="10"/>
  <c r="U115" i="10"/>
  <c r="T115" i="10"/>
  <c r="S115" i="10"/>
  <c r="R115" i="10"/>
  <c r="Q115" i="10"/>
  <c r="P115" i="10"/>
  <c r="O115" i="10"/>
  <c r="N115" i="10"/>
  <c r="M115" i="10"/>
  <c r="L115" i="10"/>
  <c r="K115" i="10"/>
  <c r="J115" i="10"/>
  <c r="I115" i="10"/>
  <c r="H115" i="10"/>
  <c r="AC114" i="10"/>
  <c r="AB114" i="10"/>
  <c r="AA114" i="10"/>
  <c r="Z114" i="10"/>
  <c r="Y114" i="10"/>
  <c r="X114" i="10"/>
  <c r="W114" i="10"/>
  <c r="V114" i="10"/>
  <c r="U114" i="10"/>
  <c r="T114" i="10"/>
  <c r="S114" i="10"/>
  <c r="R114" i="10"/>
  <c r="Q114" i="10"/>
  <c r="P114" i="10"/>
  <c r="O114" i="10"/>
  <c r="N114" i="10"/>
  <c r="M114" i="10"/>
  <c r="L114" i="10"/>
  <c r="K114" i="10"/>
  <c r="J114" i="10"/>
  <c r="I114" i="10"/>
  <c r="H114" i="10"/>
  <c r="AC113" i="10"/>
  <c r="AB113" i="10"/>
  <c r="AA113" i="10"/>
  <c r="Z113" i="10"/>
  <c r="Y113" i="10"/>
  <c r="X113" i="10"/>
  <c r="W113" i="10"/>
  <c r="V113" i="10"/>
  <c r="U113" i="10"/>
  <c r="T113" i="10"/>
  <c r="S113" i="10"/>
  <c r="R113" i="10"/>
  <c r="Q113" i="10"/>
  <c r="P113" i="10"/>
  <c r="O113" i="10"/>
  <c r="N113" i="10"/>
  <c r="M113" i="10"/>
  <c r="L113" i="10"/>
  <c r="K113" i="10"/>
  <c r="J113" i="10"/>
  <c r="I113" i="10"/>
  <c r="H113" i="10"/>
  <c r="AC112" i="10"/>
  <c r="AB112" i="10"/>
  <c r="AA112" i="10"/>
  <c r="Z112" i="10"/>
  <c r="Y112" i="10"/>
  <c r="X112" i="10"/>
  <c r="W112" i="10"/>
  <c r="V112" i="10"/>
  <c r="U112" i="10"/>
  <c r="T112" i="10"/>
  <c r="S112" i="10"/>
  <c r="R112" i="10"/>
  <c r="Q112" i="10"/>
  <c r="P112" i="10"/>
  <c r="O112" i="10"/>
  <c r="N112" i="10"/>
  <c r="M112" i="10"/>
  <c r="L112" i="10"/>
  <c r="K112" i="10"/>
  <c r="J112" i="10"/>
  <c r="I112" i="10"/>
  <c r="H112" i="10"/>
  <c r="AC109" i="10"/>
  <c r="AC108" i="10" s="1"/>
  <c r="AB109" i="10"/>
  <c r="AB108" i="10" s="1"/>
  <c r="AA109" i="10"/>
  <c r="Z109" i="10"/>
  <c r="Y109" i="10"/>
  <c r="X109" i="10"/>
  <c r="X108" i="10" s="1"/>
  <c r="W109" i="10"/>
  <c r="W108" i="10" s="1"/>
  <c r="V109" i="10"/>
  <c r="V108" i="10" s="1"/>
  <c r="U109" i="10"/>
  <c r="U108" i="10" s="1"/>
  <c r="T109" i="10"/>
  <c r="T108" i="10" s="1"/>
  <c r="S109" i="10"/>
  <c r="R109" i="10"/>
  <c r="R108" i="10" s="1"/>
  <c r="Q109" i="10"/>
  <c r="Q108" i="10" s="1"/>
  <c r="P109" i="10"/>
  <c r="P108" i="10" s="1"/>
  <c r="O109" i="10"/>
  <c r="O108" i="10" s="1"/>
  <c r="N109" i="10"/>
  <c r="N108" i="10" s="1"/>
  <c r="M109" i="10"/>
  <c r="M108" i="10" s="1"/>
  <c r="L109" i="10"/>
  <c r="L108" i="10" s="1"/>
  <c r="K109" i="10"/>
  <c r="J109" i="10"/>
  <c r="J108" i="10" s="1"/>
  <c r="I109" i="10"/>
  <c r="I108" i="10" s="1"/>
  <c r="H109" i="10"/>
  <c r="H108" i="10" s="1"/>
  <c r="AA108" i="10"/>
  <c r="Z108" i="10"/>
  <c r="Y108" i="10"/>
  <c r="S108" i="10"/>
  <c r="K108" i="10"/>
  <c r="AC105" i="10"/>
  <c r="AB105" i="10"/>
  <c r="AA105" i="10"/>
  <c r="Z105" i="10"/>
  <c r="Y105" i="10"/>
  <c r="X105" i="10"/>
  <c r="W105" i="10"/>
  <c r="V105" i="10"/>
  <c r="U105" i="10"/>
  <c r="T105" i="10"/>
  <c r="S105" i="10"/>
  <c r="R105" i="10"/>
  <c r="Q105" i="10"/>
  <c r="P105" i="10"/>
  <c r="O105" i="10"/>
  <c r="N105" i="10"/>
  <c r="M105" i="10"/>
  <c r="L105" i="10"/>
  <c r="K105" i="10"/>
  <c r="J105" i="10"/>
  <c r="I105" i="10"/>
  <c r="H105" i="10"/>
  <c r="AC104" i="10"/>
  <c r="AB104" i="10"/>
  <c r="AA104" i="10"/>
  <c r="Z104" i="10"/>
  <c r="Y104" i="10"/>
  <c r="X104" i="10"/>
  <c r="W104" i="10"/>
  <c r="V104" i="10"/>
  <c r="U104" i="10"/>
  <c r="T104" i="10"/>
  <c r="S104" i="10"/>
  <c r="R104" i="10"/>
  <c r="Q104" i="10"/>
  <c r="P104" i="10"/>
  <c r="O104" i="10"/>
  <c r="N104" i="10"/>
  <c r="M104" i="10"/>
  <c r="L104" i="10"/>
  <c r="K104" i="10"/>
  <c r="J104" i="10"/>
  <c r="I104" i="10"/>
  <c r="H104" i="10"/>
  <c r="AC103" i="10"/>
  <c r="AB103" i="10"/>
  <c r="AA103" i="10"/>
  <c r="Z103" i="10"/>
  <c r="Y103" i="10"/>
  <c r="X103" i="10"/>
  <c r="W103" i="10"/>
  <c r="V103" i="10"/>
  <c r="U103" i="10"/>
  <c r="T103" i="10"/>
  <c r="S103" i="10"/>
  <c r="R103" i="10"/>
  <c r="Q103" i="10"/>
  <c r="P103" i="10"/>
  <c r="O103" i="10"/>
  <c r="N103" i="10"/>
  <c r="M103" i="10"/>
  <c r="L103" i="10"/>
  <c r="K103" i="10"/>
  <c r="J103" i="10"/>
  <c r="I103" i="10"/>
  <c r="H103" i="10"/>
  <c r="AC102" i="10"/>
  <c r="AB102" i="10"/>
  <c r="AA102" i="10"/>
  <c r="Z102" i="10"/>
  <c r="Y102" i="10"/>
  <c r="X102" i="10"/>
  <c r="W102" i="10"/>
  <c r="V102" i="10"/>
  <c r="U102" i="10"/>
  <c r="T102" i="10"/>
  <c r="S102" i="10"/>
  <c r="R102" i="10"/>
  <c r="Q102" i="10"/>
  <c r="P102" i="10"/>
  <c r="O102" i="10"/>
  <c r="N102" i="10"/>
  <c r="M102" i="10"/>
  <c r="L102" i="10"/>
  <c r="K102" i="10"/>
  <c r="J102" i="10"/>
  <c r="I102" i="10"/>
  <c r="H102" i="10"/>
  <c r="AC101" i="10"/>
  <c r="AB101" i="10"/>
  <c r="AA101" i="10"/>
  <c r="Z101" i="10"/>
  <c r="Y101" i="10"/>
  <c r="X101" i="10"/>
  <c r="W101" i="10"/>
  <c r="V101" i="10"/>
  <c r="U101" i="10"/>
  <c r="T101" i="10"/>
  <c r="S101" i="10"/>
  <c r="R101" i="10"/>
  <c r="Q101" i="10"/>
  <c r="P101" i="10"/>
  <c r="O101" i="10"/>
  <c r="N101" i="10"/>
  <c r="M101" i="10"/>
  <c r="L101" i="10"/>
  <c r="K101" i="10"/>
  <c r="J101" i="10"/>
  <c r="I101" i="10"/>
  <c r="H101" i="10"/>
  <c r="AC100" i="10"/>
  <c r="AB100" i="10"/>
  <c r="AA100" i="10"/>
  <c r="Z100" i="10"/>
  <c r="Y100" i="10"/>
  <c r="X100" i="10"/>
  <c r="W100" i="10"/>
  <c r="V100" i="10"/>
  <c r="U100" i="10"/>
  <c r="T100" i="10"/>
  <c r="S100" i="10"/>
  <c r="R100" i="10"/>
  <c r="Q100" i="10"/>
  <c r="P100" i="10"/>
  <c r="O100" i="10"/>
  <c r="N100" i="10"/>
  <c r="M100" i="10"/>
  <c r="L100" i="10"/>
  <c r="K100" i="10"/>
  <c r="J100" i="10"/>
  <c r="I100" i="10"/>
  <c r="H100" i="10"/>
  <c r="AC99" i="10"/>
  <c r="AB99" i="10"/>
  <c r="AA99" i="10"/>
  <c r="Z99" i="10"/>
  <c r="Y99" i="10"/>
  <c r="X99" i="10"/>
  <c r="W99" i="10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H99" i="10"/>
  <c r="AC98" i="10"/>
  <c r="AB98" i="10"/>
  <c r="AA98" i="10"/>
  <c r="Z98" i="10"/>
  <c r="Y98" i="10"/>
  <c r="X98" i="10"/>
  <c r="W98" i="10"/>
  <c r="V98" i="10"/>
  <c r="U98" i="10"/>
  <c r="T98" i="10"/>
  <c r="S98" i="10"/>
  <c r="R98" i="10"/>
  <c r="Q98" i="10"/>
  <c r="P98" i="10"/>
  <c r="O98" i="10"/>
  <c r="N98" i="10"/>
  <c r="M98" i="10"/>
  <c r="L98" i="10"/>
  <c r="K98" i="10"/>
  <c r="J98" i="10"/>
  <c r="I98" i="10"/>
  <c r="H98" i="10"/>
  <c r="AC97" i="10"/>
  <c r="AB97" i="10"/>
  <c r="AA97" i="10"/>
  <c r="Z97" i="10"/>
  <c r="Y97" i="10"/>
  <c r="X97" i="10"/>
  <c r="W97" i="10"/>
  <c r="V97" i="10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AC94" i="10"/>
  <c r="AB94" i="10"/>
  <c r="AA94" i="10"/>
  <c r="Z94" i="10"/>
  <c r="Y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AC91" i="10"/>
  <c r="AB91" i="10"/>
  <c r="AA91" i="10"/>
  <c r="Z91" i="10"/>
  <c r="Y91" i="10"/>
  <c r="X91" i="10"/>
  <c r="W91" i="10"/>
  <c r="V91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AC90" i="10"/>
  <c r="AB90" i="10"/>
  <c r="AA90" i="10"/>
  <c r="Z90" i="10"/>
  <c r="Y90" i="10"/>
  <c r="X90" i="10"/>
  <c r="W90" i="10"/>
  <c r="V90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AC89" i="10"/>
  <c r="AB89" i="10"/>
  <c r="AA89" i="10"/>
  <c r="Z89" i="10"/>
  <c r="Y89" i="10"/>
  <c r="X89" i="10"/>
  <c r="W89" i="10"/>
  <c r="V89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AC88" i="10"/>
  <c r="AB88" i="10"/>
  <c r="AA88" i="10"/>
  <c r="Z88" i="10"/>
  <c r="Y88" i="10"/>
  <c r="X88" i="10"/>
  <c r="W88" i="10"/>
  <c r="V88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AC87" i="10"/>
  <c r="AB87" i="10"/>
  <c r="AA87" i="10"/>
  <c r="Z87" i="10"/>
  <c r="Y87" i="10"/>
  <c r="X87" i="10"/>
  <c r="W87" i="10"/>
  <c r="V87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AC86" i="10"/>
  <c r="AB86" i="10"/>
  <c r="AA86" i="10"/>
  <c r="Z86" i="10"/>
  <c r="Y86" i="10"/>
  <c r="X86" i="10"/>
  <c r="W86" i="10"/>
  <c r="V86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AC85" i="10"/>
  <c r="AB85" i="10"/>
  <c r="AA85" i="10"/>
  <c r="Z85" i="10"/>
  <c r="Y85" i="10"/>
  <c r="X85" i="10"/>
  <c r="W85" i="10"/>
  <c r="V85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AC84" i="10"/>
  <c r="AB84" i="10"/>
  <c r="AA84" i="10"/>
  <c r="Z84" i="10"/>
  <c r="Y84" i="10"/>
  <c r="X84" i="10"/>
  <c r="W84" i="10"/>
  <c r="V84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AC83" i="10"/>
  <c r="AB83" i="10"/>
  <c r="AA83" i="10"/>
  <c r="Z83" i="10"/>
  <c r="Y83" i="10"/>
  <c r="X83" i="10"/>
  <c r="W83" i="10"/>
  <c r="V83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AC80" i="10"/>
  <c r="AB80" i="10"/>
  <c r="AA80" i="10"/>
  <c r="Z80" i="10"/>
  <c r="Y80" i="10"/>
  <c r="X80" i="10"/>
  <c r="W80" i="10"/>
  <c r="V80" i="10"/>
  <c r="U80" i="10"/>
  <c r="T80" i="10"/>
  <c r="S80" i="10"/>
  <c r="R80" i="10"/>
  <c r="Q80" i="10"/>
  <c r="P80" i="10"/>
  <c r="O80" i="10"/>
  <c r="N80" i="10"/>
  <c r="M80" i="10"/>
  <c r="L80" i="10"/>
  <c r="K80" i="10"/>
  <c r="J80" i="10"/>
  <c r="I80" i="10"/>
  <c r="H80" i="10"/>
  <c r="AC77" i="10"/>
  <c r="AB77" i="10"/>
  <c r="AA77" i="10"/>
  <c r="Z77" i="10"/>
  <c r="Y77" i="10"/>
  <c r="X77" i="10"/>
  <c r="W77" i="10"/>
  <c r="V77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AC76" i="10"/>
  <c r="AB76" i="10"/>
  <c r="AA76" i="10"/>
  <c r="Z76" i="10"/>
  <c r="Y76" i="10"/>
  <c r="X76" i="10"/>
  <c r="W76" i="10"/>
  <c r="V76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AC74" i="10"/>
  <c r="AB74" i="10"/>
  <c r="AA74" i="10"/>
  <c r="Z74" i="10"/>
  <c r="Y74" i="10"/>
  <c r="X74" i="10"/>
  <c r="W74" i="10"/>
  <c r="V74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AC73" i="10"/>
  <c r="AB73" i="10"/>
  <c r="AA73" i="10"/>
  <c r="Z73" i="10"/>
  <c r="Y73" i="10"/>
  <c r="X73" i="10"/>
  <c r="W73" i="10"/>
  <c r="V73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AC72" i="10"/>
  <c r="AB72" i="10"/>
  <c r="AA72" i="10"/>
  <c r="Z72" i="10"/>
  <c r="Y72" i="10"/>
  <c r="X72" i="10"/>
  <c r="W72" i="10"/>
  <c r="V72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AC71" i="10"/>
  <c r="AB71" i="10"/>
  <c r="AA71" i="10"/>
  <c r="Z71" i="10"/>
  <c r="Y71" i="10"/>
  <c r="X71" i="10"/>
  <c r="W71" i="10"/>
  <c r="V71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AC70" i="10"/>
  <c r="AB70" i="10"/>
  <c r="AA70" i="10"/>
  <c r="Z70" i="10"/>
  <c r="Y70" i="10"/>
  <c r="X70" i="10"/>
  <c r="W70" i="10"/>
  <c r="V70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AC69" i="10"/>
  <c r="AB69" i="10"/>
  <c r="AA69" i="10"/>
  <c r="Z69" i="10"/>
  <c r="Y69" i="10"/>
  <c r="X69" i="10"/>
  <c r="W69" i="10"/>
  <c r="V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X254" i="10" l="1"/>
  <c r="S318" i="10" l="1"/>
  <c r="T318" i="10"/>
  <c r="U318" i="10"/>
  <c r="V318" i="10"/>
  <c r="W318" i="10"/>
  <c r="X318" i="10"/>
  <c r="Y318" i="10"/>
  <c r="Z318" i="10"/>
  <c r="AA318" i="10"/>
  <c r="AB318" i="10"/>
  <c r="AC318" i="10"/>
  <c r="R318" i="10"/>
  <c r="M223" i="10" l="1"/>
  <c r="M550" i="11" l="1"/>
  <c r="K550" i="11"/>
  <c r="I550" i="11"/>
  <c r="K624" i="12"/>
  <c r="M624" i="12" s="1"/>
  <c r="M627" i="12" s="1"/>
  <c r="I624" i="12"/>
  <c r="M614" i="12"/>
  <c r="M613" i="12"/>
  <c r="M612" i="12"/>
  <c r="M611" i="12"/>
  <c r="M610" i="12"/>
  <c r="M609" i="12"/>
  <c r="G614" i="12"/>
  <c r="G613" i="12"/>
  <c r="G612" i="12"/>
  <c r="G611" i="12"/>
  <c r="G610" i="12"/>
  <c r="G609" i="12"/>
  <c r="G608" i="12"/>
  <c r="G615" i="12" s="1"/>
  <c r="G603" i="12"/>
  <c r="G602" i="12"/>
  <c r="G601" i="12"/>
  <c r="G600" i="12"/>
  <c r="G599" i="12"/>
  <c r="G598" i="12"/>
  <c r="G597" i="12"/>
  <c r="G596" i="12"/>
  <c r="G595" i="12"/>
  <c r="G629" i="12"/>
  <c r="G624" i="12"/>
  <c r="G627" i="12" s="1"/>
  <c r="C624" i="12"/>
  <c r="I615" i="12"/>
  <c r="C614" i="12"/>
  <c r="M608" i="12"/>
  <c r="I608" i="12"/>
  <c r="C608" i="12"/>
  <c r="C615" i="12" s="1"/>
  <c r="M603" i="12"/>
  <c r="M602" i="12"/>
  <c r="M601" i="12"/>
  <c r="M600" i="12"/>
  <c r="M599" i="12"/>
  <c r="M598" i="12"/>
  <c r="M597" i="12"/>
  <c r="M596" i="12"/>
  <c r="M595" i="12"/>
  <c r="M605" i="12" s="1"/>
  <c r="C605" i="12"/>
  <c r="G492" i="12"/>
  <c r="K492" i="12"/>
  <c r="G493" i="12"/>
  <c r="M493" i="12"/>
  <c r="G494" i="12"/>
  <c r="M494" i="12"/>
  <c r="G495" i="12"/>
  <c r="M495" i="12"/>
  <c r="G496" i="12"/>
  <c r="M496" i="12"/>
  <c r="G497" i="12"/>
  <c r="M497" i="12"/>
  <c r="G498" i="12"/>
  <c r="M498" i="12"/>
  <c r="G499" i="12"/>
  <c r="M499" i="12"/>
  <c r="G500" i="12"/>
  <c r="M500" i="12"/>
  <c r="C502" i="12"/>
  <c r="G506" i="12"/>
  <c r="I506" i="12"/>
  <c r="G507" i="12"/>
  <c r="I507" i="12"/>
  <c r="G508" i="12"/>
  <c r="I508" i="12"/>
  <c r="M508" i="12"/>
  <c r="G509" i="12"/>
  <c r="M509" i="12"/>
  <c r="G510" i="12"/>
  <c r="M510" i="12"/>
  <c r="G511" i="12"/>
  <c r="M511" i="12"/>
  <c r="G512" i="12"/>
  <c r="M512" i="12"/>
  <c r="C513" i="12"/>
  <c r="I513" i="12"/>
  <c r="E213" i="4"/>
  <c r="E213" i="1"/>
  <c r="X184" i="13"/>
  <c r="Y184" i="13"/>
  <c r="Z184" i="13"/>
  <c r="AA184" i="13"/>
  <c r="AB184" i="13"/>
  <c r="AC184" i="13"/>
  <c r="AD184" i="13"/>
  <c r="AE184" i="13"/>
  <c r="AF184" i="13"/>
  <c r="AG184" i="13"/>
  <c r="AH184" i="13"/>
  <c r="W184" i="13"/>
  <c r="W182" i="13"/>
  <c r="W186" i="13"/>
  <c r="X115" i="13"/>
  <c r="Y115" i="13"/>
  <c r="Z115" i="13"/>
  <c r="Z117" i="13" s="1"/>
  <c r="AA115" i="13"/>
  <c r="AA117" i="13" s="1"/>
  <c r="AB115" i="13"/>
  <c r="AC115" i="13"/>
  <c r="AD115" i="13"/>
  <c r="AD117" i="13" s="1"/>
  <c r="AE115" i="13"/>
  <c r="AE117" i="13" s="1"/>
  <c r="AF115" i="13"/>
  <c r="AG115" i="13"/>
  <c r="AH115" i="13"/>
  <c r="AH117" i="13" s="1"/>
  <c r="W115" i="13"/>
  <c r="V184" i="13"/>
  <c r="U184" i="13"/>
  <c r="T184" i="13"/>
  <c r="S184" i="13"/>
  <c r="R184" i="13"/>
  <c r="Q184" i="13"/>
  <c r="P184" i="13"/>
  <c r="O184" i="13"/>
  <c r="N184" i="13"/>
  <c r="M184" i="13"/>
  <c r="L184" i="13"/>
  <c r="K184" i="13"/>
  <c r="J184" i="13"/>
  <c r="I184" i="13"/>
  <c r="H184" i="13"/>
  <c r="G184" i="13"/>
  <c r="AI179" i="13"/>
  <c r="AH164" i="13"/>
  <c r="AG164" i="13"/>
  <c r="AF164" i="13"/>
  <c r="AE164" i="13"/>
  <c r="AD164" i="13"/>
  <c r="AC164" i="13"/>
  <c r="AB164" i="13"/>
  <c r="AA164" i="13"/>
  <c r="Z164" i="13"/>
  <c r="Y164" i="13"/>
  <c r="X164" i="13"/>
  <c r="W164" i="13"/>
  <c r="V164" i="13"/>
  <c r="U164" i="13"/>
  <c r="T164" i="13"/>
  <c r="S164" i="13"/>
  <c r="R164" i="13"/>
  <c r="Q164" i="13"/>
  <c r="P164" i="13"/>
  <c r="O164" i="13"/>
  <c r="N164" i="13"/>
  <c r="M164" i="13"/>
  <c r="L164" i="13"/>
  <c r="K164" i="13"/>
  <c r="J164" i="13"/>
  <c r="I164" i="13"/>
  <c r="H164" i="13"/>
  <c r="G164" i="13"/>
  <c r="AH163" i="13"/>
  <c r="AG163" i="13"/>
  <c r="AF163" i="13"/>
  <c r="AE163" i="13"/>
  <c r="AD163" i="13"/>
  <c r="AC163" i="13"/>
  <c r="AB163" i="13"/>
  <c r="AA163" i="13"/>
  <c r="Z163" i="13"/>
  <c r="Y163" i="13"/>
  <c r="X163" i="13"/>
  <c r="W163" i="13"/>
  <c r="V163" i="13"/>
  <c r="U163" i="13"/>
  <c r="T163" i="13"/>
  <c r="S163" i="13"/>
  <c r="R163" i="13"/>
  <c r="Q163" i="13"/>
  <c r="P163" i="13"/>
  <c r="O163" i="13"/>
  <c r="N163" i="13"/>
  <c r="M163" i="13"/>
  <c r="L163" i="13"/>
  <c r="K163" i="13"/>
  <c r="J163" i="13"/>
  <c r="I163" i="13"/>
  <c r="H163" i="13"/>
  <c r="G163" i="13"/>
  <c r="AH162" i="13"/>
  <c r="AG162" i="13"/>
  <c r="AF162" i="13"/>
  <c r="AE162" i="13"/>
  <c r="AD162" i="13"/>
  <c r="AC162" i="13"/>
  <c r="AB162" i="13"/>
  <c r="AA162" i="13"/>
  <c r="Z162" i="13"/>
  <c r="Y162" i="13"/>
  <c r="X162" i="13"/>
  <c r="W162" i="13"/>
  <c r="V162" i="13"/>
  <c r="U162" i="13"/>
  <c r="T162" i="13"/>
  <c r="S162" i="13"/>
  <c r="R162" i="13"/>
  <c r="Q162" i="13"/>
  <c r="P162" i="13"/>
  <c r="O162" i="13"/>
  <c r="N162" i="13"/>
  <c r="M162" i="13"/>
  <c r="L162" i="13"/>
  <c r="K162" i="13"/>
  <c r="J162" i="13"/>
  <c r="I162" i="13"/>
  <c r="H162" i="13"/>
  <c r="G162" i="13"/>
  <c r="AA161" i="13"/>
  <c r="AA167" i="13" s="1"/>
  <c r="K161" i="13"/>
  <c r="F161" i="13"/>
  <c r="E161" i="13"/>
  <c r="AG158" i="13"/>
  <c r="AB158" i="13"/>
  <c r="T158" i="13"/>
  <c r="Q158" i="13"/>
  <c r="L158" i="13"/>
  <c r="AB151" i="13"/>
  <c r="P151" i="13"/>
  <c r="N151" i="13"/>
  <c r="F151" i="13"/>
  <c r="AF151" i="13" s="1"/>
  <c r="AB150" i="13"/>
  <c r="X150" i="13"/>
  <c r="N150" i="13"/>
  <c r="G150" i="13"/>
  <c r="AE148" i="13"/>
  <c r="AB148" i="13"/>
  <c r="W148" i="13"/>
  <c r="T148" i="13"/>
  <c r="O148" i="13"/>
  <c r="L148" i="13"/>
  <c r="G148" i="13"/>
  <c r="AH148" i="13"/>
  <c r="AC147" i="13"/>
  <c r="AE146" i="13"/>
  <c r="AB146" i="13"/>
  <c r="W146" i="13"/>
  <c r="T146" i="13"/>
  <c r="O146" i="13"/>
  <c r="L146" i="13"/>
  <c r="G146" i="13"/>
  <c r="AH146" i="13"/>
  <c r="AE144" i="13"/>
  <c r="AB144" i="13"/>
  <c r="W144" i="13"/>
  <c r="T144" i="13"/>
  <c r="O144" i="13"/>
  <c r="H144" i="13"/>
  <c r="AH143" i="13"/>
  <c r="W143" i="13"/>
  <c r="S143" i="13"/>
  <c r="R143" i="13"/>
  <c r="G143" i="13"/>
  <c r="K143" i="13"/>
  <c r="AF142" i="13"/>
  <c r="AB142" i="13"/>
  <c r="AA142" i="13"/>
  <c r="W142" i="13"/>
  <c r="P142" i="13"/>
  <c r="L142" i="13"/>
  <c r="K142" i="13"/>
  <c r="G142" i="13"/>
  <c r="AH142" i="13"/>
  <c r="AH139" i="13"/>
  <c r="AH158" i="13" s="1"/>
  <c r="AG139" i="13"/>
  <c r="AF139" i="13"/>
  <c r="AF158" i="13" s="1"/>
  <c r="AE139" i="13"/>
  <c r="AE158" i="13" s="1"/>
  <c r="AD139" i="13"/>
  <c r="AD158" i="13" s="1"/>
  <c r="AC139" i="13"/>
  <c r="AC158" i="13" s="1"/>
  <c r="AB139" i="13"/>
  <c r="AA139" i="13"/>
  <c r="AA158" i="13" s="1"/>
  <c r="Z139" i="13"/>
  <c r="Z158" i="13" s="1"/>
  <c r="Y139" i="13"/>
  <c r="Y158" i="13" s="1"/>
  <c r="X139" i="13"/>
  <c r="X158" i="13" s="1"/>
  <c r="W139" i="13"/>
  <c r="W158" i="13" s="1"/>
  <c r="V139" i="13"/>
  <c r="V158" i="13" s="1"/>
  <c r="U139" i="13"/>
  <c r="U158" i="13" s="1"/>
  <c r="T139" i="13"/>
  <c r="S139" i="13"/>
  <c r="S158" i="13" s="1"/>
  <c r="R139" i="13"/>
  <c r="R158" i="13" s="1"/>
  <c r="Q139" i="13"/>
  <c r="P139" i="13"/>
  <c r="P158" i="13" s="1"/>
  <c r="O139" i="13"/>
  <c r="O158" i="13" s="1"/>
  <c r="N139" i="13"/>
  <c r="N158" i="13" s="1"/>
  <c r="M139" i="13"/>
  <c r="M158" i="13" s="1"/>
  <c r="L139" i="13"/>
  <c r="K139" i="13"/>
  <c r="K158" i="13" s="1"/>
  <c r="J139" i="13"/>
  <c r="J158" i="13" s="1"/>
  <c r="I139" i="13"/>
  <c r="I158" i="13" s="1"/>
  <c r="H139" i="13"/>
  <c r="H158" i="13" s="1"/>
  <c r="G139" i="13"/>
  <c r="G158" i="13" s="1"/>
  <c r="AE131" i="13"/>
  <c r="AE174" i="13" s="1"/>
  <c r="AE186" i="13" s="1"/>
  <c r="AE187" i="13" s="1"/>
  <c r="AA131" i="13"/>
  <c r="AA174" i="13" s="1"/>
  <c r="AA186" i="13" s="1"/>
  <c r="AA187" i="13" s="1"/>
  <c r="Z131" i="13"/>
  <c r="Z174" i="13" s="1"/>
  <c r="Z186" i="13" s="1"/>
  <c r="Z187" i="13" s="1"/>
  <c r="O131" i="13"/>
  <c r="O174" i="13" s="1"/>
  <c r="O186" i="13" s="1"/>
  <c r="O187" i="13" s="1"/>
  <c r="K131" i="13"/>
  <c r="K174" i="13" s="1"/>
  <c r="K186" i="13" s="1"/>
  <c r="K187" i="13" s="1"/>
  <c r="J131" i="13"/>
  <c r="J174" i="13" s="1"/>
  <c r="J186" i="13" s="1"/>
  <c r="J187" i="13" s="1"/>
  <c r="AH131" i="13"/>
  <c r="AH174" i="13" s="1"/>
  <c r="AH186" i="13" s="1"/>
  <c r="AH187" i="13" s="1"/>
  <c r="AG131" i="13"/>
  <c r="AG174" i="13" s="1"/>
  <c r="AG186" i="13" s="1"/>
  <c r="AF161" i="13"/>
  <c r="AE161" i="13"/>
  <c r="AE167" i="13" s="1"/>
  <c r="AD161" i="13"/>
  <c r="AD167" i="13" s="1"/>
  <c r="AC131" i="13"/>
  <c r="AC174" i="13" s="1"/>
  <c r="AC186" i="13" s="1"/>
  <c r="AC187" i="13" s="1"/>
  <c r="Z161" i="13"/>
  <c r="Z167" i="13" s="1"/>
  <c r="Y131" i="13"/>
  <c r="Y174" i="13" s="1"/>
  <c r="Y186" i="13" s="1"/>
  <c r="W161" i="13"/>
  <c r="W167" i="13" s="1"/>
  <c r="V161" i="13"/>
  <c r="V167" i="13" s="1"/>
  <c r="U131" i="13"/>
  <c r="U174" i="13" s="1"/>
  <c r="U186" i="13" s="1"/>
  <c r="S161" i="13"/>
  <c r="S167" i="13" s="1"/>
  <c r="R131" i="13"/>
  <c r="R174" i="13" s="1"/>
  <c r="R186" i="13" s="1"/>
  <c r="R187" i="13" s="1"/>
  <c r="Q131" i="13"/>
  <c r="Q174" i="13" s="1"/>
  <c r="Q186" i="13" s="1"/>
  <c r="O161" i="13"/>
  <c r="N161" i="13"/>
  <c r="N167" i="13" s="1"/>
  <c r="M131" i="13"/>
  <c r="M174" i="13" s="1"/>
  <c r="M186" i="13" s="1"/>
  <c r="M187" i="13" s="1"/>
  <c r="J161" i="13"/>
  <c r="J167" i="13" s="1"/>
  <c r="I131" i="13"/>
  <c r="I174" i="13" s="1"/>
  <c r="I186" i="13" s="1"/>
  <c r="G161" i="13"/>
  <c r="AH122" i="13"/>
  <c r="AG122" i="13"/>
  <c r="AF122" i="13"/>
  <c r="AE122" i="13"/>
  <c r="AD122" i="13"/>
  <c r="AC122" i="13"/>
  <c r="AB122" i="13"/>
  <c r="AA122" i="13"/>
  <c r="Z122" i="13"/>
  <c r="Y122" i="13"/>
  <c r="X122" i="13"/>
  <c r="W122" i="13"/>
  <c r="V122" i="13"/>
  <c r="U122" i="13"/>
  <c r="T122" i="13"/>
  <c r="S122" i="13"/>
  <c r="R122" i="13"/>
  <c r="Q122" i="13"/>
  <c r="P122" i="13"/>
  <c r="O122" i="13"/>
  <c r="N122" i="13"/>
  <c r="M122" i="13"/>
  <c r="L122" i="13"/>
  <c r="K122" i="13"/>
  <c r="J122" i="13"/>
  <c r="I122" i="13"/>
  <c r="H122" i="13"/>
  <c r="G122" i="13"/>
  <c r="AG151" i="13"/>
  <c r="Y151" i="13"/>
  <c r="U151" i="13"/>
  <c r="T151" i="13"/>
  <c r="AH150" i="13"/>
  <c r="AE150" i="13"/>
  <c r="AD150" i="13"/>
  <c r="Z150" i="13"/>
  <c r="W150" i="13"/>
  <c r="T150" i="13"/>
  <c r="S150" i="13"/>
  <c r="R150" i="13"/>
  <c r="O150" i="13"/>
  <c r="L150" i="13"/>
  <c r="H150" i="13"/>
  <c r="J149" i="13"/>
  <c r="I149" i="13"/>
  <c r="AG148" i="13"/>
  <c r="AF148" i="13"/>
  <c r="AC148" i="13"/>
  <c r="AA148" i="13"/>
  <c r="Y148" i="13"/>
  <c r="X148" i="13"/>
  <c r="U148" i="13"/>
  <c r="S148" i="13"/>
  <c r="Q148" i="13"/>
  <c r="P148" i="13"/>
  <c r="M148" i="13"/>
  <c r="K148" i="13"/>
  <c r="H148" i="13"/>
  <c r="J147" i="13"/>
  <c r="I147" i="13"/>
  <c r="AG146" i="13"/>
  <c r="AF146" i="13"/>
  <c r="AC146" i="13"/>
  <c r="AA146" i="13"/>
  <c r="Y146" i="13"/>
  <c r="X146" i="13"/>
  <c r="U146" i="13"/>
  <c r="S146" i="13"/>
  <c r="Q146" i="13"/>
  <c r="P146" i="13"/>
  <c r="M146" i="13"/>
  <c r="K146" i="13"/>
  <c r="H146" i="13"/>
  <c r="J145" i="13"/>
  <c r="I145" i="13"/>
  <c r="AG144" i="13"/>
  <c r="AF144" i="13"/>
  <c r="AC144" i="13"/>
  <c r="AA144" i="13"/>
  <c r="Y144" i="13"/>
  <c r="X144" i="13"/>
  <c r="U144" i="13"/>
  <c r="S144" i="13"/>
  <c r="Q144" i="13"/>
  <c r="P144" i="13"/>
  <c r="M144" i="13"/>
  <c r="AE143" i="13"/>
  <c r="AD143" i="13"/>
  <c r="AC143" i="13"/>
  <c r="Z143" i="13"/>
  <c r="Y143" i="13"/>
  <c r="U143" i="13"/>
  <c r="O143" i="13"/>
  <c r="N143" i="13"/>
  <c r="M143" i="13"/>
  <c r="I143" i="13"/>
  <c r="AG142" i="13"/>
  <c r="AF117" i="13"/>
  <c r="AC142" i="13"/>
  <c r="AB117" i="13"/>
  <c r="Y142" i="13"/>
  <c r="X142" i="13"/>
  <c r="W117" i="13"/>
  <c r="V117" i="13"/>
  <c r="U142" i="13"/>
  <c r="T142" i="13"/>
  <c r="S142" i="13"/>
  <c r="R117" i="13"/>
  <c r="Q142" i="13"/>
  <c r="P117" i="13"/>
  <c r="O117" i="13"/>
  <c r="N117" i="13"/>
  <c r="M142" i="13"/>
  <c r="L117" i="13"/>
  <c r="K117" i="13"/>
  <c r="J117" i="13"/>
  <c r="I117" i="13"/>
  <c r="H142" i="13"/>
  <c r="G117" i="13"/>
  <c r="S282" i="10"/>
  <c r="T282" i="10"/>
  <c r="U282" i="10"/>
  <c r="V282" i="10"/>
  <c r="W282" i="10"/>
  <c r="X282" i="10"/>
  <c r="Y282" i="10"/>
  <c r="Z282" i="10"/>
  <c r="AA282" i="10"/>
  <c r="AB282" i="10"/>
  <c r="AC282" i="10"/>
  <c r="S283" i="10"/>
  <c r="V283" i="10"/>
  <c r="W283" i="10"/>
  <c r="Z283" i="10"/>
  <c r="AA283" i="10"/>
  <c r="R282" i="10"/>
  <c r="AB223" i="10"/>
  <c r="AB283" i="10" s="1"/>
  <c r="AC223" i="10"/>
  <c r="AC283" i="10" s="1"/>
  <c r="N223" i="10"/>
  <c r="O223" i="10"/>
  <c r="P223" i="10"/>
  <c r="Q223" i="10"/>
  <c r="R223" i="10"/>
  <c r="R283" i="10" s="1"/>
  <c r="S223" i="10"/>
  <c r="T223" i="10"/>
  <c r="T283" i="10" s="1"/>
  <c r="U223" i="10"/>
  <c r="U283" i="10" s="1"/>
  <c r="V223" i="10"/>
  <c r="W223" i="10"/>
  <c r="X223" i="10"/>
  <c r="X283" i="10" s="1"/>
  <c r="Y223" i="10"/>
  <c r="Y283" i="10" s="1"/>
  <c r="Z223" i="10"/>
  <c r="AA223" i="10"/>
  <c r="L223" i="10"/>
  <c r="M615" i="12" l="1"/>
  <c r="M619" i="12" s="1"/>
  <c r="M631" i="12"/>
  <c r="G605" i="12"/>
  <c r="G619" i="12" s="1"/>
  <c r="G631" i="12" s="1"/>
  <c r="G513" i="12"/>
  <c r="G517" i="12" s="1"/>
  <c r="G502" i="12"/>
  <c r="AF167" i="13"/>
  <c r="O167" i="13"/>
  <c r="K167" i="13"/>
  <c r="G167" i="13"/>
  <c r="U187" i="13"/>
  <c r="Q117" i="13"/>
  <c r="U117" i="13"/>
  <c r="Y117" i="13"/>
  <c r="AG117" i="13"/>
  <c r="AE145" i="13"/>
  <c r="AA145" i="13"/>
  <c r="W145" i="13"/>
  <c r="S145" i="13"/>
  <c r="O145" i="13"/>
  <c r="AF145" i="13"/>
  <c r="AB145" i="13"/>
  <c r="X145" i="13"/>
  <c r="T145" i="13"/>
  <c r="P145" i="13"/>
  <c r="N145" i="13"/>
  <c r="AD145" i="13"/>
  <c r="N147" i="13"/>
  <c r="V147" i="13"/>
  <c r="AD147" i="13"/>
  <c r="AE149" i="13"/>
  <c r="AA149" i="13"/>
  <c r="W149" i="13"/>
  <c r="S149" i="13"/>
  <c r="O149" i="13"/>
  <c r="AF149" i="13"/>
  <c r="AB149" i="13"/>
  <c r="X149" i="13"/>
  <c r="T149" i="13"/>
  <c r="P149" i="13"/>
  <c r="N149" i="13"/>
  <c r="AD149" i="13"/>
  <c r="K151" i="13"/>
  <c r="G151" i="13"/>
  <c r="L151" i="13"/>
  <c r="H151" i="13"/>
  <c r="V131" i="13"/>
  <c r="V174" i="13" s="1"/>
  <c r="V186" i="13" s="1"/>
  <c r="V187" i="13" s="1"/>
  <c r="J144" i="13"/>
  <c r="Y145" i="13"/>
  <c r="AG145" i="13"/>
  <c r="Y147" i="13"/>
  <c r="AG147" i="13"/>
  <c r="Y149" i="13"/>
  <c r="AG149" i="13"/>
  <c r="AG161" i="13"/>
  <c r="AG167" i="13" s="1"/>
  <c r="AH161" i="13"/>
  <c r="AH167" i="13" s="1"/>
  <c r="I187" i="13"/>
  <c r="Y187" i="13"/>
  <c r="AG187" i="13"/>
  <c r="H117" i="13"/>
  <c r="T117" i="13"/>
  <c r="X117" i="13"/>
  <c r="H161" i="13"/>
  <c r="H167" i="13" s="1"/>
  <c r="H131" i="13"/>
  <c r="H174" i="13" s="1"/>
  <c r="H186" i="13" s="1"/>
  <c r="H187" i="13" s="1"/>
  <c r="L161" i="13"/>
  <c r="L167" i="13" s="1"/>
  <c r="L131" i="13"/>
  <c r="L174" i="13" s="1"/>
  <c r="L186" i="13" s="1"/>
  <c r="L187" i="13" s="1"/>
  <c r="P161" i="13"/>
  <c r="P167" i="13" s="1"/>
  <c r="P131" i="13"/>
  <c r="P174" i="13" s="1"/>
  <c r="P186" i="13" s="1"/>
  <c r="P187" i="13" s="1"/>
  <c r="T161" i="13"/>
  <c r="T167" i="13" s="1"/>
  <c r="T131" i="13"/>
  <c r="T174" i="13" s="1"/>
  <c r="T186" i="13" s="1"/>
  <c r="X161" i="13"/>
  <c r="X167" i="13" s="1"/>
  <c r="X131" i="13"/>
  <c r="X174" i="13" s="1"/>
  <c r="X186" i="13" s="1"/>
  <c r="X187" i="13" s="1"/>
  <c r="AB161" i="13"/>
  <c r="AB167" i="13" s="1"/>
  <c r="AB131" i="13"/>
  <c r="AB174" i="13" s="1"/>
  <c r="AB186" i="13" s="1"/>
  <c r="N131" i="13"/>
  <c r="N174" i="13" s="1"/>
  <c r="N186" i="13" s="1"/>
  <c r="N187" i="13" s="1"/>
  <c r="S131" i="13"/>
  <c r="S174" i="13" s="1"/>
  <c r="S186" i="13" s="1"/>
  <c r="S187" i="13" s="1"/>
  <c r="AD131" i="13"/>
  <c r="AD174" i="13" s="1"/>
  <c r="AD186" i="13" s="1"/>
  <c r="AD187" i="13" s="1"/>
  <c r="J142" i="13"/>
  <c r="I142" i="13"/>
  <c r="O142" i="13"/>
  <c r="AE142" i="13"/>
  <c r="AF143" i="13"/>
  <c r="AF153" i="13" s="1"/>
  <c r="AF173" i="13" s="1"/>
  <c r="AF182" i="13" s="1"/>
  <c r="AF183" i="13" s="1"/>
  <c r="AB143" i="13"/>
  <c r="X143" i="13"/>
  <c r="T143" i="13"/>
  <c r="P143" i="13"/>
  <c r="Q143" i="13"/>
  <c r="V143" i="13"/>
  <c r="AA143" i="13"/>
  <c r="AG143" i="13"/>
  <c r="AG153" i="13" s="1"/>
  <c r="G144" i="13"/>
  <c r="L144" i="13"/>
  <c r="K145" i="13"/>
  <c r="G145" i="13"/>
  <c r="L145" i="13"/>
  <c r="H145" i="13"/>
  <c r="M145" i="13"/>
  <c r="U145" i="13"/>
  <c r="AC145" i="13"/>
  <c r="I146" i="13"/>
  <c r="K147" i="13"/>
  <c r="G147" i="13"/>
  <c r="L147" i="13"/>
  <c r="H147" i="13"/>
  <c r="M147" i="13"/>
  <c r="U147" i="13"/>
  <c r="I148" i="13"/>
  <c r="K149" i="13"/>
  <c r="G149" i="13"/>
  <c r="L149" i="13"/>
  <c r="H149" i="13"/>
  <c r="M149" i="13"/>
  <c r="U149" i="13"/>
  <c r="AC149" i="13"/>
  <c r="K150" i="13"/>
  <c r="J151" i="13"/>
  <c r="M117" i="13"/>
  <c r="AC117" i="13"/>
  <c r="V145" i="13"/>
  <c r="AE147" i="13"/>
  <c r="AA147" i="13"/>
  <c r="AA153" i="13" s="1"/>
  <c r="AA173" i="13" s="1"/>
  <c r="AA182" i="13" s="1"/>
  <c r="AA183" i="13" s="1"/>
  <c r="W147" i="13"/>
  <c r="S147" i="13"/>
  <c r="O147" i="13"/>
  <c r="AF147" i="13"/>
  <c r="AB147" i="13"/>
  <c r="X147" i="13"/>
  <c r="T147" i="13"/>
  <c r="P147" i="13"/>
  <c r="V149" i="13"/>
  <c r="T187" i="13"/>
  <c r="AB187" i="13"/>
  <c r="I144" i="13"/>
  <c r="Q145" i="13"/>
  <c r="Q147" i="13"/>
  <c r="Q149" i="13"/>
  <c r="R161" i="13"/>
  <c r="R167" i="13" s="1"/>
  <c r="Q187" i="13"/>
  <c r="S117" i="13"/>
  <c r="G131" i="13"/>
  <c r="G174" i="13" s="1"/>
  <c r="G186" i="13" s="1"/>
  <c r="G187" i="13" s="1"/>
  <c r="W131" i="13"/>
  <c r="W174" i="13" s="1"/>
  <c r="W187" i="13" s="1"/>
  <c r="L143" i="13"/>
  <c r="H143" i="13"/>
  <c r="J143" i="13"/>
  <c r="AH144" i="13"/>
  <c r="K144" i="13"/>
  <c r="R145" i="13"/>
  <c r="Z145" i="13"/>
  <c r="AH145" i="13"/>
  <c r="R147" i="13"/>
  <c r="Z147" i="13"/>
  <c r="AH147" i="13"/>
  <c r="R149" i="13"/>
  <c r="Z149" i="13"/>
  <c r="AH149" i="13"/>
  <c r="I151" i="13"/>
  <c r="AF131" i="13"/>
  <c r="AF174" i="13" s="1"/>
  <c r="AF186" i="13" s="1"/>
  <c r="AF187" i="13" s="1"/>
  <c r="N142" i="13"/>
  <c r="R142" i="13"/>
  <c r="V142" i="13"/>
  <c r="Z142" i="13"/>
  <c r="AD142" i="13"/>
  <c r="N144" i="13"/>
  <c r="R144" i="13"/>
  <c r="V144" i="13"/>
  <c r="Z144" i="13"/>
  <c r="AD144" i="13"/>
  <c r="J146" i="13"/>
  <c r="N146" i="13"/>
  <c r="R146" i="13"/>
  <c r="V146" i="13"/>
  <c r="Z146" i="13"/>
  <c r="AD146" i="13"/>
  <c r="J148" i="13"/>
  <c r="N148" i="13"/>
  <c r="R148" i="13"/>
  <c r="V148" i="13"/>
  <c r="Z148" i="13"/>
  <c r="AD148" i="13"/>
  <c r="AG150" i="13"/>
  <c r="AC150" i="13"/>
  <c r="Y150" i="13"/>
  <c r="U150" i="13"/>
  <c r="Q150" i="13"/>
  <c r="M150" i="13"/>
  <c r="P150" i="13"/>
  <c r="V150" i="13"/>
  <c r="AA150" i="13"/>
  <c r="AF150" i="13"/>
  <c r="M151" i="13"/>
  <c r="R151" i="13"/>
  <c r="X151" i="13"/>
  <c r="I150" i="13"/>
  <c r="J150" i="13"/>
  <c r="AH151" i="13"/>
  <c r="AD151" i="13"/>
  <c r="Z151" i="13"/>
  <c r="AE151" i="13"/>
  <c r="AA151" i="13"/>
  <c r="W151" i="13"/>
  <c r="S151" i="13"/>
  <c r="O151" i="13"/>
  <c r="Q151" i="13"/>
  <c r="V151" i="13"/>
  <c r="AC151" i="13"/>
  <c r="I161" i="13"/>
  <c r="I167" i="13" s="1"/>
  <c r="M161" i="13"/>
  <c r="M167" i="13" s="1"/>
  <c r="Q161" i="13"/>
  <c r="Q167" i="13" s="1"/>
  <c r="U161" i="13"/>
  <c r="U167" i="13" s="1"/>
  <c r="Y161" i="13"/>
  <c r="Y167" i="13" s="1"/>
  <c r="AC161" i="13"/>
  <c r="AC167" i="13" s="1"/>
  <c r="AB153" i="13" l="1"/>
  <c r="X153" i="13"/>
  <c r="S153" i="13"/>
  <c r="S173" i="13" s="1"/>
  <c r="S182" i="13" s="1"/>
  <c r="S183" i="13" s="1"/>
  <c r="U153" i="13"/>
  <c r="U173" i="13" s="1"/>
  <c r="U182" i="13" s="1"/>
  <c r="U183" i="13" s="1"/>
  <c r="AH153" i="13"/>
  <c r="T153" i="13"/>
  <c r="T173" i="13" s="1"/>
  <c r="T182" i="13" s="1"/>
  <c r="T183" i="13" s="1"/>
  <c r="W153" i="13"/>
  <c r="W173" i="13" s="1"/>
  <c r="W183" i="13" s="1"/>
  <c r="AC153" i="13"/>
  <c r="AC173" i="13" s="1"/>
  <c r="AC182" i="13" s="1"/>
  <c r="AC183" i="13" s="1"/>
  <c r="Y153" i="13"/>
  <c r="H153" i="13"/>
  <c r="H173" i="13" s="1"/>
  <c r="Q153" i="13"/>
  <c r="Q173" i="13" s="1"/>
  <c r="Q182" i="13" s="1"/>
  <c r="Q183" i="13" s="1"/>
  <c r="K153" i="13"/>
  <c r="K173" i="13" s="1"/>
  <c r="L153" i="13"/>
  <c r="L173" i="13" s="1"/>
  <c r="G153" i="13"/>
  <c r="G173" i="13" s="1"/>
  <c r="P153" i="13"/>
  <c r="P173" i="13" s="1"/>
  <c r="P182" i="13" s="1"/>
  <c r="P183" i="13" s="1"/>
  <c r="J153" i="13"/>
  <c r="J173" i="13" s="1"/>
  <c r="M153" i="13"/>
  <c r="R153" i="13"/>
  <c r="R173" i="13" s="1"/>
  <c r="R182" i="13" s="1"/>
  <c r="R183" i="13" s="1"/>
  <c r="X173" i="13"/>
  <c r="X182" i="13" s="1"/>
  <c r="X183" i="13" s="1"/>
  <c r="AG173" i="13"/>
  <c r="AG182" i="13" s="1"/>
  <c r="AG183" i="13" s="1"/>
  <c r="Y173" i="13"/>
  <c r="Y182" i="13" s="1"/>
  <c r="Y183" i="13" s="1"/>
  <c r="AD153" i="13"/>
  <c r="AD173" i="13" s="1"/>
  <c r="AD182" i="13" s="1"/>
  <c r="AD183" i="13" s="1"/>
  <c r="V153" i="13"/>
  <c r="V173" i="13" s="1"/>
  <c r="V182" i="13" s="1"/>
  <c r="V183" i="13" s="1"/>
  <c r="I153" i="13"/>
  <c r="I173" i="13" s="1"/>
  <c r="AH173" i="13"/>
  <c r="AH182" i="13" s="1"/>
  <c r="AH183" i="13" s="1"/>
  <c r="M173" i="13"/>
  <c r="M182" i="13" s="1"/>
  <c r="M183" i="13" s="1"/>
  <c r="N153" i="13"/>
  <c r="N173" i="13" s="1"/>
  <c r="N182" i="13" s="1"/>
  <c r="N183" i="13" s="1"/>
  <c r="AE153" i="13"/>
  <c r="AE173" i="13" s="1"/>
  <c r="AE182" i="13" s="1"/>
  <c r="AE183" i="13" s="1"/>
  <c r="Z153" i="13"/>
  <c r="Z173" i="13" s="1"/>
  <c r="Z182" i="13" s="1"/>
  <c r="Z183" i="13" s="1"/>
  <c r="O153" i="13"/>
  <c r="O173" i="13" s="1"/>
  <c r="O182" i="13" s="1"/>
  <c r="O183" i="13" s="1"/>
  <c r="AB173" i="13"/>
  <c r="AB182" i="13" s="1"/>
  <c r="AB183" i="13" s="1"/>
  <c r="G271" i="12"/>
  <c r="F199" i="1" l="1"/>
  <c r="E227" i="1"/>
  <c r="I198" i="4"/>
  <c r="I226" i="4" l="1"/>
  <c r="K406" i="12"/>
  <c r="M406" i="12" s="1"/>
  <c r="K371" i="12"/>
  <c r="M371" i="12" s="1"/>
  <c r="F228" i="1"/>
  <c r="E228" i="1"/>
  <c r="E226" i="4"/>
  <c r="F198" i="1"/>
  <c r="K370" i="12" l="1"/>
  <c r="M370" i="12" s="1"/>
  <c r="F227" i="1"/>
  <c r="I437" i="11"/>
  <c r="I438" i="11"/>
  <c r="I439" i="11"/>
  <c r="I440" i="11"/>
  <c r="M406" i="11"/>
  <c r="K405" i="11"/>
  <c r="M405" i="11" s="1"/>
  <c r="K406" i="11"/>
  <c r="M371" i="11"/>
  <c r="K369" i="11"/>
  <c r="M369" i="11" s="1"/>
  <c r="K370" i="11"/>
  <c r="M370" i="11" s="1"/>
  <c r="K371" i="11"/>
  <c r="K372" i="11"/>
  <c r="K542" i="11"/>
  <c r="K543" i="11"/>
  <c r="K544" i="11"/>
  <c r="K507" i="11"/>
  <c r="K471" i="11"/>
  <c r="K472" i="11"/>
  <c r="K473" i="11"/>
  <c r="I472" i="11"/>
  <c r="I473" i="11"/>
  <c r="I474" i="11"/>
  <c r="I475" i="11"/>
  <c r="K579" i="12" l="1"/>
  <c r="K541" i="11" s="1"/>
  <c r="K577" i="12"/>
  <c r="K539" i="11" s="1"/>
  <c r="I471" i="11"/>
  <c r="E165" i="6"/>
  <c r="F165" i="6"/>
  <c r="E163" i="6"/>
  <c r="F163" i="6"/>
  <c r="E164" i="6"/>
  <c r="F164" i="6"/>
  <c r="F127" i="6"/>
  <c r="F128" i="6"/>
  <c r="K578" i="12" s="1"/>
  <c r="K540" i="11" s="1"/>
  <c r="F129" i="6"/>
  <c r="Z302" i="4"/>
  <c r="AA302" i="4"/>
  <c r="AB302" i="4"/>
  <c r="AC302" i="4"/>
  <c r="AD302" i="4"/>
  <c r="AE302" i="4"/>
  <c r="AF302" i="4"/>
  <c r="AG302" i="4"/>
  <c r="AH302" i="4"/>
  <c r="AI302" i="4"/>
  <c r="AJ302" i="4"/>
  <c r="AK302" i="4"/>
  <c r="E300" i="4"/>
  <c r="I273" i="4"/>
  <c r="I196" i="4"/>
  <c r="K404" i="12" s="1"/>
  <c r="I197" i="4"/>
  <c r="E304" i="1"/>
  <c r="F197" i="1"/>
  <c r="R278" i="10"/>
  <c r="R280" i="10"/>
  <c r="R268" i="10"/>
  <c r="S260" i="10"/>
  <c r="AA195" i="4" s="1"/>
  <c r="T260" i="10"/>
  <c r="AB195" i="4" s="1"/>
  <c r="U260" i="10"/>
  <c r="AC195" i="4" s="1"/>
  <c r="V260" i="10"/>
  <c r="AD195" i="4" s="1"/>
  <c r="W260" i="10"/>
  <c r="AE195" i="4" s="1"/>
  <c r="X260" i="10"/>
  <c r="AF195" i="4" s="1"/>
  <c r="Y260" i="10"/>
  <c r="AG195" i="4" s="1"/>
  <c r="Z260" i="10"/>
  <c r="AH195" i="4" s="1"/>
  <c r="AA260" i="10"/>
  <c r="AI195" i="4" s="1"/>
  <c r="AB260" i="10"/>
  <c r="AJ195" i="4" s="1"/>
  <c r="AC260" i="10"/>
  <c r="AK195" i="4" s="1"/>
  <c r="R261" i="10"/>
  <c r="Z196" i="4" s="1"/>
  <c r="S261" i="10"/>
  <c r="AA196" i="4" s="1"/>
  <c r="T261" i="10"/>
  <c r="AB196" i="4" s="1"/>
  <c r="U261" i="10"/>
  <c r="AC196" i="4" s="1"/>
  <c r="V261" i="10"/>
  <c r="AD196" i="4" s="1"/>
  <c r="W261" i="10"/>
  <c r="AE196" i="4" s="1"/>
  <c r="X261" i="10"/>
  <c r="AF196" i="4" s="1"/>
  <c r="Y261" i="10"/>
  <c r="AG196" i="4" s="1"/>
  <c r="Z261" i="10"/>
  <c r="AH196" i="4" s="1"/>
  <c r="AA261" i="10"/>
  <c r="AI196" i="4" s="1"/>
  <c r="AB261" i="10"/>
  <c r="AJ196" i="4" s="1"/>
  <c r="AC261" i="10"/>
  <c r="AK196" i="4" s="1"/>
  <c r="R262" i="10"/>
  <c r="Z197" i="4" s="1"/>
  <c r="S262" i="10"/>
  <c r="AA197" i="4" s="1"/>
  <c r="T262" i="10"/>
  <c r="AB197" i="4" s="1"/>
  <c r="U262" i="10"/>
  <c r="AC197" i="4" s="1"/>
  <c r="V262" i="10"/>
  <c r="AD197" i="4" s="1"/>
  <c r="W262" i="10"/>
  <c r="AE197" i="4" s="1"/>
  <c r="X262" i="10"/>
  <c r="AF197" i="4" s="1"/>
  <c r="Y262" i="10"/>
  <c r="AG197" i="4" s="1"/>
  <c r="Z262" i="10"/>
  <c r="AH197" i="4" s="1"/>
  <c r="AA262" i="10"/>
  <c r="AI197" i="4" s="1"/>
  <c r="AB262" i="10"/>
  <c r="AJ197" i="4" s="1"/>
  <c r="AC262" i="10"/>
  <c r="AK197" i="4" s="1"/>
  <c r="R254" i="10"/>
  <c r="S254" i="10"/>
  <c r="X196" i="1" s="1"/>
  <c r="T254" i="10"/>
  <c r="Y196" i="1" s="1"/>
  <c r="U254" i="10"/>
  <c r="Z196" i="1" s="1"/>
  <c r="V254" i="10"/>
  <c r="AA196" i="1" s="1"/>
  <c r="W254" i="10"/>
  <c r="AB196" i="1" s="1"/>
  <c r="AC196" i="1"/>
  <c r="Y254" i="10"/>
  <c r="AD196" i="1" s="1"/>
  <c r="Z254" i="10"/>
  <c r="AE196" i="1" s="1"/>
  <c r="AA254" i="10"/>
  <c r="AF196" i="1" s="1"/>
  <c r="AB254" i="10"/>
  <c r="AG196" i="1" s="1"/>
  <c r="AC254" i="10"/>
  <c r="AH196" i="1" s="1"/>
  <c r="R255" i="10"/>
  <c r="W197" i="1" s="1"/>
  <c r="S255" i="10"/>
  <c r="X197" i="1" s="1"/>
  <c r="T255" i="10"/>
  <c r="Y197" i="1" s="1"/>
  <c r="U255" i="10"/>
  <c r="Z197" i="1" s="1"/>
  <c r="V255" i="10"/>
  <c r="AA197" i="1" s="1"/>
  <c r="W255" i="10"/>
  <c r="AB197" i="1" s="1"/>
  <c r="X255" i="10"/>
  <c r="AC197" i="1" s="1"/>
  <c r="Y255" i="10"/>
  <c r="AD197" i="1" s="1"/>
  <c r="Z255" i="10"/>
  <c r="AE197" i="1" s="1"/>
  <c r="AA255" i="10"/>
  <c r="AF197" i="1" s="1"/>
  <c r="AB255" i="10"/>
  <c r="AG197" i="1" s="1"/>
  <c r="AC255" i="10"/>
  <c r="AH197" i="1" s="1"/>
  <c r="K403" i="11" l="1"/>
  <c r="F275" i="1"/>
  <c r="E224" i="4"/>
  <c r="E301" i="4"/>
  <c r="K405" i="12"/>
  <c r="I225" i="4"/>
  <c r="AD225" i="4" s="1"/>
  <c r="F226" i="1"/>
  <c r="AC226" i="1" s="1"/>
  <c r="K369" i="12"/>
  <c r="I301" i="4"/>
  <c r="K543" i="12"/>
  <c r="K506" i="11" s="1"/>
  <c r="E226" i="1"/>
  <c r="F304" i="1"/>
  <c r="E225" i="4"/>
  <c r="I272" i="4"/>
  <c r="I224" i="4"/>
  <c r="I404" i="12"/>
  <c r="M404" i="12" s="1"/>
  <c r="I369" i="12"/>
  <c r="I405" i="12"/>
  <c r="M405" i="12" s="1"/>
  <c r="K507" i="12" l="1"/>
  <c r="M507" i="12" s="1"/>
  <c r="M369" i="12"/>
  <c r="AK225" i="4"/>
  <c r="K404" i="11"/>
  <c r="K368" i="11"/>
  <c r="AJ225" i="4"/>
  <c r="AH225" i="4"/>
  <c r="AB225" i="4"/>
  <c r="AC225" i="4"/>
  <c r="Z225" i="4"/>
  <c r="AA225" i="4"/>
  <c r="AG225" i="4"/>
  <c r="AE225" i="4"/>
  <c r="K542" i="12"/>
  <c r="K505" i="11" s="1"/>
  <c r="I300" i="4"/>
  <c r="AF225" i="4"/>
  <c r="AI225" i="4"/>
  <c r="H285" i="9"/>
  <c r="I285" i="9"/>
  <c r="J285" i="9"/>
  <c r="K285" i="9"/>
  <c r="L285" i="9"/>
  <c r="M285" i="9"/>
  <c r="N285" i="9"/>
  <c r="O285" i="9"/>
  <c r="P285" i="9"/>
  <c r="Q285" i="9"/>
  <c r="R285" i="9"/>
  <c r="S285" i="9"/>
  <c r="T285" i="9"/>
  <c r="U285" i="9"/>
  <c r="V285" i="9"/>
  <c r="W285" i="9"/>
  <c r="X285" i="9"/>
  <c r="Y285" i="9"/>
  <c r="Z285" i="9"/>
  <c r="AA285" i="9"/>
  <c r="AB285" i="9"/>
  <c r="AC285" i="9"/>
  <c r="AD285" i="9"/>
  <c r="AE285" i="9"/>
  <c r="AF285" i="9"/>
  <c r="AG285" i="9"/>
  <c r="AH285" i="9"/>
  <c r="G285" i="9"/>
  <c r="G250" i="9"/>
  <c r="H198" i="6"/>
  <c r="I198" i="6"/>
  <c r="J198" i="6"/>
  <c r="K198" i="6"/>
  <c r="L198" i="6"/>
  <c r="M198" i="6"/>
  <c r="N198" i="6"/>
  <c r="O198" i="6"/>
  <c r="P198" i="6"/>
  <c r="Q198" i="6"/>
  <c r="R198" i="6"/>
  <c r="S198" i="6"/>
  <c r="T198" i="6"/>
  <c r="U198" i="6"/>
  <c r="V198" i="6"/>
  <c r="H201" i="6"/>
  <c r="I201" i="6"/>
  <c r="J201" i="6"/>
  <c r="K201" i="6"/>
  <c r="L201" i="6"/>
  <c r="M201" i="6"/>
  <c r="N201" i="6"/>
  <c r="O201" i="6"/>
  <c r="P201" i="6"/>
  <c r="Q201" i="6"/>
  <c r="R201" i="6"/>
  <c r="S201" i="6"/>
  <c r="T201" i="6"/>
  <c r="U201" i="6"/>
  <c r="V201" i="6"/>
  <c r="G201" i="6"/>
  <c r="G198" i="6"/>
  <c r="I193" i="6"/>
  <c r="M193" i="6"/>
  <c r="Q193" i="6"/>
  <c r="U193" i="6"/>
  <c r="Y193" i="6"/>
  <c r="AC193" i="6"/>
  <c r="AG193" i="6"/>
  <c r="H195" i="6"/>
  <c r="I195" i="6"/>
  <c r="J195" i="6"/>
  <c r="K195" i="6"/>
  <c r="L195" i="6"/>
  <c r="M195" i="6"/>
  <c r="N195" i="6"/>
  <c r="O195" i="6"/>
  <c r="P195" i="6"/>
  <c r="Q195" i="6"/>
  <c r="R195" i="6"/>
  <c r="S195" i="6"/>
  <c r="T195" i="6"/>
  <c r="U195" i="6"/>
  <c r="V195" i="6"/>
  <c r="G195" i="6"/>
  <c r="K342" i="4"/>
  <c r="L342" i="4"/>
  <c r="M342" i="4"/>
  <c r="N342" i="4"/>
  <c r="O342" i="4"/>
  <c r="P342" i="4"/>
  <c r="Q342" i="4"/>
  <c r="R342" i="4"/>
  <c r="S342" i="4"/>
  <c r="J342" i="4"/>
  <c r="K337" i="4"/>
  <c r="L337" i="4"/>
  <c r="M337" i="4"/>
  <c r="N337" i="4"/>
  <c r="O337" i="4"/>
  <c r="P337" i="4"/>
  <c r="Q337" i="4"/>
  <c r="R337" i="4"/>
  <c r="S337" i="4"/>
  <c r="T337" i="4"/>
  <c r="U337" i="4"/>
  <c r="V337" i="4"/>
  <c r="W337" i="4"/>
  <c r="X337" i="4"/>
  <c r="Y337" i="4"/>
  <c r="K338" i="4"/>
  <c r="L338" i="4"/>
  <c r="M338" i="4"/>
  <c r="N338" i="4"/>
  <c r="O338" i="4"/>
  <c r="P338" i="4"/>
  <c r="Q338" i="4"/>
  <c r="R338" i="4"/>
  <c r="S338" i="4"/>
  <c r="J338" i="4"/>
  <c r="J337" i="4"/>
  <c r="K333" i="4"/>
  <c r="L333" i="4"/>
  <c r="M333" i="4"/>
  <c r="N333" i="4"/>
  <c r="O333" i="4"/>
  <c r="P333" i="4"/>
  <c r="Q333" i="4"/>
  <c r="R333" i="4"/>
  <c r="S333" i="4"/>
  <c r="T333" i="4"/>
  <c r="U333" i="4"/>
  <c r="V333" i="4"/>
  <c r="W333" i="4"/>
  <c r="X333" i="4"/>
  <c r="Y333" i="4"/>
  <c r="K334" i="4"/>
  <c r="L334" i="4"/>
  <c r="M334" i="4"/>
  <c r="N334" i="4"/>
  <c r="O334" i="4"/>
  <c r="P334" i="4"/>
  <c r="Q334" i="4"/>
  <c r="R334" i="4"/>
  <c r="S334" i="4"/>
  <c r="T334" i="4"/>
  <c r="U334" i="4"/>
  <c r="V334" i="4"/>
  <c r="W334" i="4"/>
  <c r="X334" i="4"/>
  <c r="Y334" i="4"/>
  <c r="J334" i="4"/>
  <c r="J333" i="4"/>
  <c r="K331" i="4"/>
  <c r="L331" i="4"/>
  <c r="M331" i="4"/>
  <c r="N331" i="4"/>
  <c r="O331" i="4"/>
  <c r="P331" i="4"/>
  <c r="Q331" i="4"/>
  <c r="R331" i="4"/>
  <c r="S331" i="4"/>
  <c r="T331" i="4"/>
  <c r="U331" i="4"/>
  <c r="V331" i="4"/>
  <c r="W331" i="4"/>
  <c r="X331" i="4"/>
  <c r="Y331" i="4"/>
  <c r="Z331" i="4"/>
  <c r="AA331" i="4"/>
  <c r="AB331" i="4"/>
  <c r="AC331" i="4"/>
  <c r="AD331" i="4"/>
  <c r="AE331" i="4"/>
  <c r="AF331" i="4"/>
  <c r="AG331" i="4"/>
  <c r="AH331" i="4"/>
  <c r="AI331" i="4"/>
  <c r="AJ331" i="4"/>
  <c r="AK331" i="4"/>
  <c r="J331" i="4"/>
  <c r="J296" i="4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G341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G338" i="1"/>
  <c r="G337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AH335" i="1"/>
  <c r="G335" i="1"/>
  <c r="G300" i="1"/>
  <c r="I542" i="11"/>
  <c r="M542" i="11" s="1"/>
  <c r="I543" i="11"/>
  <c r="M543" i="11" s="1"/>
  <c r="I544" i="11"/>
  <c r="M544" i="11" s="1"/>
  <c r="K525" i="11"/>
  <c r="K526" i="11"/>
  <c r="K527" i="11"/>
  <c r="K528" i="11"/>
  <c r="K529" i="11"/>
  <c r="K531" i="11"/>
  <c r="K532" i="11"/>
  <c r="K533" i="11"/>
  <c r="K524" i="11"/>
  <c r="I525" i="11"/>
  <c r="I526" i="11"/>
  <c r="I527" i="11"/>
  <c r="I528" i="11"/>
  <c r="I529" i="11"/>
  <c r="I531" i="11"/>
  <c r="I532" i="11"/>
  <c r="I533" i="11"/>
  <c r="I524" i="11"/>
  <c r="G510" i="11"/>
  <c r="G509" i="11"/>
  <c r="G508" i="11"/>
  <c r="G507" i="11"/>
  <c r="G506" i="11"/>
  <c r="G505" i="11"/>
  <c r="I507" i="11"/>
  <c r="M507" i="11" s="1"/>
  <c r="I508" i="11"/>
  <c r="M508" i="11" s="1"/>
  <c r="I509" i="11"/>
  <c r="M509" i="11" s="1"/>
  <c r="I510" i="11"/>
  <c r="M510" i="11" s="1"/>
  <c r="K499" i="11"/>
  <c r="I491" i="11"/>
  <c r="I493" i="11"/>
  <c r="I494" i="11"/>
  <c r="I495" i="11"/>
  <c r="I496" i="11"/>
  <c r="I497" i="11"/>
  <c r="I498" i="11"/>
  <c r="I499" i="11"/>
  <c r="I490" i="11"/>
  <c r="M472" i="11"/>
  <c r="I456" i="11"/>
  <c r="I457" i="11"/>
  <c r="I458" i="11"/>
  <c r="I459" i="11"/>
  <c r="I460" i="11"/>
  <c r="I461" i="11"/>
  <c r="I462" i="11"/>
  <c r="I463" i="11"/>
  <c r="C545" i="11"/>
  <c r="G544" i="11"/>
  <c r="G543" i="11"/>
  <c r="G542" i="11"/>
  <c r="G541" i="11"/>
  <c r="G540" i="11"/>
  <c r="G539" i="11"/>
  <c r="G538" i="11"/>
  <c r="C534" i="11"/>
  <c r="G532" i="11"/>
  <c r="G531" i="11"/>
  <c r="G530" i="11"/>
  <c r="G529" i="11"/>
  <c r="G528" i="11"/>
  <c r="G527" i="11"/>
  <c r="G526" i="11"/>
  <c r="G525" i="11"/>
  <c r="G524" i="11"/>
  <c r="G504" i="11"/>
  <c r="C511" i="11"/>
  <c r="G498" i="11"/>
  <c r="G497" i="11"/>
  <c r="G496" i="11"/>
  <c r="G495" i="11"/>
  <c r="G494" i="11"/>
  <c r="G493" i="11"/>
  <c r="G492" i="11"/>
  <c r="G491" i="11"/>
  <c r="C500" i="11"/>
  <c r="C476" i="11"/>
  <c r="M475" i="11"/>
  <c r="G475" i="11"/>
  <c r="M474" i="11"/>
  <c r="G474" i="11"/>
  <c r="M473" i="11"/>
  <c r="G473" i="11"/>
  <c r="G472" i="11"/>
  <c r="M471" i="11"/>
  <c r="G471" i="11"/>
  <c r="G470" i="11"/>
  <c r="G469" i="11"/>
  <c r="C465" i="11"/>
  <c r="K463" i="11"/>
  <c r="G463" i="11"/>
  <c r="K462" i="11"/>
  <c r="G462" i="11"/>
  <c r="K461" i="11"/>
  <c r="G461" i="11"/>
  <c r="K460" i="11"/>
  <c r="G460" i="11"/>
  <c r="K459" i="11"/>
  <c r="G459" i="11"/>
  <c r="K458" i="11"/>
  <c r="G458" i="11"/>
  <c r="K457" i="11"/>
  <c r="G457" i="11"/>
  <c r="K456" i="11"/>
  <c r="G456" i="11"/>
  <c r="G455" i="11"/>
  <c r="M442" i="11"/>
  <c r="M441" i="11"/>
  <c r="M440" i="11"/>
  <c r="M439" i="11"/>
  <c r="M438" i="11"/>
  <c r="M437" i="11"/>
  <c r="I442" i="11"/>
  <c r="I441" i="11"/>
  <c r="M430" i="11"/>
  <c r="M429" i="11"/>
  <c r="M427" i="11"/>
  <c r="M425" i="11"/>
  <c r="M424" i="11"/>
  <c r="M423" i="11"/>
  <c r="M422" i="11"/>
  <c r="I427" i="11"/>
  <c r="I429" i="11"/>
  <c r="I430" i="11"/>
  <c r="I431" i="11"/>
  <c r="I425" i="11"/>
  <c r="I424" i="11"/>
  <c r="I423" i="11"/>
  <c r="I422" i="11"/>
  <c r="G442" i="11"/>
  <c r="G441" i="11"/>
  <c r="G440" i="11"/>
  <c r="G439" i="11"/>
  <c r="G438" i="11"/>
  <c r="G437" i="11"/>
  <c r="G436" i="11"/>
  <c r="C443" i="11"/>
  <c r="K430" i="11"/>
  <c r="G430" i="11"/>
  <c r="K429" i="11"/>
  <c r="G429" i="11"/>
  <c r="K428" i="11"/>
  <c r="G428" i="11"/>
  <c r="K427" i="11"/>
  <c r="G427" i="11"/>
  <c r="G426" i="11"/>
  <c r="K425" i="11"/>
  <c r="G425" i="11"/>
  <c r="K424" i="11"/>
  <c r="G424" i="11"/>
  <c r="K423" i="11"/>
  <c r="G423" i="11"/>
  <c r="C432" i="11"/>
  <c r="K422" i="11"/>
  <c r="G422" i="11"/>
  <c r="G373" i="11"/>
  <c r="G372" i="11"/>
  <c r="G371" i="11"/>
  <c r="G370" i="11"/>
  <c r="G369" i="11"/>
  <c r="G368" i="11"/>
  <c r="I408" i="11"/>
  <c r="G408" i="11"/>
  <c r="C408" i="11"/>
  <c r="I407" i="11"/>
  <c r="C407" i="11"/>
  <c r="I406" i="11"/>
  <c r="C406" i="11"/>
  <c r="I405" i="11"/>
  <c r="C405" i="11"/>
  <c r="I404" i="11"/>
  <c r="C404" i="11"/>
  <c r="I403" i="11"/>
  <c r="E403" i="11"/>
  <c r="C403" i="11"/>
  <c r="E402" i="11"/>
  <c r="C402" i="11"/>
  <c r="I396" i="11"/>
  <c r="E396" i="11"/>
  <c r="C396" i="11"/>
  <c r="I395" i="11"/>
  <c r="E395" i="11"/>
  <c r="K395" i="11" s="1"/>
  <c r="C395" i="11"/>
  <c r="I394" i="11"/>
  <c r="E394" i="11"/>
  <c r="K394" i="11" s="1"/>
  <c r="M394" i="11" s="1"/>
  <c r="C394" i="11"/>
  <c r="I393" i="11"/>
  <c r="E393" i="11"/>
  <c r="K393" i="11" s="1"/>
  <c r="C393" i="11"/>
  <c r="E392" i="11"/>
  <c r="C392" i="11"/>
  <c r="I391" i="11"/>
  <c r="E391" i="11"/>
  <c r="K391" i="11" s="1"/>
  <c r="C391" i="11"/>
  <c r="I390" i="11"/>
  <c r="E390" i="11"/>
  <c r="C390" i="11"/>
  <c r="I389" i="11"/>
  <c r="E389" i="11"/>
  <c r="K389" i="11" s="1"/>
  <c r="M389" i="11" s="1"/>
  <c r="C389" i="11"/>
  <c r="I388" i="11"/>
  <c r="E388" i="11"/>
  <c r="C388" i="11"/>
  <c r="I373" i="11"/>
  <c r="I372" i="11"/>
  <c r="I371" i="11"/>
  <c r="I370" i="11"/>
  <c r="I369" i="11"/>
  <c r="I368" i="11"/>
  <c r="G367" i="11"/>
  <c r="C374" i="11"/>
  <c r="I361" i="11"/>
  <c r="G361" i="11"/>
  <c r="K361" i="11"/>
  <c r="K360" i="11"/>
  <c r="I360" i="11"/>
  <c r="G360" i="11"/>
  <c r="I359" i="11"/>
  <c r="G359" i="11"/>
  <c r="K359" i="11"/>
  <c r="K358" i="11"/>
  <c r="I358" i="11"/>
  <c r="G358" i="11"/>
  <c r="I357" i="11"/>
  <c r="G357" i="11"/>
  <c r="K357" i="11"/>
  <c r="K356" i="11"/>
  <c r="I356" i="11"/>
  <c r="G356" i="11"/>
  <c r="K355" i="11"/>
  <c r="I355" i="11"/>
  <c r="G355" i="11"/>
  <c r="K354" i="11"/>
  <c r="I354" i="11"/>
  <c r="G354" i="11"/>
  <c r="C363" i="11"/>
  <c r="G353" i="11"/>
  <c r="AC317" i="10"/>
  <c r="AB317" i="10"/>
  <c r="AA317" i="10"/>
  <c r="Z317" i="10"/>
  <c r="Y317" i="10"/>
  <c r="X317" i="10"/>
  <c r="W317" i="10"/>
  <c r="V317" i="10"/>
  <c r="U317" i="10"/>
  <c r="T317" i="10"/>
  <c r="S317" i="10"/>
  <c r="AC316" i="10"/>
  <c r="AB316" i="10"/>
  <c r="AA316" i="10"/>
  <c r="Z316" i="10"/>
  <c r="Y316" i="10"/>
  <c r="X316" i="10"/>
  <c r="W316" i="10"/>
  <c r="V316" i="10"/>
  <c r="U316" i="10"/>
  <c r="T316" i="10"/>
  <c r="S316" i="10"/>
  <c r="AC315" i="10"/>
  <c r="AK333" i="4" s="1"/>
  <c r="AB315" i="10"/>
  <c r="AJ333" i="4" s="1"/>
  <c r="AA315" i="10"/>
  <c r="AI333" i="4" s="1"/>
  <c r="Z315" i="10"/>
  <c r="AH333" i="4" s="1"/>
  <c r="Y315" i="10"/>
  <c r="AG333" i="4" s="1"/>
  <c r="X315" i="10"/>
  <c r="AC338" i="1" s="1"/>
  <c r="W315" i="10"/>
  <c r="AE333" i="4" s="1"/>
  <c r="V315" i="10"/>
  <c r="AD333" i="4" s="1"/>
  <c r="U315" i="10"/>
  <c r="AC333" i="4" s="1"/>
  <c r="T315" i="10"/>
  <c r="Y338" i="1" s="1"/>
  <c r="S315" i="10"/>
  <c r="AA333" i="4" s="1"/>
  <c r="AC314" i="10"/>
  <c r="AH337" i="1" s="1"/>
  <c r="AB314" i="10"/>
  <c r="AG337" i="1" s="1"/>
  <c r="AA314" i="10"/>
  <c r="AF337" i="1" s="1"/>
  <c r="Z314" i="10"/>
  <c r="AE337" i="1" s="1"/>
  <c r="Y314" i="10"/>
  <c r="AD337" i="1" s="1"/>
  <c r="X314" i="10"/>
  <c r="AC337" i="1" s="1"/>
  <c r="W314" i="10"/>
  <c r="AB337" i="1" s="1"/>
  <c r="V314" i="10"/>
  <c r="AA337" i="1" s="1"/>
  <c r="U314" i="10"/>
  <c r="Z337" i="1" s="1"/>
  <c r="T314" i="10"/>
  <c r="Y337" i="1" s="1"/>
  <c r="S314" i="10"/>
  <c r="X337" i="1" s="1"/>
  <c r="R317" i="10"/>
  <c r="R316" i="10"/>
  <c r="R315" i="10"/>
  <c r="Z333" i="4" s="1"/>
  <c r="R314" i="10"/>
  <c r="AH189" i="6"/>
  <c r="AG189" i="6"/>
  <c r="AF189" i="6"/>
  <c r="AE189" i="6"/>
  <c r="AD189" i="6"/>
  <c r="AC189" i="6"/>
  <c r="AB189" i="6"/>
  <c r="AA189" i="6"/>
  <c r="Z189" i="6"/>
  <c r="Y189" i="6"/>
  <c r="X189" i="6"/>
  <c r="W189" i="6"/>
  <c r="AI180" i="6"/>
  <c r="AI177" i="6"/>
  <c r="B168" i="6"/>
  <c r="V165" i="6"/>
  <c r="U165" i="6"/>
  <c r="T165" i="6"/>
  <c r="S165" i="6"/>
  <c r="R165" i="6"/>
  <c r="Q165" i="6"/>
  <c r="P165" i="6"/>
  <c r="O165" i="6"/>
  <c r="N165" i="6"/>
  <c r="M165" i="6"/>
  <c r="L165" i="6"/>
  <c r="K165" i="6"/>
  <c r="J165" i="6"/>
  <c r="I165" i="6"/>
  <c r="H165" i="6"/>
  <c r="G165" i="6"/>
  <c r="V164" i="6"/>
  <c r="U164" i="6"/>
  <c r="T164" i="6"/>
  <c r="S164" i="6"/>
  <c r="R164" i="6"/>
  <c r="Q164" i="6"/>
  <c r="P164" i="6"/>
  <c r="O164" i="6"/>
  <c r="N164" i="6"/>
  <c r="M164" i="6"/>
  <c r="L164" i="6"/>
  <c r="K164" i="6"/>
  <c r="J164" i="6"/>
  <c r="I164" i="6"/>
  <c r="H164" i="6"/>
  <c r="G164" i="6"/>
  <c r="V163" i="6"/>
  <c r="U163" i="6"/>
  <c r="T163" i="6"/>
  <c r="S163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E162" i="6"/>
  <c r="B161" i="6"/>
  <c r="B154" i="6"/>
  <c r="AH153" i="6"/>
  <c r="AG153" i="6"/>
  <c r="AF153" i="6"/>
  <c r="AE153" i="6"/>
  <c r="AD153" i="6"/>
  <c r="AC153" i="6"/>
  <c r="AB153" i="6"/>
  <c r="AA153" i="6"/>
  <c r="Z153" i="6"/>
  <c r="Y153" i="6"/>
  <c r="X153" i="6"/>
  <c r="W153" i="6"/>
  <c r="V153" i="6"/>
  <c r="U153" i="6"/>
  <c r="T153" i="6"/>
  <c r="S153" i="6"/>
  <c r="R153" i="6"/>
  <c r="Q153" i="6"/>
  <c r="P153" i="6"/>
  <c r="O153" i="6"/>
  <c r="N153" i="6"/>
  <c r="M153" i="6"/>
  <c r="L153" i="6"/>
  <c r="K153" i="6"/>
  <c r="J153" i="6"/>
  <c r="I153" i="6"/>
  <c r="H153" i="6"/>
  <c r="G153" i="6"/>
  <c r="AH152" i="6"/>
  <c r="AG152" i="6"/>
  <c r="AF152" i="6"/>
  <c r="AE152" i="6"/>
  <c r="AD152" i="6"/>
  <c r="AC152" i="6"/>
  <c r="AB152" i="6"/>
  <c r="AA152" i="6"/>
  <c r="Z152" i="6"/>
  <c r="Y152" i="6"/>
  <c r="X152" i="6"/>
  <c r="W152" i="6"/>
  <c r="V152" i="6"/>
  <c r="U152" i="6"/>
  <c r="T152" i="6"/>
  <c r="S152" i="6"/>
  <c r="R152" i="6"/>
  <c r="Q152" i="6"/>
  <c r="P152" i="6"/>
  <c r="O152" i="6"/>
  <c r="N152" i="6"/>
  <c r="M152" i="6"/>
  <c r="L152" i="6"/>
  <c r="K152" i="6"/>
  <c r="J152" i="6"/>
  <c r="I152" i="6"/>
  <c r="H152" i="6"/>
  <c r="G152" i="6"/>
  <c r="F151" i="6"/>
  <c r="AE151" i="6" s="1"/>
  <c r="E151" i="6"/>
  <c r="H151" i="6" s="1"/>
  <c r="F150" i="6"/>
  <c r="AA150" i="6" s="1"/>
  <c r="E150" i="6"/>
  <c r="I150" i="6" s="1"/>
  <c r="E149" i="6"/>
  <c r="I149" i="6" s="1"/>
  <c r="F148" i="6"/>
  <c r="AH148" i="6" s="1"/>
  <c r="E148" i="6"/>
  <c r="I148" i="6" s="1"/>
  <c r="F147" i="6"/>
  <c r="AH147" i="6" s="1"/>
  <c r="E147" i="6"/>
  <c r="I147" i="6" s="1"/>
  <c r="F146" i="6"/>
  <c r="AH146" i="6" s="1"/>
  <c r="E146" i="6"/>
  <c r="I146" i="6" s="1"/>
  <c r="F145" i="6"/>
  <c r="AH145" i="6" s="1"/>
  <c r="E145" i="6"/>
  <c r="I145" i="6" s="1"/>
  <c r="F144" i="6"/>
  <c r="AH144" i="6" s="1"/>
  <c r="E144" i="6"/>
  <c r="H144" i="6" s="1"/>
  <c r="F143" i="6"/>
  <c r="AA143" i="6" s="1"/>
  <c r="E143" i="6"/>
  <c r="I143" i="6" s="1"/>
  <c r="B142" i="6"/>
  <c r="AH140" i="6"/>
  <c r="AH159" i="6" s="1"/>
  <c r="AG140" i="6"/>
  <c r="AG159" i="6" s="1"/>
  <c r="AF140" i="6"/>
  <c r="AF159" i="6" s="1"/>
  <c r="AE140" i="6"/>
  <c r="AE159" i="6" s="1"/>
  <c r="AD140" i="6"/>
  <c r="AD159" i="6" s="1"/>
  <c r="AC140" i="6"/>
  <c r="AC159" i="6" s="1"/>
  <c r="AB140" i="6"/>
  <c r="AB159" i="6" s="1"/>
  <c r="AA140" i="6"/>
  <c r="AA159" i="6" s="1"/>
  <c r="Z140" i="6"/>
  <c r="Z159" i="6" s="1"/>
  <c r="Y140" i="6"/>
  <c r="Y159" i="6" s="1"/>
  <c r="X140" i="6"/>
  <c r="X159" i="6" s="1"/>
  <c r="W140" i="6"/>
  <c r="W159" i="6" s="1"/>
  <c r="V140" i="6"/>
  <c r="V159" i="6" s="1"/>
  <c r="U140" i="6"/>
  <c r="U159" i="6" s="1"/>
  <c r="T140" i="6"/>
  <c r="T193" i="6" s="1"/>
  <c r="S140" i="6"/>
  <c r="S159" i="6" s="1"/>
  <c r="R140" i="6"/>
  <c r="R159" i="6" s="1"/>
  <c r="Q140" i="6"/>
  <c r="Q159" i="6" s="1"/>
  <c r="P140" i="6"/>
  <c r="P159" i="6" s="1"/>
  <c r="O140" i="6"/>
  <c r="O159" i="6" s="1"/>
  <c r="N140" i="6"/>
  <c r="N159" i="6" s="1"/>
  <c r="M140" i="6"/>
  <c r="M159" i="6" s="1"/>
  <c r="L140" i="6"/>
  <c r="L159" i="6" s="1"/>
  <c r="K140" i="6"/>
  <c r="K159" i="6" s="1"/>
  <c r="J140" i="6"/>
  <c r="J159" i="6" s="1"/>
  <c r="I140" i="6"/>
  <c r="I159" i="6" s="1"/>
  <c r="H140" i="6"/>
  <c r="H159" i="6" s="1"/>
  <c r="G140" i="6"/>
  <c r="G193" i="6" s="1"/>
  <c r="V132" i="6"/>
  <c r="U132" i="6"/>
  <c r="T132" i="6"/>
  <c r="S132" i="6"/>
  <c r="R132" i="6"/>
  <c r="Q132" i="6"/>
  <c r="P132" i="6"/>
  <c r="O132" i="6"/>
  <c r="N132" i="6"/>
  <c r="M132" i="6"/>
  <c r="L132" i="6"/>
  <c r="K132" i="6"/>
  <c r="J132" i="6"/>
  <c r="I132" i="6"/>
  <c r="H132" i="6"/>
  <c r="G132" i="6"/>
  <c r="F126" i="6"/>
  <c r="AH123" i="6"/>
  <c r="AG123" i="6"/>
  <c r="AF123" i="6"/>
  <c r="AE123" i="6"/>
  <c r="AD123" i="6"/>
  <c r="AC123" i="6"/>
  <c r="AB123" i="6"/>
  <c r="AA123" i="6"/>
  <c r="Z123" i="6"/>
  <c r="Y123" i="6"/>
  <c r="X123" i="6"/>
  <c r="W123" i="6"/>
  <c r="V123" i="6"/>
  <c r="U123" i="6"/>
  <c r="T123" i="6"/>
  <c r="S123" i="6"/>
  <c r="R123" i="6"/>
  <c r="Q123" i="6"/>
  <c r="P123" i="6"/>
  <c r="O123" i="6"/>
  <c r="N123" i="6"/>
  <c r="M123" i="6"/>
  <c r="L123" i="6"/>
  <c r="K123" i="6"/>
  <c r="J123" i="6"/>
  <c r="I123" i="6"/>
  <c r="H123" i="6"/>
  <c r="G123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3" i="6"/>
  <c r="F149" i="6" s="1"/>
  <c r="K470" i="11" l="1"/>
  <c r="M533" i="11"/>
  <c r="M524" i="11"/>
  <c r="M529" i="11"/>
  <c r="M531" i="11"/>
  <c r="M527" i="11"/>
  <c r="M458" i="11"/>
  <c r="M462" i="11"/>
  <c r="G476" i="11"/>
  <c r="G465" i="11"/>
  <c r="M528" i="11"/>
  <c r="M457" i="11"/>
  <c r="M461" i="11"/>
  <c r="M526" i="11"/>
  <c r="M532" i="11"/>
  <c r="AH193" i="6"/>
  <c r="AD193" i="6"/>
  <c r="Z193" i="6"/>
  <c r="V193" i="6"/>
  <c r="R193" i="6"/>
  <c r="N193" i="6"/>
  <c r="J193" i="6"/>
  <c r="AA145" i="6"/>
  <c r="W148" i="6"/>
  <c r="J150" i="6"/>
  <c r="T159" i="6"/>
  <c r="G159" i="6"/>
  <c r="AF193" i="6"/>
  <c r="AB193" i="6"/>
  <c r="X193" i="6"/>
  <c r="P193" i="6"/>
  <c r="L193" i="6"/>
  <c r="H193" i="6"/>
  <c r="F162" i="6"/>
  <c r="K576" i="12"/>
  <c r="K538" i="11" s="1"/>
  <c r="AA144" i="6"/>
  <c r="J147" i="6"/>
  <c r="AE193" i="6"/>
  <c r="AA193" i="6"/>
  <c r="W193" i="6"/>
  <c r="S193" i="6"/>
  <c r="O193" i="6"/>
  <c r="K193" i="6"/>
  <c r="M368" i="11"/>
  <c r="M404" i="11"/>
  <c r="AG338" i="1"/>
  <c r="W337" i="1"/>
  <c r="AB333" i="4"/>
  <c r="W287" i="9"/>
  <c r="AE287" i="9"/>
  <c r="AF333" i="4"/>
  <c r="AF287" i="9"/>
  <c r="AC287" i="9"/>
  <c r="AG287" i="9"/>
  <c r="AD287" i="9"/>
  <c r="AH287" i="9"/>
  <c r="AF338" i="1"/>
  <c r="AB338" i="1"/>
  <c r="X338" i="1"/>
  <c r="Z287" i="9"/>
  <c r="AE338" i="1"/>
  <c r="AA338" i="1"/>
  <c r="W338" i="1"/>
  <c r="Y287" i="9"/>
  <c r="AA287" i="9"/>
  <c r="AH338" i="1"/>
  <c r="AD338" i="1"/>
  <c r="Z338" i="1"/>
  <c r="AB287" i="9"/>
  <c r="X287" i="9"/>
  <c r="P144" i="6"/>
  <c r="S145" i="6"/>
  <c r="M151" i="6"/>
  <c r="J149" i="6"/>
  <c r="AH150" i="6"/>
  <c r="AC151" i="6"/>
  <c r="AE146" i="6"/>
  <c r="J143" i="6"/>
  <c r="U144" i="6"/>
  <c r="Z145" i="6"/>
  <c r="O146" i="6"/>
  <c r="AB148" i="6"/>
  <c r="R150" i="6"/>
  <c r="T151" i="6"/>
  <c r="G145" i="6"/>
  <c r="T146" i="6"/>
  <c r="AG148" i="6"/>
  <c r="W150" i="6"/>
  <c r="U151" i="6"/>
  <c r="AF144" i="6"/>
  <c r="J145" i="6"/>
  <c r="Y146" i="6"/>
  <c r="G147" i="6"/>
  <c r="Q148" i="6"/>
  <c r="G150" i="6"/>
  <c r="Z150" i="6"/>
  <c r="I151" i="6"/>
  <c r="AB151" i="6"/>
  <c r="O147" i="6"/>
  <c r="Z147" i="6"/>
  <c r="L148" i="6"/>
  <c r="K143" i="6"/>
  <c r="Q144" i="6"/>
  <c r="W144" i="6"/>
  <c r="AB144" i="6"/>
  <c r="AG144" i="6"/>
  <c r="P146" i="6"/>
  <c r="U146" i="6"/>
  <c r="AA146" i="6"/>
  <c r="AF146" i="6"/>
  <c r="R147" i="6"/>
  <c r="AA147" i="6"/>
  <c r="M148" i="6"/>
  <c r="S148" i="6"/>
  <c r="X148" i="6"/>
  <c r="AC148" i="6"/>
  <c r="K149" i="6"/>
  <c r="K568" i="12"/>
  <c r="K530" i="11" s="1"/>
  <c r="S143" i="6"/>
  <c r="M144" i="6"/>
  <c r="S144" i="6"/>
  <c r="X144" i="6"/>
  <c r="AC144" i="6"/>
  <c r="K145" i="6"/>
  <c r="Q146" i="6"/>
  <c r="W146" i="6"/>
  <c r="AB146" i="6"/>
  <c r="AG146" i="6"/>
  <c r="S147" i="6"/>
  <c r="AE147" i="6"/>
  <c r="H148" i="6"/>
  <c r="O148" i="6"/>
  <c r="T148" i="6"/>
  <c r="Y148" i="6"/>
  <c r="AE148" i="6"/>
  <c r="K150" i="6"/>
  <c r="P151" i="6"/>
  <c r="X151" i="6"/>
  <c r="AF151" i="6"/>
  <c r="G143" i="6"/>
  <c r="O144" i="6"/>
  <c r="T144" i="6"/>
  <c r="Y144" i="6"/>
  <c r="AE144" i="6"/>
  <c r="R145" i="6"/>
  <c r="M146" i="6"/>
  <c r="S146" i="6"/>
  <c r="X146" i="6"/>
  <c r="AC146" i="6"/>
  <c r="K147" i="6"/>
  <c r="W147" i="6"/>
  <c r="P148" i="6"/>
  <c r="U148" i="6"/>
  <c r="AA148" i="6"/>
  <c r="AF148" i="6"/>
  <c r="G149" i="6"/>
  <c r="O150" i="6"/>
  <c r="AE150" i="6"/>
  <c r="Q151" i="6"/>
  <c r="Y151" i="6"/>
  <c r="AG151" i="6"/>
  <c r="G534" i="11"/>
  <c r="M525" i="11"/>
  <c r="M459" i="11"/>
  <c r="M463" i="11"/>
  <c r="M395" i="11"/>
  <c r="G545" i="11"/>
  <c r="G511" i="11"/>
  <c r="M456" i="11"/>
  <c r="M460" i="11"/>
  <c r="G480" i="11"/>
  <c r="G403" i="11"/>
  <c r="G490" i="11"/>
  <c r="G500" i="11" s="1"/>
  <c r="G390" i="11"/>
  <c r="M359" i="11"/>
  <c r="C398" i="11"/>
  <c r="G443" i="11"/>
  <c r="C409" i="11"/>
  <c r="M391" i="11"/>
  <c r="G432" i="11"/>
  <c r="M356" i="11"/>
  <c r="G396" i="11"/>
  <c r="M355" i="11"/>
  <c r="M357" i="11"/>
  <c r="M361" i="11"/>
  <c r="K390" i="11"/>
  <c r="M390" i="11" s="1"/>
  <c r="G394" i="11"/>
  <c r="M403" i="11"/>
  <c r="M360" i="11"/>
  <c r="G388" i="11"/>
  <c r="M354" i="11"/>
  <c r="M358" i="11"/>
  <c r="K388" i="11"/>
  <c r="M388" i="11" s="1"/>
  <c r="G392" i="11"/>
  <c r="M393" i="11"/>
  <c r="K396" i="11"/>
  <c r="M396" i="11" s="1"/>
  <c r="G374" i="11"/>
  <c r="G363" i="11"/>
  <c r="G389" i="11"/>
  <c r="G391" i="11"/>
  <c r="G393" i="11"/>
  <c r="G395" i="11"/>
  <c r="G402" i="11"/>
  <c r="S162" i="6"/>
  <c r="S168" i="6" s="1"/>
  <c r="O162" i="6"/>
  <c r="O168" i="6" s="1"/>
  <c r="V162" i="6"/>
  <c r="V168" i="6" s="1"/>
  <c r="R162" i="6"/>
  <c r="R168" i="6" s="1"/>
  <c r="N162" i="6"/>
  <c r="N168" i="6" s="1"/>
  <c r="T162" i="6"/>
  <c r="T168" i="6" s="1"/>
  <c r="Q162" i="6"/>
  <c r="Q168" i="6" s="1"/>
  <c r="L144" i="6"/>
  <c r="N149" i="6"/>
  <c r="K162" i="6"/>
  <c r="K168" i="6" s="1"/>
  <c r="G162" i="6"/>
  <c r="G168" i="6" s="1"/>
  <c r="J162" i="6"/>
  <c r="J168" i="6" s="1"/>
  <c r="L162" i="6"/>
  <c r="L168" i="6" s="1"/>
  <c r="I162" i="6"/>
  <c r="I168" i="6" s="1"/>
  <c r="AG143" i="6"/>
  <c r="AC143" i="6"/>
  <c r="Y143" i="6"/>
  <c r="U143" i="6"/>
  <c r="Q143" i="6"/>
  <c r="M143" i="6"/>
  <c r="AF143" i="6"/>
  <c r="AB143" i="6"/>
  <c r="X143" i="6"/>
  <c r="T143" i="6"/>
  <c r="P143" i="6"/>
  <c r="V143" i="6"/>
  <c r="K146" i="6"/>
  <c r="G146" i="6"/>
  <c r="J146" i="6"/>
  <c r="O149" i="6"/>
  <c r="H162" i="6"/>
  <c r="H168" i="6" s="1"/>
  <c r="W143" i="6"/>
  <c r="AG145" i="6"/>
  <c r="AC145" i="6"/>
  <c r="Y145" i="6"/>
  <c r="U145" i="6"/>
  <c r="Q145" i="6"/>
  <c r="M145" i="6"/>
  <c r="AF145" i="6"/>
  <c r="AB145" i="6"/>
  <c r="X145" i="6"/>
  <c r="T145" i="6"/>
  <c r="P145" i="6"/>
  <c r="V145" i="6"/>
  <c r="K148" i="6"/>
  <c r="G148" i="6"/>
  <c r="J148" i="6"/>
  <c r="R149" i="6"/>
  <c r="M162" i="6"/>
  <c r="M168" i="6" s="1"/>
  <c r="K144" i="6"/>
  <c r="G144" i="6"/>
  <c r="J144" i="6"/>
  <c r="U149" i="6"/>
  <c r="Q149" i="6"/>
  <c r="M149" i="6"/>
  <c r="T149" i="6"/>
  <c r="P149" i="6"/>
  <c r="V149" i="6"/>
  <c r="U162" i="6"/>
  <c r="U168" i="6" s="1"/>
  <c r="N143" i="6"/>
  <c r="AD143" i="6"/>
  <c r="L146" i="6"/>
  <c r="O143" i="6"/>
  <c r="AE143" i="6"/>
  <c r="N145" i="6"/>
  <c r="AD145" i="6"/>
  <c r="R143" i="6"/>
  <c r="Z143" i="6"/>
  <c r="AH143" i="6"/>
  <c r="I144" i="6"/>
  <c r="O145" i="6"/>
  <c r="W145" i="6"/>
  <c r="AE145" i="6"/>
  <c r="H146" i="6"/>
  <c r="AG147" i="6"/>
  <c r="AC147" i="6"/>
  <c r="Y147" i="6"/>
  <c r="U147" i="6"/>
  <c r="Q147" i="6"/>
  <c r="M147" i="6"/>
  <c r="AF147" i="6"/>
  <c r="AB147" i="6"/>
  <c r="X147" i="6"/>
  <c r="T147" i="6"/>
  <c r="P147" i="6"/>
  <c r="N147" i="6"/>
  <c r="V147" i="6"/>
  <c r="AD147" i="6"/>
  <c r="S149" i="6"/>
  <c r="P162" i="6"/>
  <c r="P168" i="6" s="1"/>
  <c r="H143" i="6"/>
  <c r="L143" i="6"/>
  <c r="N144" i="6"/>
  <c r="R144" i="6"/>
  <c r="V144" i="6"/>
  <c r="Z144" i="6"/>
  <c r="AD144" i="6"/>
  <c r="H145" i="6"/>
  <c r="L145" i="6"/>
  <c r="N146" i="6"/>
  <c r="R146" i="6"/>
  <c r="V146" i="6"/>
  <c r="Z146" i="6"/>
  <c r="AD146" i="6"/>
  <c r="H147" i="6"/>
  <c r="L147" i="6"/>
  <c r="N148" i="6"/>
  <c r="R148" i="6"/>
  <c r="V148" i="6"/>
  <c r="Z148" i="6"/>
  <c r="AD148" i="6"/>
  <c r="H149" i="6"/>
  <c r="L149" i="6"/>
  <c r="S150" i="6"/>
  <c r="K151" i="6"/>
  <c r="G151" i="6"/>
  <c r="J151" i="6"/>
  <c r="L151" i="6"/>
  <c r="AG150" i="6"/>
  <c r="AC150" i="6"/>
  <c r="Y150" i="6"/>
  <c r="U150" i="6"/>
  <c r="Q150" i="6"/>
  <c r="M150" i="6"/>
  <c r="AF150" i="6"/>
  <c r="AB150" i="6"/>
  <c r="X150" i="6"/>
  <c r="T150" i="6"/>
  <c r="P150" i="6"/>
  <c r="N150" i="6"/>
  <c r="V150" i="6"/>
  <c r="AD150" i="6"/>
  <c r="H150" i="6"/>
  <c r="L150" i="6"/>
  <c r="N151" i="6"/>
  <c r="R151" i="6"/>
  <c r="V151" i="6"/>
  <c r="Z151" i="6"/>
  <c r="AD151" i="6"/>
  <c r="AH151" i="6"/>
  <c r="O151" i="6"/>
  <c r="S151" i="6"/>
  <c r="W151" i="6"/>
  <c r="AA151" i="6"/>
  <c r="G154" i="6" l="1"/>
  <c r="I154" i="6"/>
  <c r="K154" i="6"/>
  <c r="J154" i="6"/>
  <c r="S154" i="6"/>
  <c r="N154" i="6"/>
  <c r="G447" i="11"/>
  <c r="G549" i="11"/>
  <c r="G515" i="11"/>
  <c r="G409" i="11"/>
  <c r="G378" i="11"/>
  <c r="G398" i="11"/>
  <c r="Q154" i="6"/>
  <c r="L154" i="6"/>
  <c r="R154" i="6"/>
  <c r="P154" i="6"/>
  <c r="V154" i="6"/>
  <c r="U154" i="6"/>
  <c r="H154" i="6"/>
  <c r="O154" i="6"/>
  <c r="T154" i="6"/>
  <c r="M154" i="6"/>
  <c r="G413" i="11" l="1"/>
  <c r="R285" i="10" l="1"/>
  <c r="R310" i="10"/>
  <c r="X285" i="10"/>
  <c r="S302" i="10"/>
  <c r="W302" i="10"/>
  <c r="AA302" i="10"/>
  <c r="T303" i="10"/>
  <c r="Y127" i="6" s="1"/>
  <c r="Y163" i="6" s="1"/>
  <c r="X303" i="10"/>
  <c r="AC127" i="6" s="1"/>
  <c r="AC163" i="6" s="1"/>
  <c r="AB303" i="10"/>
  <c r="AG127" i="6" s="1"/>
  <c r="AG163" i="6" s="1"/>
  <c r="U304" i="10"/>
  <c r="Z128" i="6" s="1"/>
  <c r="Z164" i="6" s="1"/>
  <c r="Y304" i="10"/>
  <c r="AD128" i="6" s="1"/>
  <c r="AD164" i="6" s="1"/>
  <c r="AC304" i="10"/>
  <c r="AH128" i="6" s="1"/>
  <c r="AH164" i="6" s="1"/>
  <c r="V305" i="10"/>
  <c r="AA129" i="6" s="1"/>
  <c r="AA165" i="6" s="1"/>
  <c r="Z305" i="10"/>
  <c r="AE129" i="6" s="1"/>
  <c r="AE165" i="6" s="1"/>
  <c r="R303" i="10"/>
  <c r="W127" i="6" s="1"/>
  <c r="R309" i="10"/>
  <c r="V302" i="10"/>
  <c r="AB302" i="10"/>
  <c r="V303" i="10"/>
  <c r="AA127" i="6" s="1"/>
  <c r="AA163" i="6" s="1"/>
  <c r="AA303" i="10"/>
  <c r="AF127" i="6" s="1"/>
  <c r="AF163" i="6" s="1"/>
  <c r="V304" i="10"/>
  <c r="AA128" i="6" s="1"/>
  <c r="AA164" i="6" s="1"/>
  <c r="AA304" i="10"/>
  <c r="AF128" i="6" s="1"/>
  <c r="AF164" i="6" s="1"/>
  <c r="U305" i="10"/>
  <c r="Z129" i="6" s="1"/>
  <c r="Z165" i="6" s="1"/>
  <c r="AA305" i="10"/>
  <c r="AF129" i="6" s="1"/>
  <c r="AF165" i="6" s="1"/>
  <c r="R305" i="10"/>
  <c r="W129" i="6" s="1"/>
  <c r="U303" i="10"/>
  <c r="Z127" i="6" s="1"/>
  <c r="Z163" i="6" s="1"/>
  <c r="T304" i="10"/>
  <c r="Y128" i="6" s="1"/>
  <c r="Y164" i="6" s="1"/>
  <c r="Z304" i="10"/>
  <c r="AE128" i="6" s="1"/>
  <c r="AE164" i="6" s="1"/>
  <c r="R304" i="10"/>
  <c r="W128" i="6" s="1"/>
  <c r="R308" i="10"/>
  <c r="X302" i="10"/>
  <c r="AC302" i="10"/>
  <c r="W303" i="10"/>
  <c r="AB127" i="6" s="1"/>
  <c r="AB163" i="6" s="1"/>
  <c r="AC303" i="10"/>
  <c r="AH127" i="6" s="1"/>
  <c r="AH163" i="6" s="1"/>
  <c r="W304" i="10"/>
  <c r="AB128" i="6" s="1"/>
  <c r="AB164" i="6" s="1"/>
  <c r="AB304" i="10"/>
  <c r="AG128" i="6" s="1"/>
  <c r="AG164" i="6" s="1"/>
  <c r="W305" i="10"/>
  <c r="AB129" i="6" s="1"/>
  <c r="AB165" i="6" s="1"/>
  <c r="AB305" i="10"/>
  <c r="AG129" i="6" s="1"/>
  <c r="AG165" i="6" s="1"/>
  <c r="T305" i="10"/>
  <c r="Y129" i="6" s="1"/>
  <c r="Y165" i="6" s="1"/>
  <c r="T302" i="10"/>
  <c r="Y302" i="10"/>
  <c r="S303" i="10"/>
  <c r="X127" i="6" s="1"/>
  <c r="X163" i="6" s="1"/>
  <c r="Y303" i="10"/>
  <c r="AD127" i="6" s="1"/>
  <c r="AD163" i="6" s="1"/>
  <c r="S304" i="10"/>
  <c r="X128" i="6" s="1"/>
  <c r="X164" i="6" s="1"/>
  <c r="X304" i="10"/>
  <c r="AC128" i="6" s="1"/>
  <c r="AC164" i="6" s="1"/>
  <c r="S305" i="10"/>
  <c r="X129" i="6" s="1"/>
  <c r="X165" i="6" s="1"/>
  <c r="X305" i="10"/>
  <c r="AC129" i="6" s="1"/>
  <c r="AC165" i="6" s="1"/>
  <c r="AC305" i="10"/>
  <c r="AH129" i="6" s="1"/>
  <c r="AH165" i="6" s="1"/>
  <c r="U302" i="10"/>
  <c r="Z302" i="10"/>
  <c r="Z303" i="10"/>
  <c r="AE127" i="6" s="1"/>
  <c r="AE163" i="6" s="1"/>
  <c r="Y305" i="10"/>
  <c r="AD129" i="6" s="1"/>
  <c r="AD165" i="6" s="1"/>
  <c r="R289" i="10"/>
  <c r="W275" i="1" s="1"/>
  <c r="U294" i="10"/>
  <c r="AA296" i="10"/>
  <c r="AI273" i="4" s="1"/>
  <c r="AI301" i="4" s="1"/>
  <c r="T289" i="10"/>
  <c r="Y275" i="1" s="1"/>
  <c r="AC296" i="10"/>
  <c r="AK273" i="4" s="1"/>
  <c r="AK301" i="4" s="1"/>
  <c r="V295" i="10"/>
  <c r="AD272" i="4" s="1"/>
  <c r="S294" i="10"/>
  <c r="AB295" i="10"/>
  <c r="AJ272" i="4" s="1"/>
  <c r="W289" i="10"/>
  <c r="AB275" i="1" s="1"/>
  <c r="T288" i="10"/>
  <c r="Y274" i="1" s="1"/>
  <c r="AC295" i="10"/>
  <c r="AK272" i="4" s="1"/>
  <c r="V294" i="10"/>
  <c r="Z288" i="10"/>
  <c r="AE274" i="1" s="1"/>
  <c r="V296" i="10"/>
  <c r="AD273" i="4" s="1"/>
  <c r="AD301" i="4" s="1"/>
  <c r="S295" i="10"/>
  <c r="AA272" i="4" s="1"/>
  <c r="AC289" i="10"/>
  <c r="AH275" i="1" s="1"/>
  <c r="R296" i="10"/>
  <c r="Z273" i="4" s="1"/>
  <c r="W296" i="10"/>
  <c r="AE273" i="4" s="1"/>
  <c r="AE301" i="4" s="1"/>
  <c r="X288" i="10"/>
  <c r="AC274" i="1" s="1"/>
  <c r="Z294" i="10"/>
  <c r="Z296" i="10"/>
  <c r="AH273" i="4" s="1"/>
  <c r="AH301" i="4" s="1"/>
  <c r="AA288" i="10"/>
  <c r="AF274" i="1" s="1"/>
  <c r="Y294" i="10"/>
  <c r="AC288" i="10"/>
  <c r="AH274" i="1" s="1"/>
  <c r="Y296" i="10"/>
  <c r="AG273" i="4" s="1"/>
  <c r="AG301" i="4" s="1"/>
  <c r="R295" i="10"/>
  <c r="Z272" i="4" s="1"/>
  <c r="Z289" i="10"/>
  <c r="AE275" i="1" s="1"/>
  <c r="T295" i="10"/>
  <c r="AB272" i="4" s="1"/>
  <c r="S289" i="10"/>
  <c r="X275" i="1" s="1"/>
  <c r="AB296" i="10"/>
  <c r="AJ273" i="4" s="1"/>
  <c r="AJ301" i="4" s="1"/>
  <c r="Y295" i="10"/>
  <c r="AG272" i="4" s="1"/>
  <c r="V288" i="10"/>
  <c r="AA274" i="1" s="1"/>
  <c r="AB294" i="10"/>
  <c r="T294" i="10"/>
  <c r="S296" i="10"/>
  <c r="AA273" i="4" s="1"/>
  <c r="AA301" i="4" s="1"/>
  <c r="V289" i="10"/>
  <c r="AA275" i="1" s="1"/>
  <c r="AB289" i="10"/>
  <c r="AG275" i="1" s="1"/>
  <c r="Y288" i="10"/>
  <c r="AD274" i="1" s="1"/>
  <c r="U296" i="10"/>
  <c r="AC273" i="4" s="1"/>
  <c r="AC301" i="4" s="1"/>
  <c r="AA294" i="10"/>
  <c r="S288" i="10"/>
  <c r="X274" i="1" s="1"/>
  <c r="AC294" i="10"/>
  <c r="AB288" i="10"/>
  <c r="AG274" i="1" s="1"/>
  <c r="X296" i="10"/>
  <c r="AF273" i="4" s="1"/>
  <c r="AF301" i="4" s="1"/>
  <c r="U295" i="10"/>
  <c r="AC272" i="4" s="1"/>
  <c r="Y289" i="10"/>
  <c r="AD275" i="1" s="1"/>
  <c r="R288" i="10"/>
  <c r="AA295" i="10"/>
  <c r="AI272" i="4" s="1"/>
  <c r="X294" i="10"/>
  <c r="X295" i="10"/>
  <c r="AF272" i="4" s="1"/>
  <c r="W288" i="10"/>
  <c r="AB274" i="1" s="1"/>
  <c r="X289" i="10"/>
  <c r="AC275" i="1" s="1"/>
  <c r="U288" i="10"/>
  <c r="Z274" i="1" s="1"/>
  <c r="Z295" i="10"/>
  <c r="AH272" i="4" s="1"/>
  <c r="W294" i="10"/>
  <c r="AA289" i="10"/>
  <c r="AF275" i="1" s="1"/>
  <c r="T296" i="10"/>
  <c r="AB273" i="4" s="1"/>
  <c r="AB301" i="4" s="1"/>
  <c r="U289" i="10"/>
  <c r="Z275" i="1" s="1"/>
  <c r="W295" i="10"/>
  <c r="AE272" i="4" s="1"/>
  <c r="Z291" i="10"/>
  <c r="V291" i="10"/>
  <c r="AH195" i="6"/>
  <c r="AD195" i="6"/>
  <c r="AJ334" i="4"/>
  <c r="AF334" i="4"/>
  <c r="AB334" i="4"/>
  <c r="AC334" i="4"/>
  <c r="AG195" i="6"/>
  <c r="AC195" i="6"/>
  <c r="AI334" i="4"/>
  <c r="AE334" i="4"/>
  <c r="AA334" i="4"/>
  <c r="W195" i="6"/>
  <c r="AK334" i="4"/>
  <c r="AF195" i="6"/>
  <c r="AH334" i="4"/>
  <c r="AD334" i="4"/>
  <c r="Z334" i="4"/>
  <c r="AE195" i="6"/>
  <c r="AG334" i="4"/>
  <c r="AB299" i="10"/>
  <c r="AG113" i="6" s="1"/>
  <c r="AB285" i="10"/>
  <c r="T299" i="10"/>
  <c r="Y113" i="6" s="1"/>
  <c r="R291" i="10"/>
  <c r="X299" i="10"/>
  <c r="AC113" i="6" s="1"/>
  <c r="T285" i="10"/>
  <c r="R299" i="10"/>
  <c r="W113" i="6" s="1"/>
  <c r="AC299" i="10"/>
  <c r="AH113" i="6" s="1"/>
  <c r="Y299" i="10"/>
  <c r="AD113" i="6" s="1"/>
  <c r="U299" i="10"/>
  <c r="Z113" i="6" s="1"/>
  <c r="AA291" i="10"/>
  <c r="W291" i="10"/>
  <c r="S291" i="10"/>
  <c r="AC285" i="10"/>
  <c r="Y285" i="10"/>
  <c r="U285" i="10"/>
  <c r="AA299" i="10"/>
  <c r="AF113" i="6" s="1"/>
  <c r="W299" i="10"/>
  <c r="AB113" i="6" s="1"/>
  <c r="S299" i="10"/>
  <c r="X113" i="6" s="1"/>
  <c r="AC291" i="10"/>
  <c r="Y291" i="10"/>
  <c r="U291" i="10"/>
  <c r="AA285" i="10"/>
  <c r="W285" i="10"/>
  <c r="S285" i="10"/>
  <c r="Z299" i="10"/>
  <c r="AE113" i="6" s="1"/>
  <c r="V299" i="10"/>
  <c r="AA113" i="6" s="1"/>
  <c r="AB291" i="10"/>
  <c r="X291" i="10"/>
  <c r="T291" i="10"/>
  <c r="Z285" i="10"/>
  <c r="V285" i="10"/>
  <c r="K470" i="12"/>
  <c r="K462" i="12"/>
  <c r="K460" i="12"/>
  <c r="C477" i="12"/>
  <c r="G476" i="12"/>
  <c r="G470" i="12"/>
  <c r="C466" i="12"/>
  <c r="M464" i="12"/>
  <c r="K464" i="12"/>
  <c r="G464" i="12"/>
  <c r="K463" i="12"/>
  <c r="M463" i="12" s="1"/>
  <c r="G463" i="12"/>
  <c r="G462" i="12"/>
  <c r="K461" i="12"/>
  <c r="M461" i="12" s="1"/>
  <c r="G461" i="12"/>
  <c r="G460" i="12"/>
  <c r="K459" i="12"/>
  <c r="M459" i="12" s="1"/>
  <c r="G459" i="12"/>
  <c r="K458" i="12"/>
  <c r="M458" i="12" s="1"/>
  <c r="G458" i="12"/>
  <c r="K457" i="12"/>
  <c r="M457" i="12" s="1"/>
  <c r="G457" i="12"/>
  <c r="K456" i="12"/>
  <c r="M456" i="12" s="1"/>
  <c r="G456" i="12"/>
  <c r="G466" i="12" s="1"/>
  <c r="F202" i="9"/>
  <c r="B259" i="9"/>
  <c r="AG254" i="9"/>
  <c r="AF254" i="9"/>
  <c r="AE254" i="9"/>
  <c r="AC254" i="9"/>
  <c r="AB254" i="9"/>
  <c r="AA254" i="9"/>
  <c r="Y254" i="9"/>
  <c r="X254" i="9"/>
  <c r="W254" i="9"/>
  <c r="U254" i="9"/>
  <c r="T254" i="9"/>
  <c r="S254" i="9"/>
  <c r="Q254" i="9"/>
  <c r="P254" i="9"/>
  <c r="O254" i="9"/>
  <c r="M254" i="9"/>
  <c r="L254" i="9"/>
  <c r="F254" i="9"/>
  <c r="AH254" i="9" s="1"/>
  <c r="E254" i="9"/>
  <c r="J253" i="9"/>
  <c r="E253" i="9"/>
  <c r="B252" i="9"/>
  <c r="AG250" i="9"/>
  <c r="AD250" i="9"/>
  <c r="Y250" i="9"/>
  <c r="V250" i="9"/>
  <c r="Q250" i="9"/>
  <c r="N250" i="9"/>
  <c r="I250" i="9"/>
  <c r="B245" i="9"/>
  <c r="AH244" i="9"/>
  <c r="AG244" i="9"/>
  <c r="AF244" i="9"/>
  <c r="AE244" i="9"/>
  <c r="AD244" i="9"/>
  <c r="AC244" i="9"/>
  <c r="AB244" i="9"/>
  <c r="AA244" i="9"/>
  <c r="Z244" i="9"/>
  <c r="Y244" i="9"/>
  <c r="X244" i="9"/>
  <c r="W244" i="9"/>
  <c r="V244" i="9"/>
  <c r="U244" i="9"/>
  <c r="T244" i="9"/>
  <c r="S244" i="9"/>
  <c r="R244" i="9"/>
  <c r="Q244" i="9"/>
  <c r="P244" i="9"/>
  <c r="O244" i="9"/>
  <c r="N244" i="9"/>
  <c r="M244" i="9"/>
  <c r="L244" i="9"/>
  <c r="K244" i="9"/>
  <c r="J244" i="9"/>
  <c r="I244" i="9"/>
  <c r="H244" i="9"/>
  <c r="G244" i="9"/>
  <c r="AH243" i="9"/>
  <c r="AG243" i="9"/>
  <c r="AF243" i="9"/>
  <c r="AE243" i="9"/>
  <c r="AD243" i="9"/>
  <c r="AC243" i="9"/>
  <c r="AB243" i="9"/>
  <c r="AA243" i="9"/>
  <c r="Z243" i="9"/>
  <c r="Y243" i="9"/>
  <c r="X243" i="9"/>
  <c r="W243" i="9"/>
  <c r="V243" i="9"/>
  <c r="U243" i="9"/>
  <c r="T243" i="9"/>
  <c r="S243" i="9"/>
  <c r="R243" i="9"/>
  <c r="Q243" i="9"/>
  <c r="P243" i="9"/>
  <c r="O243" i="9"/>
  <c r="N243" i="9"/>
  <c r="M243" i="9"/>
  <c r="L243" i="9"/>
  <c r="K243" i="9"/>
  <c r="J243" i="9"/>
  <c r="I243" i="9"/>
  <c r="H243" i="9"/>
  <c r="G243" i="9"/>
  <c r="AH242" i="9"/>
  <c r="AE242" i="9"/>
  <c r="AD242" i="9"/>
  <c r="AA242" i="9"/>
  <c r="Z242" i="9"/>
  <c r="W242" i="9"/>
  <c r="V242" i="9"/>
  <c r="S242" i="9"/>
  <c r="R242" i="9"/>
  <c r="O242" i="9"/>
  <c r="N242" i="9"/>
  <c r="K242" i="9"/>
  <c r="J242" i="9"/>
  <c r="G242" i="9"/>
  <c r="F242" i="9"/>
  <c r="M242" i="9" s="1"/>
  <c r="E242" i="9"/>
  <c r="AG242" i="9" s="1"/>
  <c r="AG241" i="9"/>
  <c r="AF241" i="9"/>
  <c r="Y241" i="9"/>
  <c r="X241" i="9"/>
  <c r="Q241" i="9"/>
  <c r="P241" i="9"/>
  <c r="M241" i="9"/>
  <c r="I241" i="9"/>
  <c r="H241" i="9"/>
  <c r="F241" i="9"/>
  <c r="E241" i="9"/>
  <c r="R240" i="9"/>
  <c r="L240" i="9"/>
  <c r="I240" i="9"/>
  <c r="H240" i="9"/>
  <c r="E240" i="9"/>
  <c r="P240" i="9" s="1"/>
  <c r="AH239" i="9"/>
  <c r="AF239" i="9"/>
  <c r="AE239" i="9"/>
  <c r="AD239" i="9"/>
  <c r="AB239" i="9"/>
  <c r="AA239" i="9"/>
  <c r="Z239" i="9"/>
  <c r="X239" i="9"/>
  <c r="W239" i="9"/>
  <c r="V239" i="9"/>
  <c r="T239" i="9"/>
  <c r="S239" i="9"/>
  <c r="R239" i="9"/>
  <c r="P239" i="9"/>
  <c r="O239" i="9"/>
  <c r="N239" i="9"/>
  <c r="L239" i="9"/>
  <c r="K239" i="9"/>
  <c r="J239" i="9"/>
  <c r="H239" i="9"/>
  <c r="G239" i="9"/>
  <c r="F239" i="9"/>
  <c r="M239" i="9" s="1"/>
  <c r="E239" i="9"/>
  <c r="AG239" i="9" s="1"/>
  <c r="U238" i="9"/>
  <c r="M238" i="9"/>
  <c r="H238" i="9"/>
  <c r="F238" i="9"/>
  <c r="E238" i="9"/>
  <c r="AH237" i="9"/>
  <c r="AF237" i="9"/>
  <c r="AE237" i="9"/>
  <c r="AD237" i="9"/>
  <c r="AB237" i="9"/>
  <c r="AA237" i="9"/>
  <c r="Z237" i="9"/>
  <c r="X237" i="9"/>
  <c r="W237" i="9"/>
  <c r="V237" i="9"/>
  <c r="T237" i="9"/>
  <c r="S237" i="9"/>
  <c r="R237" i="9"/>
  <c r="P237" i="9"/>
  <c r="O237" i="9"/>
  <c r="N237" i="9"/>
  <c r="L237" i="9"/>
  <c r="K237" i="9"/>
  <c r="J237" i="9"/>
  <c r="H237" i="9"/>
  <c r="G237" i="9"/>
  <c r="F237" i="9"/>
  <c r="M237" i="9" s="1"/>
  <c r="E237" i="9"/>
  <c r="AG237" i="9" s="1"/>
  <c r="M236" i="9"/>
  <c r="F236" i="9"/>
  <c r="E236" i="9"/>
  <c r="AF236" i="9" s="1"/>
  <c r="AH235" i="9"/>
  <c r="AF235" i="9"/>
  <c r="AE235" i="9"/>
  <c r="AD235" i="9"/>
  <c r="AB235" i="9"/>
  <c r="AA235" i="9"/>
  <c r="Z235" i="9"/>
  <c r="X235" i="9"/>
  <c r="W235" i="9"/>
  <c r="V235" i="9"/>
  <c r="T235" i="9"/>
  <c r="S235" i="9"/>
  <c r="R235" i="9"/>
  <c r="P235" i="9"/>
  <c r="O235" i="9"/>
  <c r="N235" i="9"/>
  <c r="L235" i="9"/>
  <c r="K235" i="9"/>
  <c r="J235" i="9"/>
  <c r="H235" i="9"/>
  <c r="G235" i="9"/>
  <c r="F235" i="9"/>
  <c r="M235" i="9" s="1"/>
  <c r="E235" i="9"/>
  <c r="AG235" i="9" s="1"/>
  <c r="AG234" i="9"/>
  <c r="Y234" i="9"/>
  <c r="Q234" i="9"/>
  <c r="M234" i="9"/>
  <c r="I234" i="9"/>
  <c r="F234" i="9"/>
  <c r="E234" i="9"/>
  <c r="B233" i="9"/>
  <c r="AH231" i="9"/>
  <c r="AH250" i="9" s="1"/>
  <c r="AG231" i="9"/>
  <c r="AF231" i="9"/>
  <c r="AF250" i="9" s="1"/>
  <c r="AE231" i="9"/>
  <c r="AE250" i="9" s="1"/>
  <c r="AD231" i="9"/>
  <c r="AC231" i="9"/>
  <c r="AC250" i="9" s="1"/>
  <c r="AB231" i="9"/>
  <c r="AB250" i="9" s="1"/>
  <c r="AA231" i="9"/>
  <c r="AA250" i="9" s="1"/>
  <c r="Z231" i="9"/>
  <c r="Z250" i="9" s="1"/>
  <c r="Y231" i="9"/>
  <c r="X231" i="9"/>
  <c r="X250" i="9" s="1"/>
  <c r="W231" i="9"/>
  <c r="W250" i="9" s="1"/>
  <c r="V231" i="9"/>
  <c r="U231" i="9"/>
  <c r="U250" i="9" s="1"/>
  <c r="T231" i="9"/>
  <c r="T250" i="9" s="1"/>
  <c r="S231" i="9"/>
  <c r="S250" i="9" s="1"/>
  <c r="R231" i="9"/>
  <c r="R250" i="9" s="1"/>
  <c r="Q231" i="9"/>
  <c r="P231" i="9"/>
  <c r="P250" i="9" s="1"/>
  <c r="O231" i="9"/>
  <c r="O250" i="9" s="1"/>
  <c r="N231" i="9"/>
  <c r="M231" i="9"/>
  <c r="M250" i="9" s="1"/>
  <c r="L231" i="9"/>
  <c r="L250" i="9" s="1"/>
  <c r="K231" i="9"/>
  <c r="K250" i="9" s="1"/>
  <c r="J231" i="9"/>
  <c r="J250" i="9" s="1"/>
  <c r="I231" i="9"/>
  <c r="H231" i="9"/>
  <c r="H250" i="9" s="1"/>
  <c r="G231" i="9"/>
  <c r="V223" i="9"/>
  <c r="U223" i="9"/>
  <c r="T223" i="9"/>
  <c r="S223" i="9"/>
  <c r="R223" i="9"/>
  <c r="Q223" i="9"/>
  <c r="P223" i="9"/>
  <c r="O223" i="9"/>
  <c r="N223" i="9"/>
  <c r="M223" i="9"/>
  <c r="L223" i="9"/>
  <c r="K223" i="9"/>
  <c r="J223" i="9"/>
  <c r="I223" i="9"/>
  <c r="H223" i="9"/>
  <c r="G223" i="9"/>
  <c r="F217" i="9"/>
  <c r="F253" i="9" s="1"/>
  <c r="AH214" i="9"/>
  <c r="AG214" i="9"/>
  <c r="AF214" i="9"/>
  <c r="AE214" i="9"/>
  <c r="AD214" i="9"/>
  <c r="AC214" i="9"/>
  <c r="AB214" i="9"/>
  <c r="AA214" i="9"/>
  <c r="Z214" i="9"/>
  <c r="Y214" i="9"/>
  <c r="X214" i="9"/>
  <c r="W214" i="9"/>
  <c r="V214" i="9"/>
  <c r="U214" i="9"/>
  <c r="T214" i="9"/>
  <c r="S214" i="9"/>
  <c r="R214" i="9"/>
  <c r="Q214" i="9"/>
  <c r="P214" i="9"/>
  <c r="O214" i="9"/>
  <c r="N214" i="9"/>
  <c r="M214" i="9"/>
  <c r="L214" i="9"/>
  <c r="K214" i="9"/>
  <c r="J214" i="9"/>
  <c r="I214" i="9"/>
  <c r="H214" i="9"/>
  <c r="G214" i="9"/>
  <c r="V209" i="9"/>
  <c r="U209" i="9"/>
  <c r="T209" i="9"/>
  <c r="S209" i="9"/>
  <c r="R209" i="9"/>
  <c r="Q209" i="9"/>
  <c r="P209" i="9"/>
  <c r="O209" i="9"/>
  <c r="N209" i="9"/>
  <c r="M209" i="9"/>
  <c r="L209" i="9"/>
  <c r="K209" i="9"/>
  <c r="J209" i="9"/>
  <c r="I209" i="9"/>
  <c r="H209" i="9"/>
  <c r="G209" i="9"/>
  <c r="F204" i="9"/>
  <c r="F240" i="9" s="1"/>
  <c r="M240" i="9" s="1"/>
  <c r="R271" i="10"/>
  <c r="W202" i="9" s="1"/>
  <c r="S271" i="10"/>
  <c r="X202" i="9" s="1"/>
  <c r="X238" i="9" s="1"/>
  <c r="T271" i="10"/>
  <c r="Y202" i="9" s="1"/>
  <c r="U271" i="10"/>
  <c r="Z202" i="9" s="1"/>
  <c r="V271" i="10"/>
  <c r="AA202" i="9" s="1"/>
  <c r="W271" i="10"/>
  <c r="AB202" i="9" s="1"/>
  <c r="X271" i="10"/>
  <c r="AC202" i="9" s="1"/>
  <c r="Y271" i="10"/>
  <c r="AD202" i="9" s="1"/>
  <c r="Z271" i="10"/>
  <c r="AE202" i="9" s="1"/>
  <c r="AA271" i="10"/>
  <c r="AF202" i="9" s="1"/>
  <c r="AB271" i="10"/>
  <c r="AG202" i="9" s="1"/>
  <c r="AC271" i="10"/>
  <c r="AH202" i="9" s="1"/>
  <c r="R272" i="10"/>
  <c r="W204" i="9" s="1"/>
  <c r="S272" i="10"/>
  <c r="X204" i="9" s="1"/>
  <c r="T272" i="10"/>
  <c r="Y204" i="9" s="1"/>
  <c r="U272" i="10"/>
  <c r="Z204" i="9" s="1"/>
  <c r="V272" i="10"/>
  <c r="AA204" i="9" s="1"/>
  <c r="W272" i="10"/>
  <c r="AB204" i="9" s="1"/>
  <c r="X272" i="10"/>
  <c r="AC204" i="9" s="1"/>
  <c r="Y272" i="10"/>
  <c r="AD204" i="9" s="1"/>
  <c r="Z272" i="10"/>
  <c r="AE204" i="9" s="1"/>
  <c r="AA272" i="10"/>
  <c r="AF204" i="9" s="1"/>
  <c r="AB272" i="10"/>
  <c r="AG204" i="9" s="1"/>
  <c r="AC272" i="10"/>
  <c r="AH204" i="9" s="1"/>
  <c r="AH240" i="9" s="1"/>
  <c r="M218" i="10"/>
  <c r="N218" i="10"/>
  <c r="O218" i="10"/>
  <c r="P218" i="10"/>
  <c r="Q218" i="10"/>
  <c r="R218" i="10"/>
  <c r="R281" i="10" s="1"/>
  <c r="S218" i="10"/>
  <c r="T218" i="10"/>
  <c r="U218" i="10"/>
  <c r="V218" i="10"/>
  <c r="W218" i="10"/>
  <c r="X218" i="10"/>
  <c r="Y218" i="10"/>
  <c r="Z218" i="10"/>
  <c r="AA218" i="10"/>
  <c r="AB218" i="10"/>
  <c r="AC218" i="10"/>
  <c r="L218" i="10"/>
  <c r="I253" i="9" l="1"/>
  <c r="I259" i="9" s="1"/>
  <c r="W281" i="10"/>
  <c r="G253" i="9"/>
  <c r="G259" i="9" s="1"/>
  <c r="Z301" i="4"/>
  <c r="I543" i="12"/>
  <c r="W164" i="6"/>
  <c r="I578" i="12"/>
  <c r="W165" i="6"/>
  <c r="I579" i="12"/>
  <c r="I470" i="11"/>
  <c r="I542" i="12"/>
  <c r="W163" i="6"/>
  <c r="I577" i="12"/>
  <c r="Y275" i="10"/>
  <c r="AD217" i="9" s="1"/>
  <c r="AD223" i="9" s="1"/>
  <c r="AD266" i="9" s="1"/>
  <c r="AD278" i="9" s="1"/>
  <c r="Y281" i="10"/>
  <c r="U275" i="10"/>
  <c r="Z217" i="9" s="1"/>
  <c r="Z223" i="9" s="1"/>
  <c r="Z266" i="9" s="1"/>
  <c r="Z278" i="9" s="1"/>
  <c r="U281" i="10"/>
  <c r="AC275" i="10"/>
  <c r="AH217" i="9" s="1"/>
  <c r="AH223" i="9" s="1"/>
  <c r="AH266" i="9" s="1"/>
  <c r="AH278" i="9" s="1"/>
  <c r="AC281" i="10"/>
  <c r="T275" i="10"/>
  <c r="Y217" i="9" s="1"/>
  <c r="Y223" i="9" s="1"/>
  <c r="Y266" i="9" s="1"/>
  <c r="Y278" i="9" s="1"/>
  <c r="T281" i="10"/>
  <c r="W275" i="10"/>
  <c r="AB217" i="9" s="1"/>
  <c r="AB223" i="9" s="1"/>
  <c r="AB266" i="9" s="1"/>
  <c r="AB278" i="9" s="1"/>
  <c r="AB275" i="10"/>
  <c r="AG217" i="9" s="1"/>
  <c r="AG223" i="9" s="1"/>
  <c r="AG266" i="9" s="1"/>
  <c r="AG278" i="9" s="1"/>
  <c r="AB281" i="10"/>
  <c r="S275" i="10"/>
  <c r="X217" i="9" s="1"/>
  <c r="X223" i="9" s="1"/>
  <c r="X266" i="9" s="1"/>
  <c r="X278" i="9" s="1"/>
  <c r="S281" i="10"/>
  <c r="X275" i="10"/>
  <c r="AC217" i="9" s="1"/>
  <c r="AC223" i="9" s="1"/>
  <c r="AC266" i="9" s="1"/>
  <c r="AC278" i="9" s="1"/>
  <c r="X281" i="10"/>
  <c r="AA275" i="10"/>
  <c r="AF217" i="9" s="1"/>
  <c r="AF223" i="9" s="1"/>
  <c r="AF266" i="9" s="1"/>
  <c r="AF278" i="9" s="1"/>
  <c r="AA281" i="10"/>
  <c r="Z275" i="10"/>
  <c r="AE217" i="9" s="1"/>
  <c r="AE223" i="9" s="1"/>
  <c r="AE266" i="9" s="1"/>
  <c r="AE278" i="9" s="1"/>
  <c r="Z281" i="10"/>
  <c r="V275" i="10"/>
  <c r="AA217" i="9" s="1"/>
  <c r="AA223" i="9" s="1"/>
  <c r="AA266" i="9" s="1"/>
  <c r="AA278" i="9" s="1"/>
  <c r="V281" i="10"/>
  <c r="R275" i="10"/>
  <c r="W217" i="9" s="1"/>
  <c r="W223" i="9" s="1"/>
  <c r="X195" i="6"/>
  <c r="AB195" i="6"/>
  <c r="AA195" i="6"/>
  <c r="Z195" i="6"/>
  <c r="Y195" i="6"/>
  <c r="AA118" i="6"/>
  <c r="AA149" i="6"/>
  <c r="AA154" i="6" s="1"/>
  <c r="AD118" i="6"/>
  <c r="AD149" i="6"/>
  <c r="AD154" i="6" s="1"/>
  <c r="AE118" i="6"/>
  <c r="AE149" i="6"/>
  <c r="AE154" i="6" s="1"/>
  <c r="X118" i="6"/>
  <c r="X149" i="6"/>
  <c r="X154" i="6" s="1"/>
  <c r="AH118" i="6"/>
  <c r="AH149" i="6"/>
  <c r="AH154" i="6" s="1"/>
  <c r="I568" i="12"/>
  <c r="W118" i="6"/>
  <c r="W149" i="6"/>
  <c r="W154" i="6" s="1"/>
  <c r="Y118" i="6"/>
  <c r="Y149" i="6"/>
  <c r="Y154" i="6" s="1"/>
  <c r="AG118" i="6"/>
  <c r="AG149" i="6"/>
  <c r="AG154" i="6" s="1"/>
  <c r="AB118" i="6"/>
  <c r="AB149" i="6"/>
  <c r="AB154" i="6" s="1"/>
  <c r="AF118" i="6"/>
  <c r="AF149" i="6"/>
  <c r="AF154" i="6" s="1"/>
  <c r="Z118" i="6"/>
  <c r="Z149" i="6"/>
  <c r="Z154" i="6" s="1"/>
  <c r="AC118" i="6"/>
  <c r="AC149" i="6"/>
  <c r="AC154" i="6" s="1"/>
  <c r="AC209" i="9"/>
  <c r="AF209" i="9"/>
  <c r="AB209" i="9"/>
  <c r="AH209" i="9"/>
  <c r="AD209" i="9"/>
  <c r="Z209" i="9"/>
  <c r="W240" i="9"/>
  <c r="I462" i="12"/>
  <c r="M462" i="12" s="1"/>
  <c r="AE209" i="9"/>
  <c r="AA209" i="9"/>
  <c r="I460" i="12"/>
  <c r="W209" i="9"/>
  <c r="AG209" i="9"/>
  <c r="AG238" i="9"/>
  <c r="Y209" i="9"/>
  <c r="G477" i="12"/>
  <c r="G481" i="12" s="1"/>
  <c r="K253" i="9"/>
  <c r="X209" i="9"/>
  <c r="P238" i="9"/>
  <c r="AF238" i="9"/>
  <c r="AC238" i="9"/>
  <c r="M245" i="9"/>
  <c r="L236" i="9"/>
  <c r="AE234" i="9"/>
  <c r="AA234" i="9"/>
  <c r="W234" i="9"/>
  <c r="S234" i="9"/>
  <c r="O234" i="9"/>
  <c r="K234" i="9"/>
  <c r="G234" i="9"/>
  <c r="AH234" i="9"/>
  <c r="AD234" i="9"/>
  <c r="Z234" i="9"/>
  <c r="V234" i="9"/>
  <c r="R234" i="9"/>
  <c r="N234" i="9"/>
  <c r="J234" i="9"/>
  <c r="T234" i="9"/>
  <c r="U253" i="9"/>
  <c r="U259" i="9" s="1"/>
  <c r="Q253" i="9"/>
  <c r="Q259" i="9" s="1"/>
  <c r="M253" i="9"/>
  <c r="M259" i="9" s="1"/>
  <c r="T253" i="9"/>
  <c r="T259" i="9" s="1"/>
  <c r="P253" i="9"/>
  <c r="P259" i="9" s="1"/>
  <c r="R253" i="9"/>
  <c r="R259" i="9" s="1"/>
  <c r="O253" i="9"/>
  <c r="O259" i="9" s="1"/>
  <c r="U234" i="9"/>
  <c r="AC234" i="9"/>
  <c r="H236" i="9"/>
  <c r="P236" i="9"/>
  <c r="X236" i="9"/>
  <c r="I238" i="9"/>
  <c r="Q238" i="9"/>
  <c r="Y238" i="9"/>
  <c r="AG240" i="9"/>
  <c r="AC240" i="9"/>
  <c r="Y240" i="9"/>
  <c r="U240" i="9"/>
  <c r="Q240" i="9"/>
  <c r="AF240" i="9"/>
  <c r="AB240" i="9"/>
  <c r="X240" i="9"/>
  <c r="T240" i="9"/>
  <c r="AD240" i="9"/>
  <c r="V240" i="9"/>
  <c r="O240" i="9"/>
  <c r="K240" i="9"/>
  <c r="G240" i="9"/>
  <c r="AA240" i="9"/>
  <c r="S240" i="9"/>
  <c r="N240" i="9"/>
  <c r="J240" i="9"/>
  <c r="Z240" i="9"/>
  <c r="S253" i="9"/>
  <c r="S259" i="9" s="1"/>
  <c r="K254" i="9"/>
  <c r="G254" i="9"/>
  <c r="J254" i="9"/>
  <c r="J259" i="9" s="1"/>
  <c r="I254" i="9"/>
  <c r="H254" i="9"/>
  <c r="AE236" i="9"/>
  <c r="AA236" i="9"/>
  <c r="W236" i="9"/>
  <c r="S236" i="9"/>
  <c r="O236" i="9"/>
  <c r="K236" i="9"/>
  <c r="G236" i="9"/>
  <c r="AH236" i="9"/>
  <c r="AD236" i="9"/>
  <c r="Z236" i="9"/>
  <c r="V236" i="9"/>
  <c r="R236" i="9"/>
  <c r="N236" i="9"/>
  <c r="J236" i="9"/>
  <c r="T236" i="9"/>
  <c r="AB236" i="9"/>
  <c r="L234" i="9"/>
  <c r="AB234" i="9"/>
  <c r="U236" i="9"/>
  <c r="AC236" i="9"/>
  <c r="N253" i="9"/>
  <c r="H234" i="9"/>
  <c r="P234" i="9"/>
  <c r="P245" i="9" s="1"/>
  <c r="X234" i="9"/>
  <c r="AF234" i="9"/>
  <c r="I236" i="9"/>
  <c r="Q236" i="9"/>
  <c r="Y236" i="9"/>
  <c r="AG236" i="9"/>
  <c r="AE238" i="9"/>
  <c r="AA238" i="9"/>
  <c r="W238" i="9"/>
  <c r="S238" i="9"/>
  <c r="O238" i="9"/>
  <c r="K238" i="9"/>
  <c r="G238" i="9"/>
  <c r="AH238" i="9"/>
  <c r="AD238" i="9"/>
  <c r="Z238" i="9"/>
  <c r="V238" i="9"/>
  <c r="R238" i="9"/>
  <c r="N238" i="9"/>
  <c r="J238" i="9"/>
  <c r="L238" i="9"/>
  <c r="T238" i="9"/>
  <c r="AB238" i="9"/>
  <c r="AE240" i="9"/>
  <c r="V253" i="9"/>
  <c r="V259" i="9" s="1"/>
  <c r="AE241" i="9"/>
  <c r="AA241" i="9"/>
  <c r="W241" i="9"/>
  <c r="S241" i="9"/>
  <c r="O241" i="9"/>
  <c r="K241" i="9"/>
  <c r="G241" i="9"/>
  <c r="AH241" i="9"/>
  <c r="AD241" i="9"/>
  <c r="Z241" i="9"/>
  <c r="V241" i="9"/>
  <c r="R241" i="9"/>
  <c r="N241" i="9"/>
  <c r="J241" i="9"/>
  <c r="L241" i="9"/>
  <c r="T241" i="9"/>
  <c r="AB241" i="9"/>
  <c r="I235" i="9"/>
  <c r="I245" i="9" s="1"/>
  <c r="Q235" i="9"/>
  <c r="U235" i="9"/>
  <c r="Y235" i="9"/>
  <c r="AC235" i="9"/>
  <c r="I237" i="9"/>
  <c r="Q237" i="9"/>
  <c r="U237" i="9"/>
  <c r="Y237" i="9"/>
  <c r="AC237" i="9"/>
  <c r="I239" i="9"/>
  <c r="Q239" i="9"/>
  <c r="U239" i="9"/>
  <c r="Y239" i="9"/>
  <c r="AC239" i="9"/>
  <c r="U241" i="9"/>
  <c r="AC241" i="9"/>
  <c r="H242" i="9"/>
  <c r="L242" i="9"/>
  <c r="P242" i="9"/>
  <c r="T242" i="9"/>
  <c r="X242" i="9"/>
  <c r="AB242" i="9"/>
  <c r="AF242" i="9"/>
  <c r="H253" i="9"/>
  <c r="H259" i="9" s="1"/>
  <c r="L253" i="9"/>
  <c r="L259" i="9" s="1"/>
  <c r="N254" i="9"/>
  <c r="R254" i="9"/>
  <c r="V254" i="9"/>
  <c r="Z254" i="9"/>
  <c r="AD254" i="9"/>
  <c r="I242" i="9"/>
  <c r="Q242" i="9"/>
  <c r="U242" i="9"/>
  <c r="Y242" i="9"/>
  <c r="AC242" i="9"/>
  <c r="M470" i="11" l="1"/>
  <c r="W253" i="9"/>
  <c r="W259" i="9" s="1"/>
  <c r="W266" i="9"/>
  <c r="W278" i="9" s="1"/>
  <c r="M579" i="12"/>
  <c r="I541" i="11"/>
  <c r="M578" i="12"/>
  <c r="I540" i="11"/>
  <c r="M543" i="12"/>
  <c r="I506" i="11"/>
  <c r="M577" i="12"/>
  <c r="I539" i="11"/>
  <c r="M542" i="12"/>
  <c r="I505" i="11"/>
  <c r="AH253" i="9"/>
  <c r="AH259" i="9" s="1"/>
  <c r="AE253" i="9"/>
  <c r="AE259" i="9" s="1"/>
  <c r="AD253" i="9"/>
  <c r="AD259" i="9" s="1"/>
  <c r="AB253" i="9"/>
  <c r="AB259" i="9" s="1"/>
  <c r="AC253" i="9"/>
  <c r="AC259" i="9" s="1"/>
  <c r="X253" i="9"/>
  <c r="X259" i="9" s="1"/>
  <c r="AF253" i="9"/>
  <c r="AF259" i="9" s="1"/>
  <c r="Y253" i="9"/>
  <c r="Y259" i="9" s="1"/>
  <c r="AA253" i="9"/>
  <c r="AA259" i="9" s="1"/>
  <c r="I470" i="12"/>
  <c r="I477" i="12" s="1"/>
  <c r="Z253" i="9"/>
  <c r="Z259" i="9" s="1"/>
  <c r="AG253" i="9"/>
  <c r="AG259" i="9" s="1"/>
  <c r="M460" i="12"/>
  <c r="I426" i="11"/>
  <c r="I530" i="11"/>
  <c r="I466" i="12"/>
  <c r="K259" i="9"/>
  <c r="Z245" i="9"/>
  <c r="AA245" i="9"/>
  <c r="J245" i="9"/>
  <c r="Q245" i="9"/>
  <c r="AG245" i="9"/>
  <c r="Y245" i="9"/>
  <c r="X245" i="9"/>
  <c r="U245" i="9"/>
  <c r="N245" i="9"/>
  <c r="O245" i="9"/>
  <c r="H245" i="9"/>
  <c r="AB245" i="9"/>
  <c r="R245" i="9"/>
  <c r="AH245" i="9"/>
  <c r="S245" i="9"/>
  <c r="K245" i="9"/>
  <c r="AD245" i="9"/>
  <c r="AE245" i="9"/>
  <c r="AF245" i="9"/>
  <c r="N259" i="9"/>
  <c r="L245" i="9"/>
  <c r="AC245" i="9"/>
  <c r="T245" i="9"/>
  <c r="V245" i="9"/>
  <c r="G245" i="9"/>
  <c r="W245" i="9"/>
  <c r="M505" i="11" l="1"/>
  <c r="M506" i="11"/>
  <c r="M541" i="11"/>
  <c r="M539" i="11"/>
  <c r="M540" i="11"/>
  <c r="W265" i="9"/>
  <c r="W273" i="9" s="1"/>
  <c r="AH265" i="9"/>
  <c r="AH273" i="9" s="1"/>
  <c r="AH276" i="9" s="1"/>
  <c r="AH275" i="9" s="1"/>
  <c r="AD265" i="9"/>
  <c r="AD273" i="9" s="1"/>
  <c r="AD276" i="9" s="1"/>
  <c r="AD275" i="9" s="1"/>
  <c r="AF265" i="9"/>
  <c r="AF273" i="9" s="1"/>
  <c r="AF276" i="9" s="1"/>
  <c r="AF275" i="9" s="1"/>
  <c r="AE265" i="9"/>
  <c r="AE273" i="9" s="1"/>
  <c r="AE276" i="9" s="1"/>
  <c r="AE275" i="9" s="1"/>
  <c r="AB265" i="9"/>
  <c r="AB273" i="9" s="1"/>
  <c r="AB276" i="9" s="1"/>
  <c r="AB275" i="9" s="1"/>
  <c r="X265" i="9"/>
  <c r="X273" i="9" s="1"/>
  <c r="X276" i="9" s="1"/>
  <c r="X275" i="9" s="1"/>
  <c r="AC265" i="9"/>
  <c r="AC273" i="9" s="1"/>
  <c r="AC276" i="9" s="1"/>
  <c r="AC275" i="9" s="1"/>
  <c r="Y265" i="9"/>
  <c r="Y273" i="9" s="1"/>
  <c r="Y276" i="9" s="1"/>
  <c r="Y275" i="9" s="1"/>
  <c r="AA265" i="9"/>
  <c r="AA273" i="9" s="1"/>
  <c r="AA276" i="9" s="1"/>
  <c r="AA275" i="9" s="1"/>
  <c r="M470" i="12"/>
  <c r="M477" i="12" s="1"/>
  <c r="Z265" i="9"/>
  <c r="Z273" i="9" s="1"/>
  <c r="Z276" i="9" s="1"/>
  <c r="Z275" i="9" s="1"/>
  <c r="AG265" i="9"/>
  <c r="AG273" i="9" s="1"/>
  <c r="AG276" i="9" s="1"/>
  <c r="AG275" i="9" s="1"/>
  <c r="M426" i="11"/>
  <c r="K426" i="11" s="1"/>
  <c r="M466" i="12"/>
  <c r="M530" i="11"/>
  <c r="M534" i="11" s="1"/>
  <c r="I534" i="11"/>
  <c r="G578" i="12"/>
  <c r="G579" i="12"/>
  <c r="G580" i="12"/>
  <c r="G581" i="12"/>
  <c r="G582" i="12"/>
  <c r="G577" i="12"/>
  <c r="G576" i="12"/>
  <c r="G547" i="12"/>
  <c r="G546" i="12"/>
  <c r="G545" i="12"/>
  <c r="G544" i="12"/>
  <c r="G543" i="12"/>
  <c r="G542" i="12"/>
  <c r="G541" i="12"/>
  <c r="K438" i="12"/>
  <c r="K354" i="12"/>
  <c r="K353" i="11" s="1"/>
  <c r="G409" i="12"/>
  <c r="G408" i="12"/>
  <c r="G407" i="12"/>
  <c r="G406" i="12"/>
  <c r="G405" i="12"/>
  <c r="G404" i="12"/>
  <c r="G403" i="12"/>
  <c r="G374" i="12"/>
  <c r="G373" i="12"/>
  <c r="G372" i="12"/>
  <c r="G371" i="12"/>
  <c r="G370" i="12"/>
  <c r="G369" i="12"/>
  <c r="G368" i="12"/>
  <c r="C583" i="12"/>
  <c r="M570" i="12"/>
  <c r="G570" i="12"/>
  <c r="G569" i="12"/>
  <c r="M569" i="12"/>
  <c r="G568" i="12"/>
  <c r="G567" i="12"/>
  <c r="M567" i="12"/>
  <c r="M566" i="12"/>
  <c r="G566" i="12"/>
  <c r="G565" i="12"/>
  <c r="M565" i="12"/>
  <c r="M564" i="12"/>
  <c r="G564" i="12"/>
  <c r="G563" i="12"/>
  <c r="M563" i="12"/>
  <c r="M562" i="12"/>
  <c r="G562" i="12"/>
  <c r="C572" i="12"/>
  <c r="C548" i="12"/>
  <c r="K535" i="12"/>
  <c r="G535" i="12"/>
  <c r="K534" i="12"/>
  <c r="G534" i="12"/>
  <c r="K533" i="12"/>
  <c r="G533" i="12"/>
  <c r="K532" i="12"/>
  <c r="G532" i="12"/>
  <c r="K531" i="12"/>
  <c r="G531" i="12"/>
  <c r="K530" i="12"/>
  <c r="G530" i="12"/>
  <c r="G529" i="12"/>
  <c r="K528" i="12"/>
  <c r="G528" i="12"/>
  <c r="K527" i="12"/>
  <c r="G527" i="12"/>
  <c r="C537" i="12"/>
  <c r="G444" i="12"/>
  <c r="G438" i="12"/>
  <c r="G445" i="12" s="1"/>
  <c r="C445" i="12"/>
  <c r="K432" i="12"/>
  <c r="M432" i="12" s="1"/>
  <c r="G432" i="12"/>
  <c r="K431" i="12"/>
  <c r="M431" i="12" s="1"/>
  <c r="G431" i="12"/>
  <c r="G430" i="12"/>
  <c r="K429" i="12"/>
  <c r="M429" i="12" s="1"/>
  <c r="G429" i="12"/>
  <c r="K428" i="12"/>
  <c r="M428" i="12" s="1"/>
  <c r="G428" i="12"/>
  <c r="K427" i="12"/>
  <c r="M427" i="12" s="1"/>
  <c r="G427" i="12"/>
  <c r="K426" i="12"/>
  <c r="M426" i="12" s="1"/>
  <c r="G426" i="12"/>
  <c r="G425" i="12"/>
  <c r="K425" i="12"/>
  <c r="M425" i="12" s="1"/>
  <c r="K424" i="12"/>
  <c r="M424" i="12" s="1"/>
  <c r="G424" i="12"/>
  <c r="C434" i="12"/>
  <c r="C410" i="12"/>
  <c r="M397" i="12"/>
  <c r="G397" i="12"/>
  <c r="M396" i="12"/>
  <c r="G396" i="12"/>
  <c r="M395" i="12"/>
  <c r="G395" i="12"/>
  <c r="M394" i="12"/>
  <c r="G394" i="12"/>
  <c r="G393" i="12"/>
  <c r="M392" i="12"/>
  <c r="G392" i="12"/>
  <c r="M391" i="12"/>
  <c r="G391" i="12"/>
  <c r="M390" i="12"/>
  <c r="G390" i="12"/>
  <c r="M389" i="12"/>
  <c r="G389" i="12"/>
  <c r="C399" i="12"/>
  <c r="C375" i="12"/>
  <c r="K362" i="12"/>
  <c r="M362" i="12" s="1"/>
  <c r="G362" i="12"/>
  <c r="K361" i="12"/>
  <c r="M361" i="12" s="1"/>
  <c r="G361" i="12"/>
  <c r="K360" i="12"/>
  <c r="M360" i="12" s="1"/>
  <c r="G360" i="12"/>
  <c r="K359" i="12"/>
  <c r="M359" i="12" s="1"/>
  <c r="G359" i="12"/>
  <c r="K358" i="12"/>
  <c r="M358" i="12" s="1"/>
  <c r="G358" i="12"/>
  <c r="K357" i="12"/>
  <c r="M357" i="12" s="1"/>
  <c r="G357" i="12"/>
  <c r="K356" i="12"/>
  <c r="M356" i="12" s="1"/>
  <c r="G356" i="12"/>
  <c r="K355" i="12"/>
  <c r="M355" i="12" s="1"/>
  <c r="G355" i="12"/>
  <c r="C364" i="12"/>
  <c r="G583" i="12" l="1"/>
  <c r="G587" i="12" s="1"/>
  <c r="M528" i="12"/>
  <c r="K491" i="11"/>
  <c r="M491" i="11" s="1"/>
  <c r="M531" i="12"/>
  <c r="K494" i="11"/>
  <c r="M494" i="11" s="1"/>
  <c r="M533" i="12"/>
  <c r="K496" i="11"/>
  <c r="M496" i="11" s="1"/>
  <c r="M535" i="12"/>
  <c r="K498" i="11"/>
  <c r="M498" i="11" s="1"/>
  <c r="M527" i="12"/>
  <c r="K490" i="11"/>
  <c r="M490" i="11" s="1"/>
  <c r="M530" i="12"/>
  <c r="K493" i="11"/>
  <c r="M493" i="11" s="1"/>
  <c r="M532" i="12"/>
  <c r="K495" i="11"/>
  <c r="M495" i="11" s="1"/>
  <c r="M534" i="12"/>
  <c r="K497" i="11"/>
  <c r="M497" i="11" s="1"/>
  <c r="M481" i="12"/>
  <c r="W276" i="9"/>
  <c r="W275" i="9" s="1"/>
  <c r="G410" i="12"/>
  <c r="G375" i="12"/>
  <c r="G572" i="12"/>
  <c r="G548" i="12"/>
  <c r="G537" i="12"/>
  <c r="G399" i="12"/>
  <c r="G414" i="12" s="1"/>
  <c r="G434" i="12"/>
  <c r="G449" i="12" s="1"/>
  <c r="G354" i="12"/>
  <c r="G364" i="12" s="1"/>
  <c r="G379" i="12" s="1"/>
  <c r="AC250" i="10"/>
  <c r="AH184" i="1" s="1"/>
  <c r="AC257" i="10"/>
  <c r="AK185" i="4" s="1"/>
  <c r="AC265" i="10"/>
  <c r="AH112" i="9" s="1"/>
  <c r="AH262" i="1"/>
  <c r="AK261" i="4"/>
  <c r="R250" i="10"/>
  <c r="W184" i="1" s="1"/>
  <c r="S250" i="10"/>
  <c r="X184" i="1" s="1"/>
  <c r="T250" i="10"/>
  <c r="Y184" i="1" s="1"/>
  <c r="U250" i="10"/>
  <c r="Z184" i="1" s="1"/>
  <c r="V250" i="10"/>
  <c r="AA184" i="1" s="1"/>
  <c r="W250" i="10"/>
  <c r="AB184" i="1" s="1"/>
  <c r="X250" i="10"/>
  <c r="AC184" i="1" s="1"/>
  <c r="Y250" i="10"/>
  <c r="AD184" i="1" s="1"/>
  <c r="Z250" i="10"/>
  <c r="AE184" i="1" s="1"/>
  <c r="AA250" i="10"/>
  <c r="AF184" i="1" s="1"/>
  <c r="AB250" i="10"/>
  <c r="AG184" i="1" s="1"/>
  <c r="R257" i="10"/>
  <c r="Z185" i="4" s="1"/>
  <c r="S257" i="10"/>
  <c r="AA185" i="4" s="1"/>
  <c r="T257" i="10"/>
  <c r="AB185" i="4" s="1"/>
  <c r="U257" i="10"/>
  <c r="AC185" i="4" s="1"/>
  <c r="V257" i="10"/>
  <c r="AD185" i="4" s="1"/>
  <c r="W257" i="10"/>
  <c r="AE185" i="4" s="1"/>
  <c r="X257" i="10"/>
  <c r="AF185" i="4" s="1"/>
  <c r="Y257" i="10"/>
  <c r="AG185" i="4" s="1"/>
  <c r="Z257" i="10"/>
  <c r="AH185" i="4" s="1"/>
  <c r="AA257" i="10"/>
  <c r="AI185" i="4" s="1"/>
  <c r="AB257" i="10"/>
  <c r="AJ185" i="4" s="1"/>
  <c r="R265" i="10"/>
  <c r="W112" i="9" s="1"/>
  <c r="S265" i="10"/>
  <c r="X112" i="9" s="1"/>
  <c r="T265" i="10"/>
  <c r="Y112" i="9" s="1"/>
  <c r="U265" i="10"/>
  <c r="Z112" i="9" s="1"/>
  <c r="V265" i="10"/>
  <c r="AA112" i="9" s="1"/>
  <c r="W265" i="10"/>
  <c r="AB112" i="9" s="1"/>
  <c r="X265" i="10"/>
  <c r="AC112" i="9" s="1"/>
  <c r="Y265" i="10"/>
  <c r="AD112" i="9" s="1"/>
  <c r="Z265" i="10"/>
  <c r="AE112" i="9" s="1"/>
  <c r="AA265" i="10"/>
  <c r="AF112" i="9" s="1"/>
  <c r="AB265" i="10"/>
  <c r="AG112" i="9" s="1"/>
  <c r="W262" i="1"/>
  <c r="X262" i="1"/>
  <c r="Y262" i="1"/>
  <c r="Z262" i="1"/>
  <c r="AA262" i="1"/>
  <c r="AB262" i="1"/>
  <c r="AC262" i="1"/>
  <c r="AD262" i="1"/>
  <c r="AE262" i="1"/>
  <c r="AF262" i="1"/>
  <c r="AG262" i="1"/>
  <c r="Z261" i="4"/>
  <c r="AA261" i="4"/>
  <c r="AB261" i="4"/>
  <c r="AC261" i="4"/>
  <c r="AD261" i="4"/>
  <c r="AE261" i="4"/>
  <c r="AF261" i="4"/>
  <c r="AG261" i="4"/>
  <c r="AH261" i="4"/>
  <c r="AI261" i="4"/>
  <c r="AJ261" i="4"/>
  <c r="I492" i="12" l="1"/>
  <c r="I455" i="11" s="1"/>
  <c r="G552" i="12"/>
  <c r="I529" i="12"/>
  <c r="I492" i="11" s="1"/>
  <c r="I430" i="12"/>
  <c r="I393" i="12"/>
  <c r="I392" i="11" s="1"/>
  <c r="I354" i="12"/>
  <c r="I353" i="11" s="1"/>
  <c r="G274" i="12"/>
  <c r="G273" i="11" s="1"/>
  <c r="I502" i="12" l="1"/>
  <c r="M492" i="12"/>
  <c r="M502" i="12" s="1"/>
  <c r="I465" i="11"/>
  <c r="I398" i="11"/>
  <c r="I428" i="11"/>
  <c r="I363" i="11"/>
  <c r="M353" i="11"/>
  <c r="M363" i="11" s="1"/>
  <c r="I500" i="11"/>
  <c r="I399" i="12"/>
  <c r="I572" i="12"/>
  <c r="M568" i="12"/>
  <c r="I434" i="12"/>
  <c r="I364" i="12"/>
  <c r="M354" i="12"/>
  <c r="I537" i="12"/>
  <c r="S266" i="1"/>
  <c r="T188" i="1"/>
  <c r="S188" i="1"/>
  <c r="S117" i="9"/>
  <c r="W117" i="9"/>
  <c r="Y117" i="9"/>
  <c r="AA117" i="9"/>
  <c r="AD117" i="9"/>
  <c r="AE117" i="9"/>
  <c r="AH117" i="9"/>
  <c r="F125" i="9"/>
  <c r="F112" i="9"/>
  <c r="L188" i="9"/>
  <c r="K188" i="9"/>
  <c r="J188" i="9"/>
  <c r="I188" i="9"/>
  <c r="H188" i="9"/>
  <c r="G188" i="9"/>
  <c r="L182" i="9"/>
  <c r="K182" i="9"/>
  <c r="J182" i="9"/>
  <c r="I182" i="9"/>
  <c r="H182" i="9"/>
  <c r="G182" i="9"/>
  <c r="B167" i="9"/>
  <c r="Y162" i="9"/>
  <c r="F162" i="9"/>
  <c r="E162" i="9"/>
  <c r="I162" i="9" s="1"/>
  <c r="F161" i="9"/>
  <c r="E161" i="9"/>
  <c r="I161" i="9" s="1"/>
  <c r="B160" i="9"/>
  <c r="V158" i="9"/>
  <c r="U158" i="9"/>
  <c r="B153" i="9"/>
  <c r="AH152" i="9"/>
  <c r="AG152" i="9"/>
  <c r="AF152" i="9"/>
  <c r="AE152" i="9"/>
  <c r="AD152" i="9"/>
  <c r="AC152" i="9"/>
  <c r="AB152" i="9"/>
  <c r="AA152" i="9"/>
  <c r="Z152" i="9"/>
  <c r="Y152" i="9"/>
  <c r="X152" i="9"/>
  <c r="W152" i="9"/>
  <c r="V152" i="9"/>
  <c r="U152" i="9"/>
  <c r="T152" i="9"/>
  <c r="S152" i="9"/>
  <c r="R152" i="9"/>
  <c r="Q152" i="9"/>
  <c r="P152" i="9"/>
  <c r="O152" i="9"/>
  <c r="N152" i="9"/>
  <c r="M152" i="9"/>
  <c r="L152" i="9"/>
  <c r="K152" i="9"/>
  <c r="J152" i="9"/>
  <c r="I152" i="9"/>
  <c r="H152" i="9"/>
  <c r="G152" i="9"/>
  <c r="AH151" i="9"/>
  <c r="AG151" i="9"/>
  <c r="AF151" i="9"/>
  <c r="AE151" i="9"/>
  <c r="AD151" i="9"/>
  <c r="AC151" i="9"/>
  <c r="AB151" i="9"/>
  <c r="AA151" i="9"/>
  <c r="Z151" i="9"/>
  <c r="Y151" i="9"/>
  <c r="X151" i="9"/>
  <c r="W151" i="9"/>
  <c r="V151" i="9"/>
  <c r="U151" i="9"/>
  <c r="T151" i="9"/>
  <c r="S151" i="9"/>
  <c r="R151" i="9"/>
  <c r="Q151" i="9"/>
  <c r="P151" i="9"/>
  <c r="O151" i="9"/>
  <c r="N151" i="9"/>
  <c r="M151" i="9"/>
  <c r="L151" i="9"/>
  <c r="K151" i="9"/>
  <c r="J151" i="9"/>
  <c r="I151" i="9"/>
  <c r="H151" i="9"/>
  <c r="G151" i="9"/>
  <c r="V150" i="9"/>
  <c r="F150" i="9"/>
  <c r="M150" i="9" s="1"/>
  <c r="E150" i="9"/>
  <c r="U149" i="9"/>
  <c r="F149" i="9"/>
  <c r="E149" i="9"/>
  <c r="F148" i="9"/>
  <c r="M148" i="9" s="1"/>
  <c r="E148" i="9"/>
  <c r="F147" i="9"/>
  <c r="E147" i="9"/>
  <c r="Z146" i="9"/>
  <c r="J146" i="9"/>
  <c r="F146" i="9"/>
  <c r="M146" i="9" s="1"/>
  <c r="E146" i="9"/>
  <c r="Y146" i="9" s="1"/>
  <c r="F145" i="9"/>
  <c r="E145" i="9"/>
  <c r="Z144" i="9"/>
  <c r="J144" i="9"/>
  <c r="F144" i="9"/>
  <c r="M144" i="9" s="1"/>
  <c r="E144" i="9"/>
  <c r="Y144" i="9" s="1"/>
  <c r="J143" i="9"/>
  <c r="F143" i="9"/>
  <c r="M143" i="9" s="1"/>
  <c r="E143" i="9"/>
  <c r="AA143" i="9" s="1"/>
  <c r="M142" i="9"/>
  <c r="F142" i="9"/>
  <c r="E142" i="9"/>
  <c r="AE142" i="9" s="1"/>
  <c r="B141" i="9"/>
  <c r="AH139" i="9"/>
  <c r="AH158" i="9" s="1"/>
  <c r="AG139" i="9"/>
  <c r="AG158" i="9" s="1"/>
  <c r="AF139" i="9"/>
  <c r="AF158" i="9" s="1"/>
  <c r="AE139" i="9"/>
  <c r="AE158" i="9" s="1"/>
  <c r="AD139" i="9"/>
  <c r="AD158" i="9" s="1"/>
  <c r="AC139" i="9"/>
  <c r="AC158" i="9" s="1"/>
  <c r="AB139" i="9"/>
  <c r="AB158" i="9" s="1"/>
  <c r="AA139" i="9"/>
  <c r="AA158" i="9" s="1"/>
  <c r="Z139" i="9"/>
  <c r="Z158" i="9" s="1"/>
  <c r="Y139" i="9"/>
  <c r="Y158" i="9" s="1"/>
  <c r="X139" i="9"/>
  <c r="X158" i="9" s="1"/>
  <c r="W139" i="9"/>
  <c r="W158" i="9" s="1"/>
  <c r="V139" i="9"/>
  <c r="U139" i="9"/>
  <c r="T139" i="9"/>
  <c r="T158" i="9" s="1"/>
  <c r="S139" i="9"/>
  <c r="S158" i="9" s="1"/>
  <c r="R139" i="9"/>
  <c r="R158" i="9" s="1"/>
  <c r="Q139" i="9"/>
  <c r="Q158" i="9" s="1"/>
  <c r="P139" i="9"/>
  <c r="P158" i="9" s="1"/>
  <c r="O139" i="9"/>
  <c r="O158" i="9" s="1"/>
  <c r="N139" i="9"/>
  <c r="N158" i="9" s="1"/>
  <c r="M139" i="9"/>
  <c r="M158" i="9" s="1"/>
  <c r="L139" i="9"/>
  <c r="L158" i="9" s="1"/>
  <c r="K139" i="9"/>
  <c r="K158" i="9" s="1"/>
  <c r="J139" i="9"/>
  <c r="J158" i="9" s="1"/>
  <c r="I139" i="9"/>
  <c r="I158" i="9" s="1"/>
  <c r="H139" i="9"/>
  <c r="H158" i="9" s="1"/>
  <c r="G139" i="9"/>
  <c r="G158" i="9" s="1"/>
  <c r="AG162" i="9"/>
  <c r="AF162" i="9"/>
  <c r="AE162" i="9"/>
  <c r="AC162" i="9"/>
  <c r="AB162" i="9"/>
  <c r="AA162" i="9"/>
  <c r="X162" i="9"/>
  <c r="W162" i="9"/>
  <c r="U162" i="9"/>
  <c r="T162" i="9"/>
  <c r="S162" i="9"/>
  <c r="Q162" i="9"/>
  <c r="P162" i="9"/>
  <c r="O162" i="9"/>
  <c r="M162" i="9"/>
  <c r="L162" i="9"/>
  <c r="P131" i="9"/>
  <c r="P186" i="9" s="1"/>
  <c r="O131" i="9"/>
  <c r="O186" i="9" s="1"/>
  <c r="N131" i="9"/>
  <c r="N186" i="9" s="1"/>
  <c r="M131" i="9"/>
  <c r="M186" i="9" s="1"/>
  <c r="L131" i="9"/>
  <c r="L186" i="9" s="1"/>
  <c r="K131" i="9"/>
  <c r="K186" i="9" s="1"/>
  <c r="I131" i="9"/>
  <c r="I186" i="9" s="1"/>
  <c r="H131" i="9"/>
  <c r="H186" i="9" s="1"/>
  <c r="G161" i="9"/>
  <c r="AH122" i="9"/>
  <c r="AG122" i="9"/>
  <c r="AF122" i="9"/>
  <c r="AE122" i="9"/>
  <c r="AD122" i="9"/>
  <c r="AC122" i="9"/>
  <c r="AB122" i="9"/>
  <c r="AA122" i="9"/>
  <c r="Z122" i="9"/>
  <c r="Y122" i="9"/>
  <c r="X122" i="9"/>
  <c r="W122" i="9"/>
  <c r="V122" i="9"/>
  <c r="U122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H122" i="9"/>
  <c r="G122" i="9"/>
  <c r="AH150" i="9"/>
  <c r="AE150" i="9"/>
  <c r="AD150" i="9"/>
  <c r="AA150" i="9"/>
  <c r="Z150" i="9"/>
  <c r="W150" i="9"/>
  <c r="S150" i="9"/>
  <c r="R150" i="9"/>
  <c r="O150" i="9"/>
  <c r="N150" i="9"/>
  <c r="K150" i="9"/>
  <c r="J150" i="9"/>
  <c r="G150" i="9"/>
  <c r="AF149" i="9"/>
  <c r="AC149" i="9"/>
  <c r="AB149" i="9"/>
  <c r="X149" i="9"/>
  <c r="T149" i="9"/>
  <c r="P149" i="9"/>
  <c r="L149" i="9"/>
  <c r="H149" i="9"/>
  <c r="G149" i="9"/>
  <c r="AF147" i="9"/>
  <c r="AE147" i="9"/>
  <c r="AB147" i="9"/>
  <c r="AA147" i="9"/>
  <c r="X147" i="9"/>
  <c r="W147" i="9"/>
  <c r="T147" i="9"/>
  <c r="S147" i="9"/>
  <c r="P147" i="9"/>
  <c r="O147" i="9"/>
  <c r="L147" i="9"/>
  <c r="K147" i="9"/>
  <c r="H147" i="9"/>
  <c r="G147" i="9"/>
  <c r="AF145" i="9"/>
  <c r="AE145" i="9"/>
  <c r="AB145" i="9"/>
  <c r="AA145" i="9"/>
  <c r="X145" i="9"/>
  <c r="W145" i="9"/>
  <c r="T145" i="9"/>
  <c r="S145" i="9"/>
  <c r="P145" i="9"/>
  <c r="O145" i="9"/>
  <c r="L145" i="9"/>
  <c r="K145" i="9"/>
  <c r="H145" i="9"/>
  <c r="G145" i="9"/>
  <c r="AF143" i="9"/>
  <c r="AE143" i="9"/>
  <c r="X143" i="9"/>
  <c r="W143" i="9"/>
  <c r="P143" i="9"/>
  <c r="O143" i="9"/>
  <c r="K143" i="9"/>
  <c r="G143" i="9"/>
  <c r="AG117" i="9"/>
  <c r="AF117" i="9"/>
  <c r="AC117" i="9"/>
  <c r="AB117" i="9"/>
  <c r="X117" i="9"/>
  <c r="V117" i="9"/>
  <c r="U117" i="9"/>
  <c r="T117" i="9"/>
  <c r="R117" i="9"/>
  <c r="Q117" i="9"/>
  <c r="P117" i="9"/>
  <c r="O117" i="9"/>
  <c r="N117" i="9"/>
  <c r="M117" i="9"/>
  <c r="L117" i="9"/>
  <c r="K117" i="9"/>
  <c r="J117" i="9"/>
  <c r="I117" i="9"/>
  <c r="H117" i="9"/>
  <c r="G117" i="9"/>
  <c r="X263" i="4"/>
  <c r="Y263" i="4"/>
  <c r="AC263" i="4"/>
  <c r="AG263" i="4"/>
  <c r="I271" i="4"/>
  <c r="K541" i="12" s="1"/>
  <c r="K504" i="11" s="1"/>
  <c r="I261" i="4"/>
  <c r="I195" i="4"/>
  <c r="K403" i="12" s="1"/>
  <c r="W187" i="4"/>
  <c r="AA187" i="4"/>
  <c r="AE187" i="4"/>
  <c r="AG187" i="4"/>
  <c r="AI187" i="4"/>
  <c r="AJ187" i="4"/>
  <c r="AK187" i="4"/>
  <c r="I185" i="4"/>
  <c r="I213" i="4" s="1"/>
  <c r="Z213" i="4" s="1"/>
  <c r="AK328" i="4"/>
  <c r="AJ328" i="4"/>
  <c r="AI328" i="4"/>
  <c r="AH328" i="4"/>
  <c r="AG328" i="4"/>
  <c r="AF328" i="4"/>
  <c r="AE328" i="4"/>
  <c r="AD328" i="4"/>
  <c r="AC328" i="4"/>
  <c r="AB328" i="4"/>
  <c r="AA328" i="4"/>
  <c r="Z328" i="4"/>
  <c r="Y328" i="4"/>
  <c r="X328" i="4"/>
  <c r="W328" i="4"/>
  <c r="V328" i="4"/>
  <c r="U328" i="4"/>
  <c r="T328" i="4"/>
  <c r="AK326" i="4"/>
  <c r="AJ326" i="4"/>
  <c r="AI326" i="4"/>
  <c r="AH326" i="4"/>
  <c r="AG326" i="4"/>
  <c r="AF326" i="4"/>
  <c r="AE326" i="4"/>
  <c r="AD326" i="4"/>
  <c r="AC326" i="4"/>
  <c r="AB326" i="4"/>
  <c r="AA326" i="4"/>
  <c r="Z326" i="4"/>
  <c r="Y326" i="4"/>
  <c r="X326" i="4"/>
  <c r="W326" i="4"/>
  <c r="V326" i="4"/>
  <c r="U326" i="4"/>
  <c r="T326" i="4"/>
  <c r="AL317" i="4"/>
  <c r="AL314" i="4"/>
  <c r="H305" i="4"/>
  <c r="G305" i="4"/>
  <c r="F305" i="4"/>
  <c r="B305" i="4"/>
  <c r="U300" i="4"/>
  <c r="J300" i="4"/>
  <c r="E299" i="4"/>
  <c r="B298" i="4"/>
  <c r="AK296" i="4"/>
  <c r="AJ296" i="4"/>
  <c r="AI296" i="4"/>
  <c r="AH296" i="4"/>
  <c r="AG296" i="4"/>
  <c r="AF296" i="4"/>
  <c r="AE296" i="4"/>
  <c r="AD296" i="4"/>
  <c r="AC296" i="4"/>
  <c r="AB296" i="4"/>
  <c r="AA296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H296" i="4"/>
  <c r="G296" i="4"/>
  <c r="F296" i="4"/>
  <c r="H291" i="4"/>
  <c r="G291" i="4"/>
  <c r="F291" i="4"/>
  <c r="B291" i="4"/>
  <c r="I289" i="4"/>
  <c r="AJ289" i="4" s="1"/>
  <c r="E289" i="4"/>
  <c r="K529" i="12" s="1"/>
  <c r="K492" i="11" s="1"/>
  <c r="M492" i="11" s="1"/>
  <c r="M500" i="11" s="1"/>
  <c r="I288" i="4"/>
  <c r="AK288" i="4" s="1"/>
  <c r="E288" i="4"/>
  <c r="B287" i="4"/>
  <c r="S277" i="4"/>
  <c r="S312" i="4" s="1"/>
  <c r="O277" i="4"/>
  <c r="O312" i="4" s="1"/>
  <c r="N277" i="4"/>
  <c r="N312" i="4" s="1"/>
  <c r="K277" i="4"/>
  <c r="K312" i="4" s="1"/>
  <c r="J277" i="4"/>
  <c r="J312" i="4" s="1"/>
  <c r="H277" i="4"/>
  <c r="G277" i="4"/>
  <c r="F277" i="4"/>
  <c r="AK300" i="4"/>
  <c r="AH300" i="4"/>
  <c r="AC300" i="4"/>
  <c r="Z300" i="4"/>
  <c r="R300" i="4"/>
  <c r="Q277" i="4"/>
  <c r="Q312" i="4" s="1"/>
  <c r="M277" i="4"/>
  <c r="M312" i="4" s="1"/>
  <c r="L277" i="4"/>
  <c r="L312" i="4" s="1"/>
  <c r="H268" i="4"/>
  <c r="G268" i="4"/>
  <c r="F268" i="4"/>
  <c r="AK263" i="4"/>
  <c r="U263" i="4"/>
  <c r="Q263" i="4"/>
  <c r="M263" i="4"/>
  <c r="H263" i="4"/>
  <c r="G263" i="4"/>
  <c r="F263" i="4"/>
  <c r="AH263" i="4"/>
  <c r="AF263" i="4"/>
  <c r="AE288" i="4"/>
  <c r="AD263" i="4"/>
  <c r="AA288" i="4"/>
  <c r="W263" i="4"/>
  <c r="V263" i="4"/>
  <c r="R263" i="4"/>
  <c r="P263" i="4"/>
  <c r="O263" i="4"/>
  <c r="N263" i="4"/>
  <c r="L263" i="4"/>
  <c r="K263" i="4"/>
  <c r="J263" i="4"/>
  <c r="S341" i="4"/>
  <c r="R341" i="4"/>
  <c r="Q341" i="4"/>
  <c r="P341" i="4"/>
  <c r="O341" i="4"/>
  <c r="N341" i="4"/>
  <c r="M341" i="4"/>
  <c r="L341" i="4"/>
  <c r="K341" i="4"/>
  <c r="J341" i="4"/>
  <c r="H229" i="4"/>
  <c r="G229" i="4"/>
  <c r="F229" i="4"/>
  <c r="B229" i="4"/>
  <c r="N224" i="4"/>
  <c r="AH224" i="4"/>
  <c r="L224" i="4"/>
  <c r="E223" i="4"/>
  <c r="B222" i="4"/>
  <c r="AK220" i="4"/>
  <c r="AJ220" i="4"/>
  <c r="AI220" i="4"/>
  <c r="AH220" i="4"/>
  <c r="AG220" i="4"/>
  <c r="AF220" i="4"/>
  <c r="AE220" i="4"/>
  <c r="AD220" i="4"/>
  <c r="AC220" i="4"/>
  <c r="AB220" i="4"/>
  <c r="AA220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H220" i="4"/>
  <c r="G220" i="4"/>
  <c r="F220" i="4"/>
  <c r="H215" i="4"/>
  <c r="G215" i="4"/>
  <c r="F215" i="4"/>
  <c r="B215" i="4"/>
  <c r="K393" i="12"/>
  <c r="K392" i="11" s="1"/>
  <c r="M392" i="11" s="1"/>
  <c r="M398" i="11" s="1"/>
  <c r="AI212" i="4"/>
  <c r="S212" i="4"/>
  <c r="I212" i="4"/>
  <c r="AE212" i="4" s="1"/>
  <c r="E212" i="4"/>
  <c r="L212" i="4" s="1"/>
  <c r="B211" i="4"/>
  <c r="R201" i="4"/>
  <c r="R236" i="4" s="1"/>
  <c r="Q201" i="4"/>
  <c r="Q236" i="4" s="1"/>
  <c r="N201" i="4"/>
  <c r="N236" i="4" s="1"/>
  <c r="M201" i="4"/>
  <c r="M236" i="4" s="1"/>
  <c r="J201" i="4"/>
  <c r="J236" i="4" s="1"/>
  <c r="H201" i="4"/>
  <c r="G201" i="4"/>
  <c r="F201" i="4"/>
  <c r="O224" i="4"/>
  <c r="M224" i="4"/>
  <c r="K224" i="4"/>
  <c r="J224" i="4"/>
  <c r="O201" i="4"/>
  <c r="O236" i="4" s="1"/>
  <c r="L201" i="4"/>
  <c r="L236" i="4" s="1"/>
  <c r="K201" i="4"/>
  <c r="K236" i="4" s="1"/>
  <c r="H192" i="4"/>
  <c r="G192" i="4"/>
  <c r="F192" i="4"/>
  <c r="AF187" i="4"/>
  <c r="AB187" i="4"/>
  <c r="X187" i="4"/>
  <c r="T187" i="4"/>
  <c r="S187" i="4"/>
  <c r="P187" i="4"/>
  <c r="O187" i="4"/>
  <c r="L187" i="4"/>
  <c r="K187" i="4"/>
  <c r="H187" i="4"/>
  <c r="G187" i="4"/>
  <c r="F187" i="4"/>
  <c r="AC187" i="4"/>
  <c r="Y187" i="4"/>
  <c r="V187" i="4"/>
  <c r="U187" i="4"/>
  <c r="R187" i="4"/>
  <c r="Q187" i="4"/>
  <c r="N187" i="4"/>
  <c r="M187" i="4"/>
  <c r="J187" i="4"/>
  <c r="AA266" i="1"/>
  <c r="AD266" i="1"/>
  <c r="W266" i="1"/>
  <c r="Z188" i="1"/>
  <c r="AB188" i="1"/>
  <c r="AF188" i="1"/>
  <c r="AH188" i="1"/>
  <c r="W188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P326" i="1"/>
  <c r="P346" i="1" s="1"/>
  <c r="O326" i="1"/>
  <c r="O346" i="1" s="1"/>
  <c r="N326" i="1"/>
  <c r="N346" i="1" s="1"/>
  <c r="M326" i="1"/>
  <c r="M346" i="1" s="1"/>
  <c r="L326" i="1"/>
  <c r="L346" i="1" s="1"/>
  <c r="K326" i="1"/>
  <c r="K346" i="1" s="1"/>
  <c r="J326" i="1"/>
  <c r="J346" i="1" s="1"/>
  <c r="I326" i="1"/>
  <c r="I346" i="1" s="1"/>
  <c r="H326" i="1"/>
  <c r="H346" i="1" s="1"/>
  <c r="G326" i="1"/>
  <c r="G346" i="1" s="1"/>
  <c r="AI321" i="1"/>
  <c r="AI318" i="1"/>
  <c r="AI312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K304" i="1"/>
  <c r="J304" i="1"/>
  <c r="G304" i="1"/>
  <c r="E303" i="1"/>
  <c r="J303" i="1" s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AF292" i="1"/>
  <c r="AE292" i="1"/>
  <c r="X292" i="1"/>
  <c r="W292" i="1"/>
  <c r="P292" i="1"/>
  <c r="O292" i="1"/>
  <c r="H292" i="1"/>
  <c r="G292" i="1"/>
  <c r="F292" i="1"/>
  <c r="E292" i="1"/>
  <c r="AH292" i="1" s="1"/>
  <c r="E291" i="1"/>
  <c r="K455" i="11" s="1"/>
  <c r="M455" i="11" s="1"/>
  <c r="M465" i="11" s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P280" i="1"/>
  <c r="P316" i="1" s="1"/>
  <c r="P328" i="1" s="1"/>
  <c r="P342" i="1" s="1"/>
  <c r="L280" i="1"/>
  <c r="L316" i="1" s="1"/>
  <c r="L328" i="1" s="1"/>
  <c r="L342" i="1" s="1"/>
  <c r="H280" i="1"/>
  <c r="H316" i="1" s="1"/>
  <c r="H328" i="1" s="1"/>
  <c r="H342" i="1" s="1"/>
  <c r="M280" i="1"/>
  <c r="M316" i="1" s="1"/>
  <c r="M328" i="1" s="1"/>
  <c r="M342" i="1" s="1"/>
  <c r="I304" i="1"/>
  <c r="O280" i="1"/>
  <c r="O316" i="1" s="1"/>
  <c r="O328" i="1" s="1"/>
  <c r="O342" i="1" s="1"/>
  <c r="N280" i="1"/>
  <c r="N316" i="1" s="1"/>
  <c r="N328" i="1" s="1"/>
  <c r="N342" i="1" s="1"/>
  <c r="K280" i="1"/>
  <c r="K316" i="1" s="1"/>
  <c r="K328" i="1" s="1"/>
  <c r="K342" i="1" s="1"/>
  <c r="I280" i="1"/>
  <c r="I316" i="1" s="1"/>
  <c r="I328" i="1" s="1"/>
  <c r="G280" i="1"/>
  <c r="G316" i="1" s="1"/>
  <c r="F274" i="1"/>
  <c r="K506" i="12" s="1"/>
  <c r="M506" i="12" s="1"/>
  <c r="M513" i="12" s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Z266" i="1"/>
  <c r="O266" i="1"/>
  <c r="N266" i="1"/>
  <c r="K266" i="1"/>
  <c r="J266" i="1"/>
  <c r="V266" i="1"/>
  <c r="G266" i="1"/>
  <c r="F262" i="1"/>
  <c r="F291" i="1" s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P248" i="1"/>
  <c r="P345" i="1" s="1"/>
  <c r="O248" i="1"/>
  <c r="O345" i="1" s="1"/>
  <c r="N248" i="1"/>
  <c r="N345" i="1" s="1"/>
  <c r="M248" i="1"/>
  <c r="M345" i="1" s="1"/>
  <c r="L248" i="1"/>
  <c r="L345" i="1" s="1"/>
  <c r="K248" i="1"/>
  <c r="K345" i="1" s="1"/>
  <c r="J248" i="1"/>
  <c r="J345" i="1" s="1"/>
  <c r="I248" i="1"/>
  <c r="I345" i="1" s="1"/>
  <c r="H248" i="1"/>
  <c r="H345" i="1" s="1"/>
  <c r="G248" i="1"/>
  <c r="G345" i="1" s="1"/>
  <c r="AI243" i="1"/>
  <c r="AI240" i="1"/>
  <c r="AI234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I226" i="1"/>
  <c r="E225" i="1"/>
  <c r="J225" i="1" s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AI216" i="1" s="1"/>
  <c r="G216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AI215" i="1" s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P202" i="1"/>
  <c r="P238" i="1" s="1"/>
  <c r="P250" i="1" s="1"/>
  <c r="H202" i="1"/>
  <c r="H238" i="1" s="1"/>
  <c r="H250" i="1" s="1"/>
  <c r="AA226" i="1"/>
  <c r="Z226" i="1"/>
  <c r="O202" i="1"/>
  <c r="O238" i="1" s="1"/>
  <c r="O250" i="1" s="1"/>
  <c r="L202" i="1"/>
  <c r="L238" i="1" s="1"/>
  <c r="L250" i="1" s="1"/>
  <c r="K202" i="1"/>
  <c r="K238" i="1" s="1"/>
  <c r="K250" i="1" s="1"/>
  <c r="G202" i="1"/>
  <c r="G238" i="1" s="1"/>
  <c r="N202" i="1"/>
  <c r="N238" i="1" s="1"/>
  <c r="N250" i="1" s="1"/>
  <c r="M202" i="1"/>
  <c r="M238" i="1" s="1"/>
  <c r="M250" i="1" s="1"/>
  <c r="J202" i="1"/>
  <c r="J238" i="1" s="1"/>
  <c r="J250" i="1" s="1"/>
  <c r="I202" i="1"/>
  <c r="I238" i="1" s="1"/>
  <c r="I250" i="1" s="1"/>
  <c r="F196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R188" i="1"/>
  <c r="J188" i="1"/>
  <c r="AG188" i="1"/>
  <c r="AC188" i="1"/>
  <c r="Y188" i="1"/>
  <c r="X188" i="1"/>
  <c r="V213" i="1"/>
  <c r="V217" i="1" s="1"/>
  <c r="U188" i="1"/>
  <c r="Q188" i="1"/>
  <c r="P188" i="1"/>
  <c r="M188" i="1"/>
  <c r="L188" i="1"/>
  <c r="I188" i="1"/>
  <c r="H188" i="1"/>
  <c r="F184" i="1"/>
  <c r="F213" i="1" s="1"/>
  <c r="M517" i="12" l="1"/>
  <c r="Z148" i="9"/>
  <c r="I329" i="1"/>
  <c r="I342" i="1"/>
  <c r="L291" i="1"/>
  <c r="L295" i="1" s="1"/>
  <c r="K292" i="1"/>
  <c r="S292" i="1"/>
  <c r="AA292" i="1"/>
  <c r="AI293" i="1"/>
  <c r="K329" i="1"/>
  <c r="P291" i="1"/>
  <c r="P295" i="1" s="1"/>
  <c r="L292" i="1"/>
  <c r="T292" i="1"/>
  <c r="AB292" i="1"/>
  <c r="S288" i="4"/>
  <c r="AI288" i="4"/>
  <c r="AD288" i="4"/>
  <c r="K402" i="11"/>
  <c r="I223" i="4"/>
  <c r="S223" i="4" s="1"/>
  <c r="I299" i="4"/>
  <c r="F225" i="1"/>
  <c r="O225" i="1" s="1"/>
  <c r="K368" i="12"/>
  <c r="F303" i="1"/>
  <c r="O303" i="1" s="1"/>
  <c r="K469" i="11"/>
  <c r="Y148" i="9"/>
  <c r="K430" i="12"/>
  <c r="M430" i="12" s="1"/>
  <c r="J148" i="9"/>
  <c r="Q300" i="4"/>
  <c r="AG300" i="4"/>
  <c r="V300" i="4"/>
  <c r="M529" i="12"/>
  <c r="O223" i="4"/>
  <c r="O229" i="4" s="1"/>
  <c r="AK213" i="4"/>
  <c r="AC213" i="4"/>
  <c r="U213" i="4"/>
  <c r="R213" i="4"/>
  <c r="AH213" i="4"/>
  <c r="K213" i="4"/>
  <c r="O213" i="4"/>
  <c r="M213" i="4"/>
  <c r="M393" i="12"/>
  <c r="AE291" i="1"/>
  <c r="AE295" i="1" s="1"/>
  <c r="V291" i="1"/>
  <c r="X291" i="1"/>
  <c r="X295" i="1" s="1"/>
  <c r="H291" i="1"/>
  <c r="K291" i="1"/>
  <c r="AF291" i="1"/>
  <c r="AF295" i="1" s="1"/>
  <c r="T291" i="1"/>
  <c r="T295" i="1" s="1"/>
  <c r="AB291" i="1"/>
  <c r="AB295" i="1" s="1"/>
  <c r="AI214" i="1"/>
  <c r="L329" i="1"/>
  <c r="M364" i="12"/>
  <c r="M572" i="12"/>
  <c r="I432" i="11"/>
  <c r="H187" i="9"/>
  <c r="H251" i="1"/>
  <c r="AI332" i="1"/>
  <c r="AL328" i="4"/>
  <c r="AI254" i="1"/>
  <c r="H329" i="1"/>
  <c r="AL250" i="4"/>
  <c r="AL252" i="4"/>
  <c r="L187" i="9"/>
  <c r="AI252" i="1"/>
  <c r="AE266" i="1"/>
  <c r="L251" i="1"/>
  <c r="Z213" i="1"/>
  <c r="Z217" i="1" s="1"/>
  <c r="AD291" i="1"/>
  <c r="AC289" i="4"/>
  <c r="K251" i="1"/>
  <c r="Z117" i="9"/>
  <c r="K187" i="9"/>
  <c r="J161" i="9"/>
  <c r="M149" i="9"/>
  <c r="AB142" i="9"/>
  <c r="P142" i="9"/>
  <c r="Q144" i="9"/>
  <c r="AG144" i="9"/>
  <c r="Q146" i="9"/>
  <c r="AG146" i="9"/>
  <c r="Q148" i="9"/>
  <c r="AG148" i="9"/>
  <c r="H142" i="9"/>
  <c r="T142" i="9"/>
  <c r="R144" i="9"/>
  <c r="AH144" i="9"/>
  <c r="R146" i="9"/>
  <c r="AH146" i="9"/>
  <c r="R148" i="9"/>
  <c r="AH148" i="9"/>
  <c r="AF142" i="9"/>
  <c r="L142" i="9"/>
  <c r="X142" i="9"/>
  <c r="I144" i="9"/>
  <c r="I146" i="9"/>
  <c r="I148" i="9"/>
  <c r="G131" i="9"/>
  <c r="G186" i="9" s="1"/>
  <c r="G187" i="9" s="1"/>
  <c r="K161" i="9"/>
  <c r="I187" i="9"/>
  <c r="U142" i="9"/>
  <c r="AC142" i="9"/>
  <c r="AG142" i="9"/>
  <c r="I167" i="9"/>
  <c r="J142" i="9"/>
  <c r="N142" i="9"/>
  <c r="R142" i="9"/>
  <c r="V142" i="9"/>
  <c r="Z142" i="9"/>
  <c r="AD142" i="9"/>
  <c r="AH142" i="9"/>
  <c r="H143" i="9"/>
  <c r="L143" i="9"/>
  <c r="S143" i="9"/>
  <c r="AF144" i="9"/>
  <c r="AB144" i="9"/>
  <c r="X144" i="9"/>
  <c r="T144" i="9"/>
  <c r="P144" i="9"/>
  <c r="L144" i="9"/>
  <c r="H144" i="9"/>
  <c r="AE144" i="9"/>
  <c r="AA144" i="9"/>
  <c r="W144" i="9"/>
  <c r="S144" i="9"/>
  <c r="O144" i="9"/>
  <c r="K144" i="9"/>
  <c r="G144" i="9"/>
  <c r="U144" i="9"/>
  <c r="AC144" i="9"/>
  <c r="AH145" i="9"/>
  <c r="AF146" i="9"/>
  <c r="AB146" i="9"/>
  <c r="X146" i="9"/>
  <c r="T146" i="9"/>
  <c r="P146" i="9"/>
  <c r="L146" i="9"/>
  <c r="H146" i="9"/>
  <c r="AE146" i="9"/>
  <c r="AA146" i="9"/>
  <c r="W146" i="9"/>
  <c r="S146" i="9"/>
  <c r="O146" i="9"/>
  <c r="K146" i="9"/>
  <c r="G146" i="9"/>
  <c r="U146" i="9"/>
  <c r="AC146" i="9"/>
  <c r="AH147" i="9"/>
  <c r="AF148" i="9"/>
  <c r="AB148" i="9"/>
  <c r="X148" i="9"/>
  <c r="T148" i="9"/>
  <c r="P148" i="9"/>
  <c r="L148" i="9"/>
  <c r="H148" i="9"/>
  <c r="AE148" i="9"/>
  <c r="AA148" i="9"/>
  <c r="W148" i="9"/>
  <c r="S148" i="9"/>
  <c r="O148" i="9"/>
  <c r="K148" i="9"/>
  <c r="G148" i="9"/>
  <c r="U148" i="9"/>
  <c r="AC148" i="9"/>
  <c r="K162" i="9"/>
  <c r="G162" i="9"/>
  <c r="G167" i="9" s="1"/>
  <c r="J162" i="9"/>
  <c r="H162" i="9"/>
  <c r="I142" i="9"/>
  <c r="Q142" i="9"/>
  <c r="Y142" i="9"/>
  <c r="J131" i="9"/>
  <c r="J186" i="9" s="1"/>
  <c r="J187" i="9" s="1"/>
  <c r="G142" i="9"/>
  <c r="K142" i="9"/>
  <c r="O142" i="9"/>
  <c r="S142" i="9"/>
  <c r="W142" i="9"/>
  <c r="AA142" i="9"/>
  <c r="AH143" i="9"/>
  <c r="AD143" i="9"/>
  <c r="Z143" i="9"/>
  <c r="V143" i="9"/>
  <c r="R143" i="9"/>
  <c r="AG143" i="9"/>
  <c r="AC143" i="9"/>
  <c r="Y143" i="9"/>
  <c r="U143" i="9"/>
  <c r="Q143" i="9"/>
  <c r="I143" i="9"/>
  <c r="N143" i="9"/>
  <c r="T143" i="9"/>
  <c r="AB143" i="9"/>
  <c r="N144" i="9"/>
  <c r="V144" i="9"/>
  <c r="AD144" i="9"/>
  <c r="M145" i="9"/>
  <c r="N146" i="9"/>
  <c r="V146" i="9"/>
  <c r="AD146" i="9"/>
  <c r="M147" i="9"/>
  <c r="N148" i="9"/>
  <c r="V148" i="9"/>
  <c r="AD148" i="9"/>
  <c r="I145" i="9"/>
  <c r="Q145" i="9"/>
  <c r="U145" i="9"/>
  <c r="Y145" i="9"/>
  <c r="AC145" i="9"/>
  <c r="AG145" i="9"/>
  <c r="I147" i="9"/>
  <c r="Q147" i="9"/>
  <c r="U147" i="9"/>
  <c r="Y147" i="9"/>
  <c r="AC147" i="9"/>
  <c r="AG147" i="9"/>
  <c r="AE149" i="9"/>
  <c r="AA149" i="9"/>
  <c r="W149" i="9"/>
  <c r="S149" i="9"/>
  <c r="O149" i="9"/>
  <c r="K149" i="9"/>
  <c r="AH149" i="9"/>
  <c r="AD149" i="9"/>
  <c r="Z149" i="9"/>
  <c r="V149" i="9"/>
  <c r="R149" i="9"/>
  <c r="N149" i="9"/>
  <c r="J149" i="9"/>
  <c r="I149" i="9"/>
  <c r="Q149" i="9"/>
  <c r="Y149" i="9"/>
  <c r="AG149" i="9"/>
  <c r="M161" i="9"/>
  <c r="M167" i="9" s="1"/>
  <c r="P161" i="9"/>
  <c r="P167" i="9" s="1"/>
  <c r="N161" i="9"/>
  <c r="AH162" i="9"/>
  <c r="J145" i="9"/>
  <c r="N145" i="9"/>
  <c r="R145" i="9"/>
  <c r="V145" i="9"/>
  <c r="Z145" i="9"/>
  <c r="AD145" i="9"/>
  <c r="J147" i="9"/>
  <c r="N147" i="9"/>
  <c r="R147" i="9"/>
  <c r="V147" i="9"/>
  <c r="Z147" i="9"/>
  <c r="AD147" i="9"/>
  <c r="AG150" i="9"/>
  <c r="O161" i="9"/>
  <c r="O167" i="9" s="1"/>
  <c r="H150" i="9"/>
  <c r="L150" i="9"/>
  <c r="P150" i="9"/>
  <c r="T150" i="9"/>
  <c r="X150" i="9"/>
  <c r="AB150" i="9"/>
  <c r="AF150" i="9"/>
  <c r="H161" i="9"/>
  <c r="L161" i="9"/>
  <c r="L167" i="9" s="1"/>
  <c r="N162" i="9"/>
  <c r="R162" i="9"/>
  <c r="V162" i="9"/>
  <c r="Z162" i="9"/>
  <c r="AD162" i="9"/>
  <c r="I150" i="9"/>
  <c r="Q150" i="9"/>
  <c r="U150" i="9"/>
  <c r="Y150" i="9"/>
  <c r="AC150" i="9"/>
  <c r="S299" i="4"/>
  <c r="R299" i="4"/>
  <c r="R305" i="4" s="1"/>
  <c r="L300" i="4"/>
  <c r="P300" i="4"/>
  <c r="X300" i="4"/>
  <c r="AB300" i="4"/>
  <c r="AF300" i="4"/>
  <c r="U289" i="4"/>
  <c r="AH288" i="4"/>
  <c r="T288" i="4"/>
  <c r="X288" i="4"/>
  <c r="AB288" i="4"/>
  <c r="AJ288" i="4"/>
  <c r="P288" i="4"/>
  <c r="AJ291" i="4"/>
  <c r="R288" i="4"/>
  <c r="V224" i="4"/>
  <c r="AD224" i="4"/>
  <c r="Z187" i="4"/>
  <c r="AH187" i="4"/>
  <c r="J213" i="4"/>
  <c r="N213" i="4"/>
  <c r="AJ212" i="4"/>
  <c r="K212" i="4"/>
  <c r="AA212" i="4"/>
  <c r="T212" i="4"/>
  <c r="AB212" i="4"/>
  <c r="S263" i="4"/>
  <c r="AI263" i="4"/>
  <c r="P299" i="4"/>
  <c r="P277" i="4"/>
  <c r="P312" i="4" s="1"/>
  <c r="W288" i="4"/>
  <c r="O289" i="4"/>
  <c r="K289" i="4"/>
  <c r="L289" i="4"/>
  <c r="N289" i="4"/>
  <c r="L299" i="4"/>
  <c r="T263" i="4"/>
  <c r="AE263" i="4"/>
  <c r="AJ263" i="4"/>
  <c r="K288" i="4"/>
  <c r="AF288" i="4"/>
  <c r="AI289" i="4"/>
  <c r="AI291" i="4" s="1"/>
  <c r="AE289" i="4"/>
  <c r="AE291" i="4" s="1"/>
  <c r="AA289" i="4"/>
  <c r="AA291" i="4" s="1"/>
  <c r="W289" i="4"/>
  <c r="S289" i="4"/>
  <c r="S291" i="4" s="1"/>
  <c r="AG289" i="4"/>
  <c r="AB289" i="4"/>
  <c r="V289" i="4"/>
  <c r="Q289" i="4"/>
  <c r="P289" i="4"/>
  <c r="X289" i="4"/>
  <c r="AD289" i="4"/>
  <c r="AD291" i="4" s="1"/>
  <c r="AK289" i="4"/>
  <c r="AK291" i="4" s="1"/>
  <c r="M299" i="4"/>
  <c r="K299" i="4"/>
  <c r="N299" i="4"/>
  <c r="AA263" i="4"/>
  <c r="L288" i="4"/>
  <c r="J289" i="4"/>
  <c r="R289" i="4"/>
  <c r="Y289" i="4"/>
  <c r="AF289" i="4"/>
  <c r="O299" i="4"/>
  <c r="N300" i="4"/>
  <c r="Z288" i="4"/>
  <c r="Z263" i="4"/>
  <c r="AB263" i="4"/>
  <c r="R277" i="4"/>
  <c r="R312" i="4" s="1"/>
  <c r="M288" i="4"/>
  <c r="O288" i="4"/>
  <c r="J288" i="4"/>
  <c r="N288" i="4"/>
  <c r="V288" i="4"/>
  <c r="M289" i="4"/>
  <c r="T289" i="4"/>
  <c r="Z289" i="4"/>
  <c r="AH289" i="4"/>
  <c r="AH291" i="4" s="1"/>
  <c r="J299" i="4"/>
  <c r="J305" i="4" s="1"/>
  <c r="AI300" i="4"/>
  <c r="AE300" i="4"/>
  <c r="AA300" i="4"/>
  <c r="W300" i="4"/>
  <c r="S300" i="4"/>
  <c r="S305" i="4" s="1"/>
  <c r="T300" i="4"/>
  <c r="Y300" i="4"/>
  <c r="AD300" i="4"/>
  <c r="AJ300" i="4"/>
  <c r="O300" i="4"/>
  <c r="K300" i="4"/>
  <c r="M300" i="4"/>
  <c r="AL326" i="4"/>
  <c r="Q288" i="4"/>
  <c r="U288" i="4"/>
  <c r="Y288" i="4"/>
  <c r="AC288" i="4"/>
  <c r="AG288" i="4"/>
  <c r="Q299" i="4"/>
  <c r="Q305" i="4" s="1"/>
  <c r="P201" i="4"/>
  <c r="P236" i="4" s="1"/>
  <c r="AD213" i="4"/>
  <c r="N223" i="4"/>
  <c r="N229" i="4" s="1"/>
  <c r="J223" i="4"/>
  <c r="J229" i="4" s="1"/>
  <c r="M223" i="4"/>
  <c r="M229" i="4" s="1"/>
  <c r="L223" i="4"/>
  <c r="L229" i="4" s="1"/>
  <c r="K223" i="4"/>
  <c r="K229" i="4" s="1"/>
  <c r="AD187" i="4"/>
  <c r="Q224" i="4"/>
  <c r="S201" i="4"/>
  <c r="S236" i="4" s="1"/>
  <c r="N212" i="4"/>
  <c r="J212" i="4"/>
  <c r="M212" i="4"/>
  <c r="O212" i="4"/>
  <c r="W212" i="4"/>
  <c r="L213" i="4"/>
  <c r="L215" i="4" s="1"/>
  <c r="V213" i="4"/>
  <c r="R224" i="4"/>
  <c r="Z224" i="4"/>
  <c r="AJ224" i="4"/>
  <c r="AF224" i="4"/>
  <c r="AB224" i="4"/>
  <c r="X224" i="4"/>
  <c r="T224" i="4"/>
  <c r="P224" i="4"/>
  <c r="AI224" i="4"/>
  <c r="AE224" i="4"/>
  <c r="AA224" i="4"/>
  <c r="W224" i="4"/>
  <c r="S224" i="4"/>
  <c r="Y224" i="4"/>
  <c r="AG224" i="4"/>
  <c r="AH212" i="4"/>
  <c r="AD212" i="4"/>
  <c r="Z212" i="4"/>
  <c r="V212" i="4"/>
  <c r="R212" i="4"/>
  <c r="AK212" i="4"/>
  <c r="AG212" i="4"/>
  <c r="AC212" i="4"/>
  <c r="Y212" i="4"/>
  <c r="U212" i="4"/>
  <c r="Q212" i="4"/>
  <c r="P212" i="4"/>
  <c r="X212" i="4"/>
  <c r="AF212" i="4"/>
  <c r="AJ213" i="4"/>
  <c r="AJ215" i="4" s="1"/>
  <c r="AF213" i="4"/>
  <c r="AB213" i="4"/>
  <c r="AB215" i="4" s="1"/>
  <c r="X213" i="4"/>
  <c r="T213" i="4"/>
  <c r="T215" i="4" s="1"/>
  <c r="P213" i="4"/>
  <c r="AI213" i="4"/>
  <c r="AI215" i="4" s="1"/>
  <c r="AE213" i="4"/>
  <c r="AE215" i="4" s="1"/>
  <c r="AA213" i="4"/>
  <c r="W213" i="4"/>
  <c r="S213" i="4"/>
  <c r="S215" i="4" s="1"/>
  <c r="Q213" i="4"/>
  <c r="Y213" i="4"/>
  <c r="AG213" i="4"/>
  <c r="U224" i="4"/>
  <c r="AC224" i="4"/>
  <c r="AK224" i="4"/>
  <c r="J309" i="1"/>
  <c r="H304" i="1"/>
  <c r="L304" i="1"/>
  <c r="N291" i="1"/>
  <c r="W291" i="1"/>
  <c r="W295" i="1" s="1"/>
  <c r="I291" i="1"/>
  <c r="M291" i="1"/>
  <c r="Q291" i="1"/>
  <c r="U291" i="1"/>
  <c r="Y291" i="1"/>
  <c r="AC291" i="1"/>
  <c r="AC295" i="1" s="1"/>
  <c r="AG291" i="1"/>
  <c r="O291" i="1"/>
  <c r="O295" i="1" s="1"/>
  <c r="AA291" i="1"/>
  <c r="J291" i="1"/>
  <c r="R291" i="1"/>
  <c r="Z291" i="1"/>
  <c r="AH291" i="1"/>
  <c r="AH295" i="1" s="1"/>
  <c r="G291" i="1"/>
  <c r="G295" i="1" s="1"/>
  <c r="S291" i="1"/>
  <c r="S295" i="1" s="1"/>
  <c r="K226" i="1"/>
  <c r="R226" i="1"/>
  <c r="AH226" i="1"/>
  <c r="G226" i="1"/>
  <c r="S226" i="1"/>
  <c r="J226" i="1"/>
  <c r="J231" i="1" s="1"/>
  <c r="N213" i="1"/>
  <c r="N217" i="1" s="1"/>
  <c r="AD213" i="1"/>
  <c r="AD217" i="1" s="1"/>
  <c r="J213" i="1"/>
  <c r="J217" i="1" s="1"/>
  <c r="AE213" i="1"/>
  <c r="AE217" i="1" s="1"/>
  <c r="AA213" i="1"/>
  <c r="AA217" i="1" s="1"/>
  <c r="K213" i="1"/>
  <c r="K217" i="1" s="1"/>
  <c r="O213" i="1"/>
  <c r="O217" i="1" s="1"/>
  <c r="R213" i="1"/>
  <c r="R217" i="1" s="1"/>
  <c r="AH213" i="1"/>
  <c r="AH217" i="1" s="1"/>
  <c r="G213" i="1"/>
  <c r="H295" i="1"/>
  <c r="M295" i="1"/>
  <c r="AG304" i="1"/>
  <c r="AC304" i="1"/>
  <c r="Y304" i="1"/>
  <c r="U304" i="1"/>
  <c r="Q304" i="1"/>
  <c r="M304" i="1"/>
  <c r="AF304" i="1"/>
  <c r="AB304" i="1"/>
  <c r="X304" i="1"/>
  <c r="T304" i="1"/>
  <c r="P304" i="1"/>
  <c r="AE304" i="1"/>
  <c r="W304" i="1"/>
  <c r="O304" i="1"/>
  <c r="AD304" i="1"/>
  <c r="V304" i="1"/>
  <c r="N304" i="1"/>
  <c r="AA304" i="1"/>
  <c r="S304" i="1"/>
  <c r="AH304" i="1"/>
  <c r="Z304" i="1"/>
  <c r="R304" i="1"/>
  <c r="H266" i="1"/>
  <c r="X266" i="1"/>
  <c r="J280" i="1"/>
  <c r="J316" i="1" s="1"/>
  <c r="J328" i="1" s="1"/>
  <c r="T266" i="1"/>
  <c r="G328" i="1"/>
  <c r="L303" i="1"/>
  <c r="L309" i="1" s="1"/>
  <c r="H303" i="1"/>
  <c r="K303" i="1"/>
  <c r="K309" i="1" s="1"/>
  <c r="G303" i="1"/>
  <c r="P266" i="1"/>
  <c r="AF266" i="1"/>
  <c r="AI305" i="1"/>
  <c r="L266" i="1"/>
  <c r="R266" i="1"/>
  <c r="AB266" i="1"/>
  <c r="AH266" i="1"/>
  <c r="AI294" i="1"/>
  <c r="I303" i="1"/>
  <c r="I309" i="1" s="1"/>
  <c r="AI306" i="1"/>
  <c r="I292" i="1"/>
  <c r="M292" i="1"/>
  <c r="Q292" i="1"/>
  <c r="U292" i="1"/>
  <c r="Y292" i="1"/>
  <c r="AC292" i="1"/>
  <c r="AG292" i="1"/>
  <c r="AI330" i="1"/>
  <c r="I266" i="1"/>
  <c r="M266" i="1"/>
  <c r="Q266" i="1"/>
  <c r="U266" i="1"/>
  <c r="Y266" i="1"/>
  <c r="AC266" i="1"/>
  <c r="AG266" i="1"/>
  <c r="J292" i="1"/>
  <c r="N292" i="1"/>
  <c r="N295" i="1" s="1"/>
  <c r="R292" i="1"/>
  <c r="V292" i="1"/>
  <c r="Z292" i="1"/>
  <c r="AD292" i="1"/>
  <c r="G217" i="1"/>
  <c r="O188" i="1"/>
  <c r="AE188" i="1"/>
  <c r="G250" i="1"/>
  <c r="W213" i="1"/>
  <c r="W217" i="1" s="1"/>
  <c r="L225" i="1"/>
  <c r="H225" i="1"/>
  <c r="K225" i="1"/>
  <c r="G225" i="1"/>
  <c r="K188" i="1"/>
  <c r="AA188" i="1"/>
  <c r="S213" i="1"/>
  <c r="S217" i="1" s="1"/>
  <c r="AG226" i="1"/>
  <c r="Y226" i="1"/>
  <c r="U226" i="1"/>
  <c r="Q226" i="1"/>
  <c r="M226" i="1"/>
  <c r="AF226" i="1"/>
  <c r="AB226" i="1"/>
  <c r="X226" i="1"/>
  <c r="T226" i="1"/>
  <c r="P226" i="1"/>
  <c r="N226" i="1"/>
  <c r="V226" i="1"/>
  <c r="AD226" i="1"/>
  <c r="AI228" i="1"/>
  <c r="I251" i="1"/>
  <c r="G188" i="1"/>
  <c r="AG213" i="1"/>
  <c r="AG217" i="1" s="1"/>
  <c r="N188" i="1"/>
  <c r="V188" i="1"/>
  <c r="AD188" i="1"/>
  <c r="I225" i="1"/>
  <c r="I231" i="1" s="1"/>
  <c r="O226" i="1"/>
  <c r="W226" i="1"/>
  <c r="AE226" i="1"/>
  <c r="AI227" i="1"/>
  <c r="J251" i="1"/>
  <c r="H213" i="1"/>
  <c r="H217" i="1" s="1"/>
  <c r="L213" i="1"/>
  <c r="L217" i="1" s="1"/>
  <c r="P213" i="1"/>
  <c r="P217" i="1" s="1"/>
  <c r="T213" i="1"/>
  <c r="T217" i="1" s="1"/>
  <c r="X213" i="1"/>
  <c r="X217" i="1" s="1"/>
  <c r="AB213" i="1"/>
  <c r="AB217" i="1" s="1"/>
  <c r="AF213" i="1"/>
  <c r="AF217" i="1" s="1"/>
  <c r="H226" i="1"/>
  <c r="L226" i="1"/>
  <c r="I213" i="1"/>
  <c r="I217" i="1" s="1"/>
  <c r="M213" i="1"/>
  <c r="M217" i="1" s="1"/>
  <c r="Q213" i="1"/>
  <c r="Q217" i="1" s="1"/>
  <c r="U213" i="1"/>
  <c r="U217" i="1" s="1"/>
  <c r="Y213" i="1"/>
  <c r="Y217" i="1" s="1"/>
  <c r="AC213" i="1"/>
  <c r="AC217" i="1" s="1"/>
  <c r="AD126" i="6"/>
  <c r="AE126" i="6"/>
  <c r="AF126" i="6"/>
  <c r="AG126" i="6"/>
  <c r="AH126" i="6"/>
  <c r="AC126" i="6"/>
  <c r="R294" i="10"/>
  <c r="X126" i="6"/>
  <c r="Y126" i="6"/>
  <c r="Z126" i="6"/>
  <c r="AA126" i="6"/>
  <c r="P303" i="1" l="1"/>
  <c r="O215" i="4"/>
  <c r="K153" i="9"/>
  <c r="K215" i="4"/>
  <c r="K235" i="4" s="1"/>
  <c r="R215" i="4"/>
  <c r="Y291" i="4"/>
  <c r="K367" i="11"/>
  <c r="J329" i="1"/>
  <c r="J342" i="1"/>
  <c r="L315" i="1"/>
  <c r="L324" i="1" s="1"/>
  <c r="L325" i="1" s="1"/>
  <c r="J295" i="1"/>
  <c r="G329" i="1"/>
  <c r="G342" i="1"/>
  <c r="AA295" i="1"/>
  <c r="K295" i="1"/>
  <c r="K315" i="1" s="1"/>
  <c r="K324" i="1" s="1"/>
  <c r="K325" i="1" s="1"/>
  <c r="AB291" i="4"/>
  <c r="M225" i="1"/>
  <c r="S229" i="4"/>
  <c r="Z215" i="4"/>
  <c r="AK215" i="4"/>
  <c r="P225" i="1"/>
  <c r="P231" i="1" s="1"/>
  <c r="P237" i="1" s="1"/>
  <c r="P246" i="1" s="1"/>
  <c r="Q223" i="4"/>
  <c r="Q229" i="4" s="1"/>
  <c r="N225" i="1"/>
  <c r="N231" i="1" s="1"/>
  <c r="N237" i="1" s="1"/>
  <c r="N246" i="1" s="1"/>
  <c r="N215" i="4"/>
  <c r="N235" i="4" s="1"/>
  <c r="V291" i="4"/>
  <c r="R223" i="4"/>
  <c r="R229" i="4" s="1"/>
  <c r="M215" i="4"/>
  <c r="P223" i="4"/>
  <c r="P229" i="4" s="1"/>
  <c r="M537" i="12"/>
  <c r="M399" i="12"/>
  <c r="M434" i="12"/>
  <c r="M303" i="1"/>
  <c r="M309" i="1" s="1"/>
  <c r="M315" i="1" s="1"/>
  <c r="M324" i="1" s="1"/>
  <c r="T303" i="1"/>
  <c r="T309" i="1" s="1"/>
  <c r="T315" i="1" s="1"/>
  <c r="T324" i="1" s="1"/>
  <c r="T326" i="1" s="1"/>
  <c r="T346" i="1" s="1"/>
  <c r="M291" i="4"/>
  <c r="N303" i="1"/>
  <c r="N309" i="1" s="1"/>
  <c r="N315" i="1" s="1"/>
  <c r="N324" i="1" s="1"/>
  <c r="U215" i="4"/>
  <c r="O235" i="4"/>
  <c r="N291" i="4"/>
  <c r="P305" i="4"/>
  <c r="AH215" i="4"/>
  <c r="AC215" i="4"/>
  <c r="M428" i="11"/>
  <c r="M432" i="11" s="1"/>
  <c r="U291" i="4"/>
  <c r="Q215" i="4"/>
  <c r="J315" i="1"/>
  <c r="J324" i="1" s="1"/>
  <c r="J325" i="1" s="1"/>
  <c r="V295" i="1"/>
  <c r="J237" i="1"/>
  <c r="J246" i="1" s="1"/>
  <c r="J247" i="1" s="1"/>
  <c r="AB280" i="1"/>
  <c r="AB316" i="1" s="1"/>
  <c r="AB328" i="1" s="1"/>
  <c r="AB342" i="1" s="1"/>
  <c r="X280" i="1"/>
  <c r="X316" i="1" s="1"/>
  <c r="X328" i="1" s="1"/>
  <c r="X342" i="1" s="1"/>
  <c r="AA280" i="1"/>
  <c r="AA316" i="1" s="1"/>
  <c r="AA328" i="1" s="1"/>
  <c r="AA342" i="1" s="1"/>
  <c r="AG280" i="1"/>
  <c r="AG316" i="1" s="1"/>
  <c r="AG328" i="1" s="1"/>
  <c r="AG342" i="1" s="1"/>
  <c r="Z280" i="1"/>
  <c r="Z316" i="1" s="1"/>
  <c r="Z328" i="1" s="1"/>
  <c r="Z342" i="1" s="1"/>
  <c r="W274" i="1"/>
  <c r="AC280" i="1"/>
  <c r="AC316" i="1" s="1"/>
  <c r="AC328" i="1" s="1"/>
  <c r="AC342" i="1" s="1"/>
  <c r="R302" i="10"/>
  <c r="W126" i="6" s="1"/>
  <c r="W310" i="10"/>
  <c r="AB126" i="6"/>
  <c r="X162" i="6"/>
  <c r="X168" i="6" s="1"/>
  <c r="X174" i="6" s="1"/>
  <c r="X183" i="6" s="1"/>
  <c r="X185" i="6" s="1"/>
  <c r="X132" i="6"/>
  <c r="X175" i="6" s="1"/>
  <c r="X187" i="6" s="1"/>
  <c r="X198" i="6" s="1"/>
  <c r="AC132" i="6"/>
  <c r="AC175" i="6" s="1"/>
  <c r="AC187" i="6" s="1"/>
  <c r="AC198" i="6" s="1"/>
  <c r="AC162" i="6"/>
  <c r="AC168" i="6" s="1"/>
  <c r="AC174" i="6" s="1"/>
  <c r="AC183" i="6" s="1"/>
  <c r="AC185" i="6" s="1"/>
  <c r="AE162" i="6"/>
  <c r="AE168" i="6" s="1"/>
  <c r="AE174" i="6" s="1"/>
  <c r="AE183" i="6" s="1"/>
  <c r="AE185" i="6" s="1"/>
  <c r="AE132" i="6"/>
  <c r="AE175" i="6" s="1"/>
  <c r="AE187" i="6" s="1"/>
  <c r="AE198" i="6" s="1"/>
  <c r="Y308" i="10"/>
  <c r="AD280" i="1"/>
  <c r="AD316" i="1" s="1"/>
  <c r="AD328" i="1" s="1"/>
  <c r="AD342" i="1" s="1"/>
  <c r="AA162" i="6"/>
  <c r="AA168" i="6" s="1"/>
  <c r="AA174" i="6" s="1"/>
  <c r="AA183" i="6" s="1"/>
  <c r="AA185" i="6" s="1"/>
  <c r="AA132" i="6"/>
  <c r="AA175" i="6" s="1"/>
  <c r="AA187" i="6" s="1"/>
  <c r="AA198" i="6" s="1"/>
  <c r="AH132" i="6"/>
  <c r="AH175" i="6" s="1"/>
  <c r="AH187" i="6" s="1"/>
  <c r="AH198" i="6" s="1"/>
  <c r="AH162" i="6"/>
  <c r="AH168" i="6" s="1"/>
  <c r="AH174" i="6" s="1"/>
  <c r="AH183" i="6" s="1"/>
  <c r="AH185" i="6" s="1"/>
  <c r="AD132" i="6"/>
  <c r="AD175" i="6" s="1"/>
  <c r="AD187" i="6" s="1"/>
  <c r="AD198" i="6" s="1"/>
  <c r="AD162" i="6"/>
  <c r="AD168" i="6" s="1"/>
  <c r="AD174" i="6" s="1"/>
  <c r="AD183" i="6" s="1"/>
  <c r="AD185" i="6" s="1"/>
  <c r="Z132" i="6"/>
  <c r="Z175" i="6" s="1"/>
  <c r="Z187" i="6" s="1"/>
  <c r="Z198" i="6" s="1"/>
  <c r="Z162" i="6"/>
  <c r="Z168" i="6" s="1"/>
  <c r="Z174" i="6" s="1"/>
  <c r="Z183" i="6" s="1"/>
  <c r="Z185" i="6" s="1"/>
  <c r="X309" i="10"/>
  <c r="AF271" i="4"/>
  <c r="AF277" i="4" s="1"/>
  <c r="AF312" i="4" s="1"/>
  <c r="AF324" i="4" s="1"/>
  <c r="AF338" i="4" s="1"/>
  <c r="AG162" i="6"/>
  <c r="AG168" i="6" s="1"/>
  <c r="AG174" i="6" s="1"/>
  <c r="AG183" i="6" s="1"/>
  <c r="AG185" i="6" s="1"/>
  <c r="AG132" i="6"/>
  <c r="AG175" i="6" s="1"/>
  <c r="AG187" i="6" s="1"/>
  <c r="AG198" i="6" s="1"/>
  <c r="Y132" i="6"/>
  <c r="Y175" i="6" s="1"/>
  <c r="Y187" i="6" s="1"/>
  <c r="Y198" i="6" s="1"/>
  <c r="Y162" i="6"/>
  <c r="Y168" i="6" s="1"/>
  <c r="Y174" i="6" s="1"/>
  <c r="Y183" i="6" s="1"/>
  <c r="Y185" i="6" s="1"/>
  <c r="AF132" i="6"/>
  <c r="AF175" i="6" s="1"/>
  <c r="AF187" i="6" s="1"/>
  <c r="AF198" i="6" s="1"/>
  <c r="AF162" i="6"/>
  <c r="AF168" i="6" s="1"/>
  <c r="AF174" i="6" s="1"/>
  <c r="AF183" i="6" s="1"/>
  <c r="AF185" i="6" s="1"/>
  <c r="AD295" i="1"/>
  <c r="AA153" i="9"/>
  <c r="AC291" i="4"/>
  <c r="R280" i="1"/>
  <c r="R316" i="1" s="1"/>
  <c r="R328" i="1" s="1"/>
  <c r="R342" i="1" s="1"/>
  <c r="AC271" i="4"/>
  <c r="AC277" i="4" s="1"/>
  <c r="AC312" i="4" s="1"/>
  <c r="AC324" i="4" s="1"/>
  <c r="AC338" i="4" s="1"/>
  <c r="AK271" i="4"/>
  <c r="AK277" i="4" s="1"/>
  <c r="AK312" i="4" s="1"/>
  <c r="AK324" i="4" s="1"/>
  <c r="AK338" i="4" s="1"/>
  <c r="AB271" i="4"/>
  <c r="AJ271" i="4"/>
  <c r="AJ299" i="4" s="1"/>
  <c r="AJ305" i="4" s="1"/>
  <c r="AJ311" i="4" s="1"/>
  <c r="AJ320" i="4" s="1"/>
  <c r="T309" i="10"/>
  <c r="T280" i="1"/>
  <c r="T316" i="1" s="1"/>
  <c r="T328" i="1" s="1"/>
  <c r="T342" i="1" s="1"/>
  <c r="AE271" i="4"/>
  <c r="AA271" i="4"/>
  <c r="AA277" i="4" s="1"/>
  <c r="AA312" i="4" s="1"/>
  <c r="AA324" i="4" s="1"/>
  <c r="AA338" i="4" s="1"/>
  <c r="W277" i="4"/>
  <c r="W312" i="4" s="1"/>
  <c r="W324" i="4" s="1"/>
  <c r="W338" i="4" s="1"/>
  <c r="AI271" i="4"/>
  <c r="AI277" i="4" s="1"/>
  <c r="AI312" i="4" s="1"/>
  <c r="AI324" i="4" s="1"/>
  <c r="AI338" i="4" s="1"/>
  <c r="V280" i="1"/>
  <c r="V316" i="1" s="1"/>
  <c r="V328" i="1" s="1"/>
  <c r="V342" i="1" s="1"/>
  <c r="AF280" i="1"/>
  <c r="AF316" i="1" s="1"/>
  <c r="AF328" i="1" s="1"/>
  <c r="AF342" i="1" s="1"/>
  <c r="U277" i="4"/>
  <c r="U312" i="4" s="1"/>
  <c r="U324" i="4" s="1"/>
  <c r="U338" i="4" s="1"/>
  <c r="Y277" i="4"/>
  <c r="Y312" i="4" s="1"/>
  <c r="Y324" i="4" s="1"/>
  <c r="Y338" i="4" s="1"/>
  <c r="AG271" i="4"/>
  <c r="AG277" i="4" s="1"/>
  <c r="AG312" i="4" s="1"/>
  <c r="AG324" i="4" s="1"/>
  <c r="AG338" i="4" s="1"/>
  <c r="Q280" i="1"/>
  <c r="Q316" i="1" s="1"/>
  <c r="Q328" i="1" s="1"/>
  <c r="Q342" i="1" s="1"/>
  <c r="U280" i="1"/>
  <c r="U316" i="1" s="1"/>
  <c r="U328" i="1" s="1"/>
  <c r="U342" i="1" s="1"/>
  <c r="AE280" i="1"/>
  <c r="AE316" i="1" s="1"/>
  <c r="AE328" i="1" s="1"/>
  <c r="AE342" i="1" s="1"/>
  <c r="X277" i="4"/>
  <c r="X312" i="4" s="1"/>
  <c r="X324" i="4" s="1"/>
  <c r="X338" i="4" s="1"/>
  <c r="S310" i="10"/>
  <c r="S280" i="1"/>
  <c r="S316" i="1" s="1"/>
  <c r="S328" i="1" s="1"/>
  <c r="S342" i="1" s="1"/>
  <c r="T277" i="4"/>
  <c r="T312" i="4" s="1"/>
  <c r="T324" i="4" s="1"/>
  <c r="T338" i="4" s="1"/>
  <c r="V277" i="4"/>
  <c r="V312" i="4" s="1"/>
  <c r="V324" i="4" s="1"/>
  <c r="V338" i="4" s="1"/>
  <c r="AD271" i="4"/>
  <c r="Z271" i="4"/>
  <c r="AH271" i="4"/>
  <c r="AH299" i="4" s="1"/>
  <c r="AH305" i="4" s="1"/>
  <c r="AH311" i="4" s="1"/>
  <c r="AH320" i="4" s="1"/>
  <c r="AB309" i="10"/>
  <c r="AC308" i="10"/>
  <c r="Y295" i="1"/>
  <c r="J167" i="9"/>
  <c r="L305" i="4"/>
  <c r="AA310" i="10"/>
  <c r="Z310" i="10"/>
  <c r="V310" i="10"/>
  <c r="AA309" i="10"/>
  <c r="W309" i="10"/>
  <c r="S309" i="10"/>
  <c r="AB308" i="10"/>
  <c r="X308" i="10"/>
  <c r="T308" i="10"/>
  <c r="V303" i="1"/>
  <c r="V309" i="1" s="1"/>
  <c r="V315" i="1" s="1"/>
  <c r="V324" i="1" s="1"/>
  <c r="V326" i="1" s="1"/>
  <c r="V346" i="1" s="1"/>
  <c r="Y299" i="4"/>
  <c r="T299" i="4"/>
  <c r="T305" i="4" s="1"/>
  <c r="W299" i="4"/>
  <c r="W305" i="4" s="1"/>
  <c r="U308" i="10"/>
  <c r="AC310" i="10"/>
  <c r="Y310" i="10"/>
  <c r="U310" i="10"/>
  <c r="Z309" i="10"/>
  <c r="V309" i="10"/>
  <c r="AA308" i="10"/>
  <c r="W308" i="10"/>
  <c r="S308" i="10"/>
  <c r="R303" i="1"/>
  <c r="R309" i="1" s="1"/>
  <c r="U303" i="1"/>
  <c r="U309" i="1" s="1"/>
  <c r="U299" i="4"/>
  <c r="U305" i="4" s="1"/>
  <c r="AB310" i="10"/>
  <c r="X310" i="10"/>
  <c r="T310" i="10"/>
  <c r="AC309" i="10"/>
  <c r="Y309" i="10"/>
  <c r="U309" i="10"/>
  <c r="Z308" i="10"/>
  <c r="V308" i="10"/>
  <c r="Q303" i="1"/>
  <c r="Q309" i="1" s="1"/>
  <c r="S303" i="1"/>
  <c r="S309" i="1" s="1"/>
  <c r="S315" i="1" s="1"/>
  <c r="S324" i="1" s="1"/>
  <c r="S326" i="1" s="1"/>
  <c r="S346" i="1" s="1"/>
  <c r="X299" i="4"/>
  <c r="X305" i="4" s="1"/>
  <c r="V299" i="4"/>
  <c r="V305" i="4" s="1"/>
  <c r="V311" i="4" s="1"/>
  <c r="V320" i="4" s="1"/>
  <c r="H167" i="9"/>
  <c r="H153" i="9"/>
  <c r="AG153" i="9"/>
  <c r="AE153" i="9"/>
  <c r="M153" i="9"/>
  <c r="M181" i="9" s="1"/>
  <c r="L153" i="9"/>
  <c r="AF153" i="9"/>
  <c r="AB153" i="9"/>
  <c r="X153" i="9"/>
  <c r="T153" i="9"/>
  <c r="P153" i="9"/>
  <c r="W153" i="9"/>
  <c r="Q153" i="9"/>
  <c r="R153" i="9"/>
  <c r="L181" i="9"/>
  <c r="N167" i="9"/>
  <c r="S153" i="9"/>
  <c r="I153" i="9"/>
  <c r="I181" i="9" s="1"/>
  <c r="AD153" i="9"/>
  <c r="N153" i="9"/>
  <c r="U153" i="9"/>
  <c r="Y153" i="9"/>
  <c r="V153" i="9"/>
  <c r="G153" i="9"/>
  <c r="G181" i="9" s="1"/>
  <c r="AH153" i="9"/>
  <c r="AC153" i="9"/>
  <c r="H181" i="9"/>
  <c r="P181" i="9"/>
  <c r="O153" i="9"/>
  <c r="O181" i="9" s="1"/>
  <c r="Z153" i="9"/>
  <c r="J153" i="9"/>
  <c r="J181" i="9" s="1"/>
  <c r="K167" i="9"/>
  <c r="K181" i="9" s="1"/>
  <c r="T291" i="4"/>
  <c r="J291" i="4"/>
  <c r="J311" i="4" s="1"/>
  <c r="L291" i="4"/>
  <c r="L311" i="4" s="1"/>
  <c r="K291" i="4"/>
  <c r="P291" i="4"/>
  <c r="Y305" i="4"/>
  <c r="Y311" i="4" s="1"/>
  <c r="Y320" i="4" s="1"/>
  <c r="O305" i="4"/>
  <c r="AG291" i="4"/>
  <c r="R291" i="4"/>
  <c r="R311" i="4" s="1"/>
  <c r="X291" i="4"/>
  <c r="S311" i="4"/>
  <c r="AA215" i="4"/>
  <c r="J215" i="4"/>
  <c r="J235" i="4" s="1"/>
  <c r="AG215" i="4"/>
  <c r="AF215" i="4"/>
  <c r="AD215" i="4"/>
  <c r="W215" i="4"/>
  <c r="X215" i="4"/>
  <c r="Y215" i="4"/>
  <c r="K305" i="4"/>
  <c r="Z291" i="4"/>
  <c r="N305" i="4"/>
  <c r="AF291" i="4"/>
  <c r="W291" i="4"/>
  <c r="Q291" i="4"/>
  <c r="Q311" i="4" s="1"/>
  <c r="O291" i="4"/>
  <c r="AL325" i="4"/>
  <c r="M305" i="4"/>
  <c r="AL249" i="4"/>
  <c r="S235" i="4"/>
  <c r="P215" i="4"/>
  <c r="V215" i="4"/>
  <c r="L235" i="4"/>
  <c r="M235" i="4"/>
  <c r="AI329" i="1"/>
  <c r="H309" i="1"/>
  <c r="H315" i="1" s="1"/>
  <c r="H324" i="1" s="1"/>
  <c r="H325" i="1" s="1"/>
  <c r="AG295" i="1"/>
  <c r="AI291" i="1"/>
  <c r="I295" i="1"/>
  <c r="I315" i="1" s="1"/>
  <c r="I324" i="1" s="1"/>
  <c r="I325" i="1" s="1"/>
  <c r="Q295" i="1"/>
  <c r="AI304" i="1"/>
  <c r="O309" i="1"/>
  <c r="O315" i="1" s="1"/>
  <c r="O324" i="1" s="1"/>
  <c r="R295" i="1"/>
  <c r="Z295" i="1"/>
  <c r="U295" i="1"/>
  <c r="K231" i="1"/>
  <c r="K237" i="1" s="1"/>
  <c r="K246" i="1" s="1"/>
  <c r="K247" i="1" s="1"/>
  <c r="M231" i="1"/>
  <c r="M237" i="1" s="1"/>
  <c r="M246" i="1" s="1"/>
  <c r="I237" i="1"/>
  <c r="I246" i="1" s="1"/>
  <c r="I247" i="1" s="1"/>
  <c r="AI292" i="1"/>
  <c r="G309" i="1"/>
  <c r="P309" i="1"/>
  <c r="P315" i="1" s="1"/>
  <c r="P324" i="1" s="1"/>
  <c r="L231" i="1"/>
  <c r="L237" i="1" s="1"/>
  <c r="L246" i="1" s="1"/>
  <c r="L247" i="1" s="1"/>
  <c r="AI213" i="1"/>
  <c r="G251" i="1"/>
  <c r="AI251" i="1" s="1"/>
  <c r="O231" i="1"/>
  <c r="O237" i="1" s="1"/>
  <c r="O246" i="1" s="1"/>
  <c r="AI226" i="1"/>
  <c r="H231" i="1"/>
  <c r="H237" i="1" s="1"/>
  <c r="H246" i="1" s="1"/>
  <c r="H247" i="1" s="1"/>
  <c r="G231" i="1"/>
  <c r="AI217" i="1"/>
  <c r="S280" i="10"/>
  <c r="AA280" i="10"/>
  <c r="R235" i="4" l="1"/>
  <c r="M311" i="4"/>
  <c r="Q235" i="4"/>
  <c r="N311" i="4"/>
  <c r="P311" i="4"/>
  <c r="U311" i="4"/>
  <c r="U320" i="4" s="1"/>
  <c r="Z277" i="4"/>
  <c r="Z312" i="4" s="1"/>
  <c r="Z324" i="4" s="1"/>
  <c r="Z338" i="4" s="1"/>
  <c r="I541" i="12"/>
  <c r="W162" i="6"/>
  <c r="W168" i="6" s="1"/>
  <c r="W174" i="6" s="1"/>
  <c r="W183" i="6" s="1"/>
  <c r="W185" i="6" s="1"/>
  <c r="W184" i="6" s="1"/>
  <c r="I576" i="12"/>
  <c r="W196" i="1"/>
  <c r="W132" i="6"/>
  <c r="X303" i="1"/>
  <c r="X309" i="1" s="1"/>
  <c r="X315" i="1" s="1"/>
  <c r="X324" i="1" s="1"/>
  <c r="X326" i="1" s="1"/>
  <c r="X346" i="1" s="1"/>
  <c r="AF201" i="6"/>
  <c r="AF184" i="6"/>
  <c r="Z201" i="6"/>
  <c r="Z184" i="6"/>
  <c r="AH184" i="6"/>
  <c r="AH201" i="6"/>
  <c r="AA201" i="6"/>
  <c r="AA184" i="6"/>
  <c r="X201" i="6"/>
  <c r="X184" i="6"/>
  <c r="Y184" i="6"/>
  <c r="Y201" i="6"/>
  <c r="AD184" i="6"/>
  <c r="AD201" i="6"/>
  <c r="W175" i="6"/>
  <c r="W187" i="6" s="1"/>
  <c r="W198" i="6" s="1"/>
  <c r="AC184" i="6"/>
  <c r="AC201" i="6"/>
  <c r="AB132" i="6"/>
  <c r="AB175" i="6" s="1"/>
  <c r="AB187" i="6" s="1"/>
  <c r="AB198" i="6" s="1"/>
  <c r="AB162" i="6"/>
  <c r="AB168" i="6" s="1"/>
  <c r="AB174" i="6" s="1"/>
  <c r="AB183" i="6" s="1"/>
  <c r="AB185" i="6" s="1"/>
  <c r="AG201" i="6"/>
  <c r="AG184" i="6"/>
  <c r="AE184" i="6"/>
  <c r="AE201" i="6"/>
  <c r="AG303" i="1"/>
  <c r="AG309" i="1" s="1"/>
  <c r="AG315" i="1" s="1"/>
  <c r="AG324" i="1" s="1"/>
  <c r="AG326" i="1" s="1"/>
  <c r="AG346" i="1" s="1"/>
  <c r="AB303" i="1"/>
  <c r="AB309" i="1" s="1"/>
  <c r="AB315" i="1" s="1"/>
  <c r="AB324" i="1" s="1"/>
  <c r="AB326" i="1" s="1"/>
  <c r="AB346" i="1" s="1"/>
  <c r="AD303" i="1"/>
  <c r="AD309" i="1" s="1"/>
  <c r="AD315" i="1" s="1"/>
  <c r="AD324" i="1" s="1"/>
  <c r="AD326" i="1" s="1"/>
  <c r="AD346" i="1" s="1"/>
  <c r="AA299" i="4"/>
  <c r="AA305" i="4" s="1"/>
  <c r="AA311" i="4" s="1"/>
  <c r="AA320" i="4" s="1"/>
  <c r="AA322" i="4" s="1"/>
  <c r="AC303" i="1"/>
  <c r="AC309" i="1" s="1"/>
  <c r="AC315" i="1" s="1"/>
  <c r="AC324" i="1" s="1"/>
  <c r="AC326" i="1" s="1"/>
  <c r="AC346" i="1" s="1"/>
  <c r="Z299" i="4"/>
  <c r="Z305" i="4" s="1"/>
  <c r="Z311" i="4" s="1"/>
  <c r="Z320" i="4" s="1"/>
  <c r="Z322" i="4" s="1"/>
  <c r="AI299" i="4"/>
  <c r="AI305" i="4" s="1"/>
  <c r="AI311" i="4" s="1"/>
  <c r="AI320" i="4" s="1"/>
  <c r="AI322" i="4" s="1"/>
  <c r="AK299" i="4"/>
  <c r="AK305" i="4" s="1"/>
  <c r="AK311" i="4" s="1"/>
  <c r="AK320" i="4" s="1"/>
  <c r="AK322" i="4" s="1"/>
  <c r="AH277" i="4"/>
  <c r="AH312" i="4" s="1"/>
  <c r="AH324" i="4" s="1"/>
  <c r="AH338" i="4" s="1"/>
  <c r="AJ277" i="4"/>
  <c r="AJ312" i="4" s="1"/>
  <c r="AJ324" i="4" s="1"/>
  <c r="AJ338" i="4" s="1"/>
  <c r="AB225" i="1"/>
  <c r="AB231" i="1" s="1"/>
  <c r="AB237" i="1" s="1"/>
  <c r="AB246" i="1" s="1"/>
  <c r="AB248" i="1" s="1"/>
  <c r="AB345" i="1" s="1"/>
  <c r="X202" i="1"/>
  <c r="X238" i="1" s="1"/>
  <c r="X250" i="1" s="1"/>
  <c r="X341" i="1" s="1"/>
  <c r="AH202" i="1"/>
  <c r="AH238" i="1" s="1"/>
  <c r="AH250" i="1" s="1"/>
  <c r="AH341" i="1" s="1"/>
  <c r="AI201" i="4"/>
  <c r="AI236" i="4" s="1"/>
  <c r="AI248" i="4" s="1"/>
  <c r="AI337" i="4" s="1"/>
  <c r="AA223" i="4"/>
  <c r="AA229" i="4" s="1"/>
  <c r="AA235" i="4" s="1"/>
  <c r="AA244" i="4" s="1"/>
  <c r="AC268" i="10"/>
  <c r="AH125" i="9" s="1"/>
  <c r="AH161" i="9" s="1"/>
  <c r="AH167" i="9" s="1"/>
  <c r="AH173" i="9" s="1"/>
  <c r="AH181" i="9" s="1"/>
  <c r="U268" i="10"/>
  <c r="Z125" i="9" s="1"/>
  <c r="Z131" i="9" s="1"/>
  <c r="Z174" i="9" s="1"/>
  <c r="Z186" i="9" s="1"/>
  <c r="Z290" i="9" s="1"/>
  <c r="AG225" i="1"/>
  <c r="AG231" i="1" s="1"/>
  <c r="AG237" i="1" s="1"/>
  <c r="AG246" i="1" s="1"/>
  <c r="AG248" i="1" s="1"/>
  <c r="AG345" i="1" s="1"/>
  <c r="AH223" i="4"/>
  <c r="AH229" i="4" s="1"/>
  <c r="AH235" i="4" s="1"/>
  <c r="AH244" i="4" s="1"/>
  <c r="AB268" i="10"/>
  <c r="AG125" i="9" s="1"/>
  <c r="AG161" i="9" s="1"/>
  <c r="AG167" i="9" s="1"/>
  <c r="AG173" i="9" s="1"/>
  <c r="AG181" i="9" s="1"/>
  <c r="T268" i="10"/>
  <c r="Y125" i="9" s="1"/>
  <c r="Y131" i="9" s="1"/>
  <c r="Y174" i="9" s="1"/>
  <c r="Y186" i="9" s="1"/>
  <c r="Y290" i="9" s="1"/>
  <c r="AB278" i="10"/>
  <c r="AG299" i="4"/>
  <c r="AG305" i="4" s="1"/>
  <c r="AG311" i="4" s="1"/>
  <c r="AG320" i="4" s="1"/>
  <c r="AG322" i="4" s="1"/>
  <c r="AD299" i="4"/>
  <c r="AD305" i="4" s="1"/>
  <c r="AD311" i="4" s="1"/>
  <c r="AD320" i="4" s="1"/>
  <c r="AD322" i="4" s="1"/>
  <c r="AD277" i="4"/>
  <c r="AD312" i="4" s="1"/>
  <c r="AD324" i="4" s="1"/>
  <c r="AD338" i="4" s="1"/>
  <c r="AB277" i="4"/>
  <c r="AB312" i="4" s="1"/>
  <c r="AB324" i="4" s="1"/>
  <c r="AB338" i="4" s="1"/>
  <c r="AB299" i="4"/>
  <c r="AB305" i="4" s="1"/>
  <c r="AB311" i="4" s="1"/>
  <c r="AB320" i="4" s="1"/>
  <c r="AB322" i="4" s="1"/>
  <c r="Y280" i="1"/>
  <c r="Y316" i="1" s="1"/>
  <c r="Y328" i="1" s="1"/>
  <c r="Y342" i="1" s="1"/>
  <c r="Y303" i="1"/>
  <c r="Y309" i="1" s="1"/>
  <c r="Y315" i="1" s="1"/>
  <c r="Y324" i="1" s="1"/>
  <c r="Y326" i="1" s="1"/>
  <c r="Y346" i="1" s="1"/>
  <c r="Z202" i="1"/>
  <c r="Z238" i="1" s="1"/>
  <c r="Z250" i="1" s="1"/>
  <c r="Z341" i="1" s="1"/>
  <c r="AF202" i="1"/>
  <c r="AF238" i="1" s="1"/>
  <c r="AF250" i="1" s="1"/>
  <c r="AF341" i="1" s="1"/>
  <c r="AK201" i="4"/>
  <c r="AK236" i="4" s="1"/>
  <c r="AK248" i="4" s="1"/>
  <c r="AK337" i="4" s="1"/>
  <c r="AG201" i="4"/>
  <c r="AG236" i="4" s="1"/>
  <c r="AG248" i="4" s="1"/>
  <c r="AG337" i="4" s="1"/>
  <c r="AC201" i="4"/>
  <c r="AC236" i="4" s="1"/>
  <c r="AC248" i="4" s="1"/>
  <c r="AC337" i="4" s="1"/>
  <c r="AA268" i="10"/>
  <c r="AF125" i="9" s="1"/>
  <c r="AF131" i="9" s="1"/>
  <c r="AF174" i="9" s="1"/>
  <c r="AF186" i="9" s="1"/>
  <c r="AF290" i="9" s="1"/>
  <c r="W268" i="10"/>
  <c r="AB125" i="9" s="1"/>
  <c r="AB131" i="9" s="1"/>
  <c r="AB174" i="9" s="1"/>
  <c r="AB186" i="9" s="1"/>
  <c r="AB290" i="9" s="1"/>
  <c r="S268" i="10"/>
  <c r="X125" i="9" s="1"/>
  <c r="X131" i="9" s="1"/>
  <c r="X174" i="9" s="1"/>
  <c r="X186" i="9" s="1"/>
  <c r="X290" i="9" s="1"/>
  <c r="W280" i="10"/>
  <c r="AF303" i="1"/>
  <c r="AF309" i="1" s="1"/>
  <c r="AF315" i="1" s="1"/>
  <c r="AF324" i="1" s="1"/>
  <c r="AF326" i="1" s="1"/>
  <c r="AF346" i="1" s="1"/>
  <c r="Z303" i="1"/>
  <c r="Z309" i="1" s="1"/>
  <c r="Z315" i="1" s="1"/>
  <c r="Z324" i="1" s="1"/>
  <c r="Z326" i="1" s="1"/>
  <c r="Z346" i="1" s="1"/>
  <c r="AE303" i="1"/>
  <c r="AE309" i="1" s="1"/>
  <c r="AE315" i="1" s="1"/>
  <c r="AE324" i="1" s="1"/>
  <c r="AE326" i="1" s="1"/>
  <c r="AE346" i="1" s="1"/>
  <c r="AC299" i="4"/>
  <c r="AC305" i="4" s="1"/>
  <c r="AC311" i="4" s="1"/>
  <c r="AC320" i="4" s="1"/>
  <c r="AC322" i="4" s="1"/>
  <c r="AF299" i="4"/>
  <c r="AF305" i="4" s="1"/>
  <c r="AF311" i="4" s="1"/>
  <c r="AF320" i="4" s="1"/>
  <c r="AF322" i="4" s="1"/>
  <c r="AD202" i="1"/>
  <c r="AD238" i="1" s="1"/>
  <c r="AD250" i="1" s="1"/>
  <c r="AD341" i="1" s="1"/>
  <c r="AE201" i="4"/>
  <c r="AE236" i="4" s="1"/>
  <c r="AE248" i="4" s="1"/>
  <c r="AE337" i="4" s="1"/>
  <c r="Y268" i="10"/>
  <c r="AD125" i="9" s="1"/>
  <c r="AD131" i="9" s="1"/>
  <c r="AD174" i="9" s="1"/>
  <c r="AD186" i="9" s="1"/>
  <c r="AD290" i="9" s="1"/>
  <c r="AE277" i="4"/>
  <c r="AE312" i="4" s="1"/>
  <c r="AE324" i="4" s="1"/>
  <c r="AE338" i="4" s="1"/>
  <c r="AE299" i="4"/>
  <c r="AE305" i="4" s="1"/>
  <c r="AE311" i="4" s="1"/>
  <c r="AE320" i="4" s="1"/>
  <c r="AE322" i="4" s="1"/>
  <c r="AA225" i="1"/>
  <c r="AA231" i="1" s="1"/>
  <c r="AA237" i="1" s="1"/>
  <c r="AA246" i="1" s="1"/>
  <c r="AA248" i="1" s="1"/>
  <c r="AA345" i="1" s="1"/>
  <c r="AD223" i="4"/>
  <c r="AD229" i="4" s="1"/>
  <c r="AD235" i="4" s="1"/>
  <c r="AD244" i="4" s="1"/>
  <c r="R260" i="10"/>
  <c r="Z195" i="4" s="1"/>
  <c r="X268" i="10"/>
  <c r="AC125" i="9" s="1"/>
  <c r="AC131" i="9" s="1"/>
  <c r="AC174" i="9" s="1"/>
  <c r="AC186" i="9" s="1"/>
  <c r="AC290" i="9" s="1"/>
  <c r="Y280" i="10"/>
  <c r="Y202" i="1"/>
  <c r="Y238" i="1" s="1"/>
  <c r="Y250" i="1" s="1"/>
  <c r="Y341" i="1" s="1"/>
  <c r="AC202" i="1"/>
  <c r="AC238" i="1" s="1"/>
  <c r="AC250" i="1" s="1"/>
  <c r="AC341" i="1" s="1"/>
  <c r="AE225" i="1"/>
  <c r="AE231" i="1" s="1"/>
  <c r="AE237" i="1" s="1"/>
  <c r="AE246" i="1" s="1"/>
  <c r="AE248" i="1" s="1"/>
  <c r="AE345" i="1" s="1"/>
  <c r="AJ223" i="4"/>
  <c r="AJ229" i="4" s="1"/>
  <c r="AJ235" i="4" s="1"/>
  <c r="AJ244" i="4" s="1"/>
  <c r="AF223" i="4"/>
  <c r="AF229" i="4" s="1"/>
  <c r="AF235" i="4" s="1"/>
  <c r="AF244" i="4" s="1"/>
  <c r="AB223" i="4"/>
  <c r="AB229" i="4" s="1"/>
  <c r="AB235" i="4" s="1"/>
  <c r="AB244" i="4" s="1"/>
  <c r="Z268" i="10"/>
  <c r="AE125" i="9" s="1"/>
  <c r="AE131" i="9" s="1"/>
  <c r="AE174" i="9" s="1"/>
  <c r="AE186" i="9" s="1"/>
  <c r="AE290" i="9" s="1"/>
  <c r="V268" i="10"/>
  <c r="AA125" i="9" s="1"/>
  <c r="AA161" i="9" s="1"/>
  <c r="AA167" i="9" s="1"/>
  <c r="AA173" i="9" s="1"/>
  <c r="AA181" i="9" s="1"/>
  <c r="W125" i="9"/>
  <c r="W131" i="9" s="1"/>
  <c r="AC280" i="10"/>
  <c r="U280" i="10"/>
  <c r="AA303" i="1"/>
  <c r="AA309" i="1" s="1"/>
  <c r="AA315" i="1" s="1"/>
  <c r="AA324" i="1" s="1"/>
  <c r="AA326" i="1" s="1"/>
  <c r="AA346" i="1" s="1"/>
  <c r="W280" i="1"/>
  <c r="W303" i="1"/>
  <c r="W309" i="1" s="1"/>
  <c r="W315" i="1" s="1"/>
  <c r="W324" i="1" s="1"/>
  <c r="W326" i="1" s="1"/>
  <c r="W346" i="1" s="1"/>
  <c r="AH280" i="1"/>
  <c r="AH316" i="1" s="1"/>
  <c r="AH328" i="1" s="1"/>
  <c r="AH342" i="1" s="1"/>
  <c r="AH303" i="1"/>
  <c r="AH309" i="1" s="1"/>
  <c r="AH315" i="1" s="1"/>
  <c r="AH324" i="1" s="1"/>
  <c r="AH326" i="1" s="1"/>
  <c r="AH346" i="1" s="1"/>
  <c r="O311" i="4"/>
  <c r="V322" i="4"/>
  <c r="X279" i="10"/>
  <c r="T279" i="10"/>
  <c r="T202" i="1"/>
  <c r="T238" i="1" s="1"/>
  <c r="T250" i="1" s="1"/>
  <c r="T225" i="1"/>
  <c r="T231" i="1" s="1"/>
  <c r="T237" i="1" s="1"/>
  <c r="T246" i="1" s="1"/>
  <c r="T248" i="1" s="1"/>
  <c r="T345" i="1" s="1"/>
  <c r="W223" i="4"/>
  <c r="W229" i="4" s="1"/>
  <c r="W235" i="4" s="1"/>
  <c r="W201" i="4"/>
  <c r="W236" i="4" s="1"/>
  <c r="V131" i="9"/>
  <c r="V174" i="9" s="1"/>
  <c r="V186" i="9" s="1"/>
  <c r="V161" i="9"/>
  <c r="V167" i="9" s="1"/>
  <c r="V173" i="9" s="1"/>
  <c r="V181" i="9" s="1"/>
  <c r="R131" i="9"/>
  <c r="R174" i="9" s="1"/>
  <c r="R186" i="9" s="1"/>
  <c r="R161" i="9"/>
  <c r="R167" i="9" s="1"/>
  <c r="R173" i="9" s="1"/>
  <c r="R181" i="9" s="1"/>
  <c r="AA278" i="10"/>
  <c r="W278" i="10"/>
  <c r="S278" i="10"/>
  <c r="Z280" i="10"/>
  <c r="V280" i="10"/>
  <c r="AA279" i="10"/>
  <c r="W279" i="10"/>
  <c r="S279" i="10"/>
  <c r="W311" i="4"/>
  <c r="W320" i="4" s="1"/>
  <c r="AH322" i="4"/>
  <c r="Q202" i="1"/>
  <c r="Q238" i="1" s="1"/>
  <c r="Q225" i="1"/>
  <c r="U202" i="1"/>
  <c r="U238" i="1" s="1"/>
  <c r="U250" i="1" s="1"/>
  <c r="U225" i="1"/>
  <c r="U231" i="1" s="1"/>
  <c r="U237" i="1" s="1"/>
  <c r="U246" i="1" s="1"/>
  <c r="U248" i="1" s="1"/>
  <c r="U345" i="1" s="1"/>
  <c r="Q131" i="9"/>
  <c r="Q174" i="9" s="1"/>
  <c r="Q186" i="9" s="1"/>
  <c r="Q161" i="9"/>
  <c r="Q167" i="9" s="1"/>
  <c r="Q173" i="9" s="1"/>
  <c r="Q181" i="9" s="1"/>
  <c r="S131" i="9"/>
  <c r="S174" i="9" s="1"/>
  <c r="S186" i="9" s="1"/>
  <c r="S161" i="9"/>
  <c r="S167" i="9" s="1"/>
  <c r="S173" i="9" s="1"/>
  <c r="S181" i="9" s="1"/>
  <c r="X278" i="10"/>
  <c r="AB279" i="10"/>
  <c r="S202" i="1"/>
  <c r="S238" i="1" s="1"/>
  <c r="S250" i="1" s="1"/>
  <c r="S225" i="1"/>
  <c r="S231" i="1" s="1"/>
  <c r="S237" i="1" s="1"/>
  <c r="S246" i="1" s="1"/>
  <c r="S248" i="1" s="1"/>
  <c r="S345" i="1" s="1"/>
  <c r="T223" i="4"/>
  <c r="T229" i="4" s="1"/>
  <c r="T235" i="4" s="1"/>
  <c r="T201" i="4"/>
  <c r="T236" i="4" s="1"/>
  <c r="U131" i="9"/>
  <c r="U174" i="9" s="1"/>
  <c r="U186" i="9" s="1"/>
  <c r="U161" i="9"/>
  <c r="U167" i="9" s="1"/>
  <c r="U173" i="9" s="1"/>
  <c r="U181" i="9" s="1"/>
  <c r="Z278" i="10"/>
  <c r="Z279" i="10"/>
  <c r="V279" i="10"/>
  <c r="R279" i="10"/>
  <c r="AJ322" i="4"/>
  <c r="X201" i="4"/>
  <c r="X236" i="4" s="1"/>
  <c r="X223" i="4"/>
  <c r="X229" i="4" s="1"/>
  <c r="X235" i="4" s="1"/>
  <c r="T278" i="10"/>
  <c r="U322" i="4"/>
  <c r="U342" i="4" s="1"/>
  <c r="V223" i="4"/>
  <c r="V229" i="4" s="1"/>
  <c r="V235" i="4" s="1"/>
  <c r="V201" i="4"/>
  <c r="V236" i="4" s="1"/>
  <c r="V278" i="10"/>
  <c r="V202" i="1"/>
  <c r="V238" i="1" s="1"/>
  <c r="V250" i="1" s="1"/>
  <c r="V225" i="1"/>
  <c r="V231" i="1" s="1"/>
  <c r="V237" i="1" s="1"/>
  <c r="V246" i="1" s="1"/>
  <c r="V248" i="1" s="1"/>
  <c r="V345" i="1" s="1"/>
  <c r="R202" i="1"/>
  <c r="R238" i="1" s="1"/>
  <c r="R250" i="1" s="1"/>
  <c r="R225" i="1"/>
  <c r="R231" i="1" s="1"/>
  <c r="R237" i="1" s="1"/>
  <c r="R246" i="1" s="1"/>
  <c r="R248" i="1" s="1"/>
  <c r="R345" i="1" s="1"/>
  <c r="Y201" i="4"/>
  <c r="Y236" i="4" s="1"/>
  <c r="Y223" i="4"/>
  <c r="Y229" i="4" s="1"/>
  <c r="Y235" i="4" s="1"/>
  <c r="U223" i="4"/>
  <c r="U229" i="4" s="1"/>
  <c r="U235" i="4" s="1"/>
  <c r="U201" i="4"/>
  <c r="U236" i="4" s="1"/>
  <c r="T131" i="9"/>
  <c r="T174" i="9" s="1"/>
  <c r="T186" i="9" s="1"/>
  <c r="T161" i="9"/>
  <c r="T167" i="9" s="1"/>
  <c r="T173" i="9" s="1"/>
  <c r="T181" i="9" s="1"/>
  <c r="AC278" i="10"/>
  <c r="Y278" i="10"/>
  <c r="U278" i="10"/>
  <c r="AB280" i="10"/>
  <c r="X280" i="10"/>
  <c r="T280" i="10"/>
  <c r="AC279" i="10"/>
  <c r="Y279" i="10"/>
  <c r="U279" i="10"/>
  <c r="Y322" i="4"/>
  <c r="R315" i="1"/>
  <c r="R324" i="1" s="1"/>
  <c r="R326" i="1" s="1"/>
  <c r="R346" i="1" s="1"/>
  <c r="Q315" i="1"/>
  <c r="Q324" i="1" s="1"/>
  <c r="Q326" i="1" s="1"/>
  <c r="Q346" i="1" s="1"/>
  <c r="N181" i="9"/>
  <c r="T311" i="4"/>
  <c r="T320" i="4" s="1"/>
  <c r="K311" i="4"/>
  <c r="X311" i="4"/>
  <c r="X320" i="4" s="1"/>
  <c r="P235" i="4"/>
  <c r="AI295" i="1"/>
  <c r="U315" i="1"/>
  <c r="U324" i="1" s="1"/>
  <c r="U326" i="1" s="1"/>
  <c r="U346" i="1" s="1"/>
  <c r="G315" i="1"/>
  <c r="G237" i="1"/>
  <c r="W201" i="6" l="1"/>
  <c r="W202" i="1"/>
  <c r="W238" i="1" s="1"/>
  <c r="W250" i="1" s="1"/>
  <c r="W341" i="1" s="1"/>
  <c r="I368" i="12"/>
  <c r="Z201" i="4"/>
  <c r="Z236" i="4" s="1"/>
  <c r="Z248" i="4" s="1"/>
  <c r="Z337" i="4" s="1"/>
  <c r="I403" i="12"/>
  <c r="Y321" i="4"/>
  <c r="Y342" i="4"/>
  <c r="U321" i="4"/>
  <c r="V321" i="4"/>
  <c r="V342" i="4"/>
  <c r="AH225" i="1"/>
  <c r="AH231" i="1" s="1"/>
  <c r="AH237" i="1" s="1"/>
  <c r="AH246" i="1" s="1"/>
  <c r="AH248" i="1" s="1"/>
  <c r="AH345" i="1" s="1"/>
  <c r="I538" i="11"/>
  <c r="AB201" i="6"/>
  <c r="AB184" i="6"/>
  <c r="AH321" i="4"/>
  <c r="AH342" i="4"/>
  <c r="AF321" i="4"/>
  <c r="AF342" i="4"/>
  <c r="AI321" i="4"/>
  <c r="AI342" i="4"/>
  <c r="AA321" i="4"/>
  <c r="AA342" i="4"/>
  <c r="AC321" i="4"/>
  <c r="AC342" i="4"/>
  <c r="AD321" i="4"/>
  <c r="AD342" i="4"/>
  <c r="Z321" i="4"/>
  <c r="Z342" i="4"/>
  <c r="AB321" i="4"/>
  <c r="AB342" i="4"/>
  <c r="AG321" i="4"/>
  <c r="AG342" i="4"/>
  <c r="AJ321" i="4"/>
  <c r="AJ342" i="4"/>
  <c r="AE321" i="4"/>
  <c r="AE342" i="4"/>
  <c r="AK321" i="4"/>
  <c r="AK342" i="4"/>
  <c r="Z161" i="9"/>
  <c r="Z167" i="9" s="1"/>
  <c r="Z173" i="9" s="1"/>
  <c r="Z181" i="9" s="1"/>
  <c r="Z184" i="9" s="1"/>
  <c r="AJ201" i="4"/>
  <c r="AJ236" i="4" s="1"/>
  <c r="AJ248" i="4" s="1"/>
  <c r="AJ337" i="4" s="1"/>
  <c r="Z223" i="4"/>
  <c r="Z229" i="4" s="1"/>
  <c r="Z235" i="4" s="1"/>
  <c r="Z244" i="4" s="1"/>
  <c r="Z246" i="4" s="1"/>
  <c r="AH201" i="4"/>
  <c r="AH236" i="4" s="1"/>
  <c r="AH248" i="4" s="1"/>
  <c r="AH337" i="4" s="1"/>
  <c r="AG202" i="1"/>
  <c r="AG238" i="1" s="1"/>
  <c r="AG250" i="1" s="1"/>
  <c r="AG341" i="1" s="1"/>
  <c r="Z225" i="1"/>
  <c r="Z231" i="1" s="1"/>
  <c r="Z237" i="1" s="1"/>
  <c r="Z246" i="1" s="1"/>
  <c r="Z248" i="1" s="1"/>
  <c r="Z345" i="1" s="1"/>
  <c r="AA202" i="1"/>
  <c r="AA238" i="1" s="1"/>
  <c r="AA250" i="1" s="1"/>
  <c r="AA341" i="1" s="1"/>
  <c r="AC223" i="4"/>
  <c r="AC229" i="4" s="1"/>
  <c r="AC235" i="4" s="1"/>
  <c r="AC244" i="4" s="1"/>
  <c r="AC246" i="4" s="1"/>
  <c r="AA131" i="9"/>
  <c r="AA174" i="9" s="1"/>
  <c r="AA186" i="9" s="1"/>
  <c r="AA290" i="9" s="1"/>
  <c r="X225" i="1"/>
  <c r="X231" i="1" s="1"/>
  <c r="X237" i="1" s="1"/>
  <c r="X246" i="1" s="1"/>
  <c r="X248" i="1" s="1"/>
  <c r="X345" i="1" s="1"/>
  <c r="AH131" i="9"/>
  <c r="AH174" i="9" s="1"/>
  <c r="AH186" i="9" s="1"/>
  <c r="AH290" i="9" s="1"/>
  <c r="Y161" i="9"/>
  <c r="Y167" i="9" s="1"/>
  <c r="Y173" i="9" s="1"/>
  <c r="Y181" i="9" s="1"/>
  <c r="Y184" i="9" s="1"/>
  <c r="AD201" i="4"/>
  <c r="AD236" i="4" s="1"/>
  <c r="AD248" i="4" s="1"/>
  <c r="AD337" i="4" s="1"/>
  <c r="AB202" i="1"/>
  <c r="AB238" i="1" s="1"/>
  <c r="AB250" i="1" s="1"/>
  <c r="AB341" i="1" s="1"/>
  <c r="W174" i="9"/>
  <c r="W186" i="9" s="1"/>
  <c r="AK223" i="4"/>
  <c r="AK229" i="4" s="1"/>
  <c r="AK235" i="4" s="1"/>
  <c r="AK244" i="4" s="1"/>
  <c r="AK246" i="4" s="1"/>
  <c r="AF201" i="4"/>
  <c r="AF236" i="4" s="1"/>
  <c r="AF248" i="4" s="1"/>
  <c r="AF337" i="4" s="1"/>
  <c r="AD161" i="9"/>
  <c r="AD167" i="9" s="1"/>
  <c r="AD173" i="9" s="1"/>
  <c r="AD181" i="9" s="1"/>
  <c r="AD184" i="9" s="1"/>
  <c r="W316" i="1"/>
  <c r="W328" i="1" s="1"/>
  <c r="I469" i="11"/>
  <c r="AA201" i="4"/>
  <c r="AA236" i="4" s="1"/>
  <c r="AA248" i="4" s="1"/>
  <c r="AA337" i="4" s="1"/>
  <c r="I504" i="11"/>
  <c r="AG131" i="9"/>
  <c r="AG174" i="9" s="1"/>
  <c r="AG186" i="9" s="1"/>
  <c r="AG290" i="9" s="1"/>
  <c r="AI223" i="4"/>
  <c r="AI229" i="4" s="1"/>
  <c r="AI235" i="4" s="1"/>
  <c r="AI244" i="4" s="1"/>
  <c r="AI246" i="4" s="1"/>
  <c r="AC225" i="1"/>
  <c r="AC231" i="1" s="1"/>
  <c r="AC237" i="1" s="1"/>
  <c r="AC246" i="1" s="1"/>
  <c r="AC248" i="1" s="1"/>
  <c r="AC345" i="1" s="1"/>
  <c r="AC161" i="9"/>
  <c r="AC167" i="9" s="1"/>
  <c r="AC173" i="9" s="1"/>
  <c r="AC181" i="9" s="1"/>
  <c r="AC184" i="9" s="1"/>
  <c r="AB161" i="9"/>
  <c r="AB167" i="9" s="1"/>
  <c r="AB173" i="9" s="1"/>
  <c r="AB181" i="9" s="1"/>
  <c r="AB184" i="9" s="1"/>
  <c r="W225" i="1"/>
  <c r="W231" i="1" s="1"/>
  <c r="W237" i="1" s="1"/>
  <c r="W246" i="1" s="1"/>
  <c r="W248" i="1" s="1"/>
  <c r="W345" i="1" s="1"/>
  <c r="AE161" i="9"/>
  <c r="AE167" i="9" s="1"/>
  <c r="AE173" i="9" s="1"/>
  <c r="AE181" i="9" s="1"/>
  <c r="AE184" i="9" s="1"/>
  <c r="AB201" i="4"/>
  <c r="AB236" i="4" s="1"/>
  <c r="AB248" i="4" s="1"/>
  <c r="AB337" i="4" s="1"/>
  <c r="AD225" i="1"/>
  <c r="AD231" i="1" s="1"/>
  <c r="AD237" i="1" s="1"/>
  <c r="AD246" i="1" s="1"/>
  <c r="AD248" i="1" s="1"/>
  <c r="AD345" i="1" s="1"/>
  <c r="AL324" i="4"/>
  <c r="X161" i="9"/>
  <c r="X167" i="9" s="1"/>
  <c r="X173" i="9" s="1"/>
  <c r="X181" i="9" s="1"/>
  <c r="X184" i="9" s="1"/>
  <c r="AF161" i="9"/>
  <c r="AF167" i="9" s="1"/>
  <c r="AF173" i="9" s="1"/>
  <c r="AF181" i="9" s="1"/>
  <c r="AF184" i="9" s="1"/>
  <c r="AG223" i="4"/>
  <c r="AG229" i="4" s="1"/>
  <c r="AG235" i="4" s="1"/>
  <c r="AG244" i="4" s="1"/>
  <c r="AG246" i="4" s="1"/>
  <c r="AF225" i="1"/>
  <c r="AF231" i="1" s="1"/>
  <c r="AF237" i="1" s="1"/>
  <c r="AF246" i="1" s="1"/>
  <c r="AF248" i="1" s="1"/>
  <c r="AF345" i="1" s="1"/>
  <c r="W161" i="9"/>
  <c r="W167" i="9" s="1"/>
  <c r="W173" i="9" s="1"/>
  <c r="W181" i="9" s="1"/>
  <c r="W184" i="9" s="1"/>
  <c r="Y225" i="1"/>
  <c r="Y231" i="1" s="1"/>
  <c r="Y237" i="1" s="1"/>
  <c r="Y246" i="1" s="1"/>
  <c r="Y248" i="1" s="1"/>
  <c r="Y345" i="1" s="1"/>
  <c r="AE202" i="1"/>
  <c r="AE238" i="1" s="1"/>
  <c r="AE250" i="1" s="1"/>
  <c r="AE341" i="1" s="1"/>
  <c r="AE223" i="4"/>
  <c r="AE229" i="4" s="1"/>
  <c r="AE235" i="4" s="1"/>
  <c r="AE244" i="4" s="1"/>
  <c r="AE246" i="4" s="1"/>
  <c r="AI303" i="1"/>
  <c r="AI309" i="1"/>
  <c r="R184" i="9"/>
  <c r="U184" i="9"/>
  <c r="T184" i="9"/>
  <c r="S184" i="9"/>
  <c r="Q250" i="1"/>
  <c r="AI326" i="1"/>
  <c r="V184" i="9"/>
  <c r="AG184" i="9"/>
  <c r="AA184" i="9"/>
  <c r="AF246" i="4"/>
  <c r="AD246" i="4"/>
  <c r="X322" i="4"/>
  <c r="AH246" i="4"/>
  <c r="AJ246" i="4"/>
  <c r="AA246" i="4"/>
  <c r="AH184" i="9"/>
  <c r="T322" i="4"/>
  <c r="Q184" i="9"/>
  <c r="AB246" i="4"/>
  <c r="T341" i="4"/>
  <c r="Q231" i="1"/>
  <c r="W322" i="4"/>
  <c r="AL320" i="4"/>
  <c r="AI315" i="1"/>
  <c r="G324" i="1"/>
  <c r="G246" i="1"/>
  <c r="G84" i="1"/>
  <c r="I438" i="12" l="1"/>
  <c r="W293" i="9"/>
  <c r="W290" i="9"/>
  <c r="V183" i="9"/>
  <c r="Q183" i="9"/>
  <c r="U183" i="9"/>
  <c r="T183" i="9"/>
  <c r="R183" i="9"/>
  <c r="S183" i="9"/>
  <c r="T321" i="4"/>
  <c r="T342" i="4"/>
  <c r="W321" i="4"/>
  <c r="W342" i="4"/>
  <c r="X321" i="4"/>
  <c r="X342" i="4"/>
  <c r="U341" i="4"/>
  <c r="W341" i="4"/>
  <c r="V341" i="4"/>
  <c r="Y341" i="4"/>
  <c r="X341" i="4"/>
  <c r="M538" i="11"/>
  <c r="M545" i="11" s="1"/>
  <c r="M549" i="11" s="1"/>
  <c r="I545" i="11"/>
  <c r="X183" i="9"/>
  <c r="X293" i="9"/>
  <c r="AE183" i="9"/>
  <c r="AE293" i="9"/>
  <c r="AA245" i="4"/>
  <c r="AA341" i="4"/>
  <c r="AE245" i="4"/>
  <c r="AE341" i="4"/>
  <c r="AI245" i="4"/>
  <c r="AI341" i="4"/>
  <c r="I476" i="11"/>
  <c r="M469" i="11"/>
  <c r="M476" i="11" s="1"/>
  <c r="M480" i="11" s="1"/>
  <c r="AJ245" i="4"/>
  <c r="AJ341" i="4"/>
  <c r="AF245" i="4"/>
  <c r="AF341" i="4"/>
  <c r="AG245" i="4"/>
  <c r="AG341" i="4"/>
  <c r="AB183" i="9"/>
  <c r="AB293" i="9"/>
  <c r="AI328" i="1"/>
  <c r="W342" i="1"/>
  <c r="AK245" i="4"/>
  <c r="AK341" i="4"/>
  <c r="AH183" i="9"/>
  <c r="AH293" i="9"/>
  <c r="Z245" i="4"/>
  <c r="Z341" i="4"/>
  <c r="AG183" i="9"/>
  <c r="AG293" i="9"/>
  <c r="W183" i="9"/>
  <c r="AB245" i="4"/>
  <c r="AB341" i="4"/>
  <c r="AD245" i="4"/>
  <c r="AD341" i="4"/>
  <c r="AH245" i="4"/>
  <c r="AH341" i="4"/>
  <c r="AA183" i="9"/>
  <c r="AA293" i="9"/>
  <c r="Z183" i="9"/>
  <c r="Z293" i="9"/>
  <c r="AF183" i="9"/>
  <c r="AF293" i="9"/>
  <c r="AC183" i="9"/>
  <c r="AC293" i="9"/>
  <c r="M504" i="11"/>
  <c r="M511" i="11" s="1"/>
  <c r="M515" i="11" s="1"/>
  <c r="I511" i="11"/>
  <c r="AD183" i="9"/>
  <c r="AD293" i="9"/>
  <c r="Y183" i="9"/>
  <c r="Y293" i="9"/>
  <c r="AC245" i="4"/>
  <c r="AC341" i="4"/>
  <c r="AI316" i="1"/>
  <c r="AL248" i="4"/>
  <c r="I548" i="12"/>
  <c r="M541" i="12"/>
  <c r="M548" i="12" s="1"/>
  <c r="M552" i="12" s="1"/>
  <c r="I583" i="12"/>
  <c r="M576" i="12"/>
  <c r="I402" i="11"/>
  <c r="I367" i="11"/>
  <c r="AI250" i="1"/>
  <c r="AL244" i="4"/>
  <c r="AI225" i="1"/>
  <c r="AI238" i="1"/>
  <c r="Q237" i="1"/>
  <c r="AI231" i="1"/>
  <c r="AL246" i="4"/>
  <c r="AL322" i="4"/>
  <c r="AI324" i="1"/>
  <c r="G325" i="1"/>
  <c r="AI325" i="1" s="1"/>
  <c r="G247" i="1"/>
  <c r="AI247" i="1" s="1"/>
  <c r="I436" i="11" l="1"/>
  <c r="I443" i="11" s="1"/>
  <c r="AL321" i="4"/>
  <c r="M583" i="12"/>
  <c r="M587" i="12" s="1"/>
  <c r="AL245" i="4"/>
  <c r="M367" i="11"/>
  <c r="M374" i="11" s="1"/>
  <c r="M378" i="11" s="1"/>
  <c r="I374" i="11"/>
  <c r="M402" i="11"/>
  <c r="M409" i="11" s="1"/>
  <c r="M413" i="11" s="1"/>
  <c r="I409" i="11"/>
  <c r="I445" i="12"/>
  <c r="M438" i="12"/>
  <c r="I375" i="12"/>
  <c r="M368" i="12"/>
  <c r="I410" i="12"/>
  <c r="M403" i="12"/>
  <c r="Q246" i="1"/>
  <c r="AI237" i="1"/>
  <c r="K265" i="12"/>
  <c r="K264" i="11" s="1"/>
  <c r="M410" i="12" l="1"/>
  <c r="M414" i="12" s="1"/>
  <c r="M375" i="12"/>
  <c r="M379" i="12" s="1"/>
  <c r="M445" i="12"/>
  <c r="M436" i="11"/>
  <c r="Q248" i="1"/>
  <c r="AI246" i="1"/>
  <c r="K213" i="12"/>
  <c r="K212" i="12"/>
  <c r="K211" i="12"/>
  <c r="K210" i="12"/>
  <c r="K209" i="12"/>
  <c r="K208" i="12"/>
  <c r="K207" i="12"/>
  <c r="K206" i="12"/>
  <c r="K205" i="12"/>
  <c r="K218" i="12"/>
  <c r="K217" i="11" s="1"/>
  <c r="K234" i="12"/>
  <c r="K233" i="11" s="1"/>
  <c r="G109" i="10"/>
  <c r="AI248" i="1" l="1"/>
  <c r="Q345" i="1"/>
  <c r="K436" i="11"/>
  <c r="M443" i="11"/>
  <c r="M447" i="11" s="1"/>
  <c r="M449" i="12"/>
  <c r="F70" i="9"/>
  <c r="E70" i="9"/>
  <c r="H34" i="9"/>
  <c r="I34" i="9"/>
  <c r="J34" i="9"/>
  <c r="K34" i="9"/>
  <c r="L34" i="9"/>
  <c r="G34" i="9"/>
  <c r="G33" i="9"/>
  <c r="G69" i="9" l="1"/>
  <c r="G70" i="9"/>
  <c r="K183" i="12"/>
  <c r="K182" i="11" s="1"/>
  <c r="K148" i="12"/>
  <c r="K147" i="11" s="1"/>
  <c r="K78" i="12"/>
  <c r="K77" i="11" s="1"/>
  <c r="N70" i="14" l="1"/>
  <c r="O70" i="14"/>
  <c r="P70" i="14"/>
  <c r="Q70" i="14"/>
  <c r="R70" i="14"/>
  <c r="S70" i="14"/>
  <c r="T70" i="14"/>
  <c r="U70" i="14"/>
  <c r="V70" i="14"/>
  <c r="W70" i="14"/>
  <c r="X70" i="14"/>
  <c r="Y70" i="14"/>
  <c r="Z70" i="14"/>
  <c r="AA70" i="14"/>
  <c r="AB70" i="14"/>
  <c r="AC70" i="14"/>
  <c r="AD70" i="14"/>
  <c r="AE70" i="14"/>
  <c r="AF70" i="14"/>
  <c r="AG70" i="14"/>
  <c r="AH70" i="14"/>
  <c r="N71" i="14"/>
  <c r="O71" i="14"/>
  <c r="P71" i="14"/>
  <c r="Q71" i="14"/>
  <c r="R71" i="14"/>
  <c r="S71" i="14"/>
  <c r="T71" i="14"/>
  <c r="U71" i="14"/>
  <c r="V71" i="14"/>
  <c r="W71" i="14"/>
  <c r="X71" i="14"/>
  <c r="Y71" i="14"/>
  <c r="Z71" i="14"/>
  <c r="AA71" i="14"/>
  <c r="AB71" i="14"/>
  <c r="AC71" i="14"/>
  <c r="AD71" i="14"/>
  <c r="AE71" i="14"/>
  <c r="AF71" i="14"/>
  <c r="AG71" i="14"/>
  <c r="AH71" i="14"/>
  <c r="N72" i="14"/>
  <c r="O72" i="14"/>
  <c r="P72" i="14"/>
  <c r="Q72" i="14"/>
  <c r="R72" i="14"/>
  <c r="S72" i="14"/>
  <c r="T72" i="14"/>
  <c r="U72" i="14"/>
  <c r="V72" i="14"/>
  <c r="W72" i="14"/>
  <c r="X72" i="14"/>
  <c r="Y72" i="14"/>
  <c r="Z72" i="14"/>
  <c r="AA72" i="14"/>
  <c r="AB72" i="14"/>
  <c r="AC72" i="14"/>
  <c r="AD72" i="14"/>
  <c r="AE72" i="14"/>
  <c r="AF72" i="14"/>
  <c r="AG72" i="14"/>
  <c r="AH72" i="14"/>
  <c r="M72" i="14"/>
  <c r="M71" i="14"/>
  <c r="M70" i="14"/>
  <c r="N59" i="14"/>
  <c r="O59" i="14"/>
  <c r="P59" i="14"/>
  <c r="Q59" i="14"/>
  <c r="R59" i="14"/>
  <c r="S59" i="14"/>
  <c r="T59" i="14"/>
  <c r="U59" i="14"/>
  <c r="V59" i="14"/>
  <c r="W59" i="14"/>
  <c r="X59" i="14"/>
  <c r="Y59" i="14"/>
  <c r="Z59" i="14"/>
  <c r="AA59" i="14"/>
  <c r="AB59" i="14"/>
  <c r="AC59" i="14"/>
  <c r="AD59" i="14"/>
  <c r="AE59" i="14"/>
  <c r="AF59" i="14"/>
  <c r="AG59" i="14"/>
  <c r="AH59" i="14"/>
  <c r="N60" i="14"/>
  <c r="O60" i="14"/>
  <c r="P60" i="14"/>
  <c r="Q60" i="14"/>
  <c r="R60" i="14"/>
  <c r="S60" i="14"/>
  <c r="T60" i="14"/>
  <c r="U60" i="14"/>
  <c r="V60" i="14"/>
  <c r="W60" i="14"/>
  <c r="X60" i="14"/>
  <c r="Y60" i="14"/>
  <c r="Z60" i="14"/>
  <c r="AA60" i="14"/>
  <c r="AB60" i="14"/>
  <c r="AC60" i="14"/>
  <c r="AD60" i="14"/>
  <c r="AE60" i="14"/>
  <c r="AF60" i="14"/>
  <c r="AG60" i="14"/>
  <c r="AH60" i="14"/>
  <c r="M60" i="14"/>
  <c r="M59" i="14"/>
  <c r="F33" i="14"/>
  <c r="F69" i="14"/>
  <c r="F58" i="14"/>
  <c r="F57" i="14"/>
  <c r="F56" i="14"/>
  <c r="F55" i="14"/>
  <c r="F54" i="14"/>
  <c r="F53" i="14"/>
  <c r="F52" i="14"/>
  <c r="F51" i="14"/>
  <c r="F50" i="14"/>
  <c r="AH47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G30" i="13"/>
  <c r="F69" i="13"/>
  <c r="F59" i="13"/>
  <c r="F58" i="13"/>
  <c r="F57" i="13"/>
  <c r="F56" i="13"/>
  <c r="F55" i="13"/>
  <c r="F54" i="13"/>
  <c r="F53" i="13"/>
  <c r="F52" i="13"/>
  <c r="F51" i="13"/>
  <c r="F50" i="13"/>
  <c r="F69" i="9" l="1"/>
  <c r="F58" i="9"/>
  <c r="F57" i="9"/>
  <c r="F56" i="9"/>
  <c r="F55" i="9"/>
  <c r="F54" i="9"/>
  <c r="F53" i="9"/>
  <c r="F52" i="9"/>
  <c r="F51" i="9"/>
  <c r="F50" i="9"/>
  <c r="C184" i="10"/>
  <c r="N59" i="1" l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M60" i="1"/>
  <c r="M59" i="1"/>
  <c r="N70" i="6"/>
  <c r="O70" i="6"/>
  <c r="P70" i="6"/>
  <c r="Q70" i="6"/>
  <c r="R70" i="6"/>
  <c r="S70" i="6"/>
  <c r="T70" i="6"/>
  <c r="U70" i="6"/>
  <c r="V70" i="6"/>
  <c r="W70" i="6"/>
  <c r="X70" i="6"/>
  <c r="Y70" i="6"/>
  <c r="Z70" i="6"/>
  <c r="AA70" i="6"/>
  <c r="AB70" i="6"/>
  <c r="AC70" i="6"/>
  <c r="AD70" i="6"/>
  <c r="AE70" i="6"/>
  <c r="AF70" i="6"/>
  <c r="AG70" i="6"/>
  <c r="AH70" i="6"/>
  <c r="N71" i="6"/>
  <c r="O71" i="6"/>
  <c r="P71" i="6"/>
  <c r="Q71" i="6"/>
  <c r="R71" i="6"/>
  <c r="S71" i="6"/>
  <c r="T71" i="6"/>
  <c r="U71" i="6"/>
  <c r="V71" i="6"/>
  <c r="W71" i="6"/>
  <c r="X71" i="6"/>
  <c r="Y71" i="6"/>
  <c r="Z71" i="6"/>
  <c r="AA71" i="6"/>
  <c r="AB71" i="6"/>
  <c r="AC71" i="6"/>
  <c r="AD71" i="6"/>
  <c r="AE71" i="6"/>
  <c r="AF71" i="6"/>
  <c r="AG71" i="6"/>
  <c r="AH71" i="6"/>
  <c r="N72" i="6"/>
  <c r="O72" i="6"/>
  <c r="P72" i="6"/>
  <c r="Q72" i="6"/>
  <c r="R72" i="6"/>
  <c r="S72" i="6"/>
  <c r="T72" i="6"/>
  <c r="U72" i="6"/>
  <c r="V72" i="6"/>
  <c r="W72" i="6"/>
  <c r="X72" i="6"/>
  <c r="Y72" i="6"/>
  <c r="Z72" i="6"/>
  <c r="AA72" i="6"/>
  <c r="AB72" i="6"/>
  <c r="AC72" i="6"/>
  <c r="AD72" i="6"/>
  <c r="AE72" i="6"/>
  <c r="AF72" i="6"/>
  <c r="AG72" i="6"/>
  <c r="AH72" i="6"/>
  <c r="M72" i="6"/>
  <c r="M71" i="6"/>
  <c r="M70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AA59" i="6"/>
  <c r="AB59" i="6"/>
  <c r="AC59" i="6"/>
  <c r="AD59" i="6"/>
  <c r="AE59" i="6"/>
  <c r="AF59" i="6"/>
  <c r="AG59" i="6"/>
  <c r="AH59" i="6"/>
  <c r="N60" i="6"/>
  <c r="O60" i="6"/>
  <c r="P60" i="6"/>
  <c r="Q60" i="6"/>
  <c r="R60" i="6"/>
  <c r="S60" i="6"/>
  <c r="T60" i="6"/>
  <c r="U60" i="6"/>
  <c r="V60" i="6"/>
  <c r="W60" i="6"/>
  <c r="X60" i="6"/>
  <c r="Y60" i="6"/>
  <c r="Z60" i="6"/>
  <c r="AA60" i="6"/>
  <c r="AB60" i="6"/>
  <c r="AC60" i="6"/>
  <c r="AD60" i="6"/>
  <c r="AE60" i="6"/>
  <c r="AF60" i="6"/>
  <c r="AG60" i="6"/>
  <c r="AH60" i="6"/>
  <c r="M60" i="6"/>
  <c r="M59" i="6"/>
  <c r="F58" i="6"/>
  <c r="F57" i="6"/>
  <c r="F56" i="6"/>
  <c r="F55" i="6"/>
  <c r="F54" i="6"/>
  <c r="F53" i="6"/>
  <c r="F52" i="6"/>
  <c r="F51" i="6"/>
  <c r="F50" i="6"/>
  <c r="M96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AH70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AH71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AH72" i="5"/>
  <c r="M72" i="5"/>
  <c r="M71" i="5"/>
  <c r="M70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H59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M60" i="5"/>
  <c r="M59" i="5"/>
  <c r="F69" i="5"/>
  <c r="K113" i="12" s="1"/>
  <c r="K112" i="11" s="1"/>
  <c r="F58" i="5"/>
  <c r="F57" i="5"/>
  <c r="F56" i="5"/>
  <c r="F55" i="5"/>
  <c r="F54" i="5"/>
  <c r="F53" i="5"/>
  <c r="F52" i="5"/>
  <c r="F51" i="5"/>
  <c r="F50" i="5"/>
  <c r="I149" i="4"/>
  <c r="I148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P60" i="4"/>
  <c r="P59" i="4"/>
  <c r="I138" i="4"/>
  <c r="I137" i="4"/>
  <c r="I69" i="4"/>
  <c r="I58" i="4"/>
  <c r="I57" i="4"/>
  <c r="I56" i="4"/>
  <c r="I55" i="4"/>
  <c r="I54" i="4"/>
  <c r="I53" i="4"/>
  <c r="I52" i="4"/>
  <c r="I51" i="4"/>
  <c r="I50" i="4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M149" i="1"/>
  <c r="M150" i="1"/>
  <c r="F136" i="1"/>
  <c r="F135" i="1"/>
  <c r="F148" i="1"/>
  <c r="F147" i="1"/>
  <c r="F119" i="1"/>
  <c r="F118" i="1"/>
  <c r="F106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N70" i="1"/>
  <c r="O70" i="1"/>
  <c r="P70" i="1"/>
  <c r="Q70" i="1"/>
  <c r="R70" i="1"/>
  <c r="N71" i="1"/>
  <c r="O71" i="1"/>
  <c r="P71" i="1"/>
  <c r="Q71" i="1"/>
  <c r="R71" i="1"/>
  <c r="N72" i="1"/>
  <c r="O72" i="1"/>
  <c r="P72" i="1"/>
  <c r="Q72" i="1"/>
  <c r="R72" i="1"/>
  <c r="M70" i="1"/>
  <c r="M71" i="1"/>
  <c r="M72" i="1"/>
  <c r="F69" i="1"/>
  <c r="F58" i="1"/>
  <c r="F57" i="1"/>
  <c r="F56" i="1"/>
  <c r="F55" i="1"/>
  <c r="F54" i="1"/>
  <c r="F53" i="1"/>
  <c r="F52" i="1"/>
  <c r="F51" i="1"/>
  <c r="F50" i="1"/>
  <c r="E69" i="1"/>
  <c r="G184" i="10" l="1"/>
  <c r="L174" i="1" s="1"/>
  <c r="G185" i="10"/>
  <c r="G152" i="10"/>
  <c r="G153" i="10"/>
  <c r="G154" i="10"/>
  <c r="G155" i="10"/>
  <c r="G156" i="10"/>
  <c r="G157" i="10"/>
  <c r="G158" i="10"/>
  <c r="F185" i="10"/>
  <c r="E185" i="10"/>
  <c r="D185" i="10"/>
  <c r="C185" i="10"/>
  <c r="B185" i="10"/>
  <c r="F184" i="10"/>
  <c r="E184" i="10"/>
  <c r="D184" i="10"/>
  <c r="B184" i="10"/>
  <c r="F158" i="10"/>
  <c r="E158" i="10"/>
  <c r="D158" i="10"/>
  <c r="C158" i="10"/>
  <c r="B158" i="10"/>
  <c r="F157" i="10"/>
  <c r="E157" i="10"/>
  <c r="D157" i="10"/>
  <c r="C157" i="10"/>
  <c r="B157" i="10"/>
  <c r="F156" i="10"/>
  <c r="E156" i="10"/>
  <c r="D156" i="10"/>
  <c r="C156" i="10"/>
  <c r="B156" i="10"/>
  <c r="F155" i="10"/>
  <c r="E155" i="10"/>
  <c r="D155" i="10"/>
  <c r="C155" i="10"/>
  <c r="B155" i="10"/>
  <c r="F154" i="10"/>
  <c r="E154" i="10"/>
  <c r="D154" i="10"/>
  <c r="C154" i="10"/>
  <c r="B154" i="10"/>
  <c r="F153" i="10"/>
  <c r="E153" i="10"/>
  <c r="D153" i="10"/>
  <c r="C153" i="10"/>
  <c r="B153" i="10"/>
  <c r="F152" i="10"/>
  <c r="E152" i="10"/>
  <c r="D152" i="10"/>
  <c r="C152" i="10"/>
  <c r="B152" i="10"/>
  <c r="O171" i="4" l="1"/>
  <c r="O109" i="4"/>
  <c r="O137" i="4" s="1"/>
  <c r="L92" i="13"/>
  <c r="I340" i="11" l="1"/>
  <c r="I339" i="11"/>
  <c r="C339" i="11"/>
  <c r="I338" i="11"/>
  <c r="C338" i="11"/>
  <c r="I337" i="11"/>
  <c r="C337" i="11"/>
  <c r="I336" i="11"/>
  <c r="C336" i="11"/>
  <c r="E328" i="11"/>
  <c r="K328" i="11" s="1"/>
  <c r="C328" i="11"/>
  <c r="E327" i="11"/>
  <c r="K327" i="11" s="1"/>
  <c r="C327" i="11"/>
  <c r="E326" i="11"/>
  <c r="K326" i="11" s="1"/>
  <c r="C326" i="11"/>
  <c r="E325" i="11"/>
  <c r="K325" i="11" s="1"/>
  <c r="C325" i="11"/>
  <c r="E323" i="11"/>
  <c r="K323" i="11" s="1"/>
  <c r="C323" i="11"/>
  <c r="E322" i="11"/>
  <c r="K322" i="11" s="1"/>
  <c r="C322" i="11"/>
  <c r="E321" i="11"/>
  <c r="K321" i="11" s="1"/>
  <c r="C321" i="11"/>
  <c r="I305" i="11"/>
  <c r="I304" i="11"/>
  <c r="C304" i="11"/>
  <c r="I303" i="11"/>
  <c r="C303" i="11"/>
  <c r="I302" i="11"/>
  <c r="C302" i="11"/>
  <c r="I301" i="11"/>
  <c r="C301" i="11"/>
  <c r="I293" i="11"/>
  <c r="E293" i="11"/>
  <c r="C293" i="11"/>
  <c r="I292" i="11"/>
  <c r="E292" i="11"/>
  <c r="K292" i="11" s="1"/>
  <c r="C292" i="11"/>
  <c r="I291" i="11"/>
  <c r="E291" i="11"/>
  <c r="C291" i="11"/>
  <c r="I290" i="11"/>
  <c r="E290" i="11"/>
  <c r="K290" i="11" s="1"/>
  <c r="C290" i="11"/>
  <c r="I289" i="11"/>
  <c r="E289" i="11"/>
  <c r="C289" i="11"/>
  <c r="I288" i="11"/>
  <c r="E288" i="11"/>
  <c r="K288" i="11" s="1"/>
  <c r="C288" i="11"/>
  <c r="I287" i="11"/>
  <c r="E287" i="11"/>
  <c r="C287" i="11"/>
  <c r="I286" i="11"/>
  <c r="E286" i="11"/>
  <c r="K286" i="11" s="1"/>
  <c r="C286" i="11"/>
  <c r="M286" i="11" l="1"/>
  <c r="M290" i="11"/>
  <c r="G287" i="11"/>
  <c r="G291" i="11"/>
  <c r="M288" i="11"/>
  <c r="M292" i="11"/>
  <c r="G321" i="11"/>
  <c r="G323" i="11"/>
  <c r="G325" i="11"/>
  <c r="G327" i="11"/>
  <c r="G289" i="11"/>
  <c r="G293" i="11"/>
  <c r="G322" i="11"/>
  <c r="G326" i="11"/>
  <c r="G328" i="11"/>
  <c r="G286" i="11"/>
  <c r="K287" i="11"/>
  <c r="M287" i="11" s="1"/>
  <c r="G288" i="11"/>
  <c r="K289" i="11"/>
  <c r="M289" i="11" s="1"/>
  <c r="G290" i="11"/>
  <c r="K291" i="11"/>
  <c r="M291" i="11" s="1"/>
  <c r="G292" i="11"/>
  <c r="K293" i="11"/>
  <c r="M293" i="11" s="1"/>
  <c r="G341" i="12" l="1"/>
  <c r="G340" i="11" s="1"/>
  <c r="E336" i="12"/>
  <c r="E335" i="12"/>
  <c r="E334" i="11" s="1"/>
  <c r="K334" i="11" s="1"/>
  <c r="E301" i="12"/>
  <c r="E300" i="12"/>
  <c r="E286" i="12"/>
  <c r="E285" i="11" s="1"/>
  <c r="K285" i="11" s="1"/>
  <c r="K329" i="12"/>
  <c r="I329" i="12"/>
  <c r="I328" i="11" s="1"/>
  <c r="M328" i="11" s="1"/>
  <c r="G329" i="12"/>
  <c r="K328" i="12"/>
  <c r="I328" i="12"/>
  <c r="I327" i="11" s="1"/>
  <c r="M327" i="11" s="1"/>
  <c r="G328" i="12"/>
  <c r="K327" i="12"/>
  <c r="I326" i="11"/>
  <c r="G327" i="12"/>
  <c r="K326" i="12"/>
  <c r="I326" i="12"/>
  <c r="I325" i="11" s="1"/>
  <c r="M325" i="11" s="1"/>
  <c r="G326" i="12"/>
  <c r="I325" i="12"/>
  <c r="I324" i="11" s="1"/>
  <c r="K324" i="12"/>
  <c r="I324" i="12"/>
  <c r="I323" i="11" s="1"/>
  <c r="M323" i="11" s="1"/>
  <c r="G324" i="12"/>
  <c r="K323" i="12"/>
  <c r="I322" i="11"/>
  <c r="M322" i="11" s="1"/>
  <c r="G323" i="12"/>
  <c r="K322" i="12"/>
  <c r="I321" i="11"/>
  <c r="M321" i="11" s="1"/>
  <c r="G322" i="12"/>
  <c r="K294" i="12"/>
  <c r="M294" i="12" s="1"/>
  <c r="G294" i="12"/>
  <c r="K293" i="12"/>
  <c r="M293" i="12" s="1"/>
  <c r="G293" i="12"/>
  <c r="K292" i="12"/>
  <c r="M292" i="12" s="1"/>
  <c r="G292" i="12"/>
  <c r="K291" i="12"/>
  <c r="M291" i="12" s="1"/>
  <c r="G291" i="12"/>
  <c r="K290" i="12"/>
  <c r="M290" i="12" s="1"/>
  <c r="G290" i="12"/>
  <c r="K289" i="12"/>
  <c r="M289" i="12" s="1"/>
  <c r="G289" i="12"/>
  <c r="K288" i="12"/>
  <c r="M288" i="12" s="1"/>
  <c r="G288" i="12"/>
  <c r="K287" i="12"/>
  <c r="M287" i="12" s="1"/>
  <c r="G287" i="12"/>
  <c r="B75" i="14"/>
  <c r="C189" i="12"/>
  <c r="M329" i="12" l="1"/>
  <c r="K286" i="12"/>
  <c r="E300" i="11"/>
  <c r="K300" i="11" s="1"/>
  <c r="K301" i="12"/>
  <c r="E335" i="11"/>
  <c r="K335" i="11" s="1"/>
  <c r="K336" i="12"/>
  <c r="E299" i="11"/>
  <c r="K299" i="11" s="1"/>
  <c r="K300" i="12"/>
  <c r="M326" i="11"/>
  <c r="M322" i="12"/>
  <c r="M328" i="12"/>
  <c r="M324" i="12"/>
  <c r="M327" i="12"/>
  <c r="K335" i="12"/>
  <c r="M323" i="12"/>
  <c r="M326" i="12"/>
  <c r="L92" i="14" l="1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AF47" i="14"/>
  <c r="AG47" i="14"/>
  <c r="AH47" i="14"/>
  <c r="G47" i="14"/>
  <c r="L33" i="14"/>
  <c r="L14" i="14"/>
  <c r="L15" i="14"/>
  <c r="L16" i="14"/>
  <c r="L17" i="14"/>
  <c r="L18" i="14"/>
  <c r="L19" i="14"/>
  <c r="L20" i="14"/>
  <c r="L21" i="14"/>
  <c r="L22" i="14"/>
  <c r="H90" i="9"/>
  <c r="I90" i="9"/>
  <c r="J90" i="9"/>
  <c r="K90" i="9"/>
  <c r="L90" i="9"/>
  <c r="G90" i="9"/>
  <c r="G192" i="12" l="1"/>
  <c r="G191" i="11" s="1"/>
  <c r="L92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G47" i="9"/>
  <c r="L33" i="9"/>
  <c r="L14" i="9"/>
  <c r="L15" i="9"/>
  <c r="L16" i="9"/>
  <c r="L17" i="9"/>
  <c r="L18" i="9"/>
  <c r="L19" i="9"/>
  <c r="L20" i="9"/>
  <c r="L21" i="9"/>
  <c r="L22" i="9"/>
  <c r="L92" i="6"/>
  <c r="L33" i="6"/>
  <c r="L14" i="6"/>
  <c r="L15" i="6"/>
  <c r="L16" i="6"/>
  <c r="L17" i="6"/>
  <c r="L18" i="6"/>
  <c r="L19" i="6"/>
  <c r="L20" i="6"/>
  <c r="L21" i="6"/>
  <c r="L22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G47" i="6"/>
  <c r="S96" i="5"/>
  <c r="T96" i="5"/>
  <c r="U96" i="5"/>
  <c r="V96" i="5"/>
  <c r="L92" i="5"/>
  <c r="L33" i="5"/>
  <c r="L14" i="5"/>
  <c r="L15" i="5"/>
  <c r="L16" i="5"/>
  <c r="L17" i="5"/>
  <c r="L18" i="5"/>
  <c r="L19" i="5"/>
  <c r="L20" i="5"/>
  <c r="L21" i="5"/>
  <c r="L22" i="5"/>
  <c r="V96" i="4"/>
  <c r="W96" i="4"/>
  <c r="X96" i="4"/>
  <c r="Y96" i="4"/>
  <c r="N102" i="4"/>
  <c r="V102" i="4"/>
  <c r="W102" i="4"/>
  <c r="X102" i="4"/>
  <c r="Y102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H98" i="4"/>
  <c r="AI98" i="4"/>
  <c r="AJ98" i="4"/>
  <c r="AK98" i="4"/>
  <c r="O92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K30" i="4"/>
  <c r="J30" i="4"/>
  <c r="O33" i="4"/>
  <c r="O14" i="4"/>
  <c r="O15" i="4"/>
  <c r="O16" i="4"/>
  <c r="O17" i="4"/>
  <c r="O18" i="4"/>
  <c r="O19" i="4"/>
  <c r="O20" i="4"/>
  <c r="O21" i="4"/>
  <c r="O22" i="4"/>
  <c r="G306" i="12"/>
  <c r="G305" i="11" s="1"/>
  <c r="O175" i="4"/>
  <c r="P175" i="4"/>
  <c r="Q175" i="4"/>
  <c r="R175" i="4"/>
  <c r="S175" i="4"/>
  <c r="T175" i="4"/>
  <c r="U175" i="4"/>
  <c r="V175" i="4"/>
  <c r="W175" i="4"/>
  <c r="X175" i="4"/>
  <c r="Y175" i="4"/>
  <c r="Z175" i="4"/>
  <c r="AA175" i="4"/>
  <c r="AB175" i="4"/>
  <c r="AC175" i="4"/>
  <c r="AD175" i="4"/>
  <c r="AE175" i="4"/>
  <c r="AF175" i="4"/>
  <c r="AG175" i="4"/>
  <c r="AH175" i="4"/>
  <c r="AI175" i="4"/>
  <c r="AJ175" i="4"/>
  <c r="AK175" i="4"/>
  <c r="L170" i="1"/>
  <c r="K102" i="4"/>
  <c r="N96" i="4"/>
  <c r="J102" i="4"/>
  <c r="H174" i="1"/>
  <c r="I174" i="1"/>
  <c r="J174" i="1"/>
  <c r="K174" i="1"/>
  <c r="K175" i="4"/>
  <c r="L175" i="4"/>
  <c r="M175" i="4"/>
  <c r="N175" i="4"/>
  <c r="J175" i="4"/>
  <c r="G174" i="1"/>
  <c r="F555" i="11" l="1"/>
  <c r="J96" i="4"/>
  <c r="M96" i="4"/>
  <c r="E555" i="11" s="1"/>
  <c r="M102" i="4"/>
  <c r="L96" i="4"/>
  <c r="D555" i="11" s="1"/>
  <c r="L102" i="4"/>
  <c r="K96" i="4"/>
  <c r="C555" i="11" s="1"/>
  <c r="L92" i="1"/>
  <c r="E138" i="4"/>
  <c r="E325" i="12" s="1"/>
  <c r="O110" i="4"/>
  <c r="P110" i="4"/>
  <c r="P138" i="4" s="1"/>
  <c r="Q110" i="4"/>
  <c r="Q138" i="4" s="1"/>
  <c r="R110" i="4"/>
  <c r="R138" i="4" s="1"/>
  <c r="S110" i="4"/>
  <c r="S138" i="4" s="1"/>
  <c r="T110" i="4"/>
  <c r="T138" i="4" s="1"/>
  <c r="U110" i="4"/>
  <c r="U138" i="4" s="1"/>
  <c r="V110" i="4"/>
  <c r="V138" i="4" s="1"/>
  <c r="W110" i="4"/>
  <c r="W138" i="4" s="1"/>
  <c r="X110" i="4"/>
  <c r="X138" i="4" s="1"/>
  <c r="Y110" i="4"/>
  <c r="Y138" i="4" s="1"/>
  <c r="Z110" i="4"/>
  <c r="Z138" i="4" s="1"/>
  <c r="AA110" i="4"/>
  <c r="AA138" i="4" s="1"/>
  <c r="AB110" i="4"/>
  <c r="AB138" i="4" s="1"/>
  <c r="AC110" i="4"/>
  <c r="AC138" i="4" s="1"/>
  <c r="AD110" i="4"/>
  <c r="AD138" i="4" s="1"/>
  <c r="AE110" i="4"/>
  <c r="AE138" i="4" s="1"/>
  <c r="AF110" i="4"/>
  <c r="AF138" i="4" s="1"/>
  <c r="AG110" i="4"/>
  <c r="AG138" i="4" s="1"/>
  <c r="AH110" i="4"/>
  <c r="AH138" i="4" s="1"/>
  <c r="AI110" i="4"/>
  <c r="AI138" i="4" s="1"/>
  <c r="AJ110" i="4"/>
  <c r="AJ138" i="4" s="1"/>
  <c r="AK110" i="4"/>
  <c r="AK138" i="4" s="1"/>
  <c r="N171" i="4"/>
  <c r="K170" i="1"/>
  <c r="N110" i="4"/>
  <c r="B555" i="11" l="1"/>
  <c r="B570" i="11" s="1"/>
  <c r="N121" i="4"/>
  <c r="E324" i="11"/>
  <c r="K324" i="11" s="1"/>
  <c r="M324" i="11" s="1"/>
  <c r="M325" i="12"/>
  <c r="N138" i="4"/>
  <c r="O138" i="4"/>
  <c r="M171" i="4"/>
  <c r="J170" i="1"/>
  <c r="M110" i="4"/>
  <c r="M138" i="4" s="1"/>
  <c r="L171" i="4" l="1"/>
  <c r="I170" i="1"/>
  <c r="L110" i="4"/>
  <c r="L138" i="4" s="1"/>
  <c r="K171" i="4" l="1"/>
  <c r="H170" i="1"/>
  <c r="K110" i="4"/>
  <c r="K138" i="4" s="1"/>
  <c r="E149" i="4" l="1"/>
  <c r="N149" i="4" s="1"/>
  <c r="K120" i="4"/>
  <c r="L120" i="4"/>
  <c r="M120" i="4"/>
  <c r="N120" i="4"/>
  <c r="O120" i="4"/>
  <c r="K121" i="4"/>
  <c r="L121" i="4"/>
  <c r="M121" i="4"/>
  <c r="M149" i="4" s="1"/>
  <c r="O121" i="4"/>
  <c r="K109" i="4"/>
  <c r="L109" i="4"/>
  <c r="L112" i="4" s="1"/>
  <c r="M109" i="4"/>
  <c r="M112" i="4" s="1"/>
  <c r="N109" i="4"/>
  <c r="AK177" i="4"/>
  <c r="AJ177" i="4"/>
  <c r="AI177" i="4"/>
  <c r="AH177" i="4"/>
  <c r="AG177" i="4"/>
  <c r="AF177" i="4"/>
  <c r="AE177" i="4"/>
  <c r="AD177" i="4"/>
  <c r="AC177" i="4"/>
  <c r="AB177" i="4"/>
  <c r="AA177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H154" i="4"/>
  <c r="G154" i="4"/>
  <c r="F154" i="4"/>
  <c r="B154" i="4"/>
  <c r="E148" i="4"/>
  <c r="B147" i="4"/>
  <c r="AK145" i="4"/>
  <c r="AJ145" i="4"/>
  <c r="AI145" i="4"/>
  <c r="AH145" i="4"/>
  <c r="AG145" i="4"/>
  <c r="AF145" i="4"/>
  <c r="AE145" i="4"/>
  <c r="AD145" i="4"/>
  <c r="AC145" i="4"/>
  <c r="AB145" i="4"/>
  <c r="AA145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H145" i="4"/>
  <c r="G145" i="4"/>
  <c r="F145" i="4"/>
  <c r="H140" i="4"/>
  <c r="G140" i="4"/>
  <c r="F140" i="4"/>
  <c r="B140" i="4"/>
  <c r="E137" i="4"/>
  <c r="E321" i="12" s="1"/>
  <c r="B136" i="4"/>
  <c r="H126" i="4"/>
  <c r="G126" i="4"/>
  <c r="F126" i="4"/>
  <c r="H117" i="4"/>
  <c r="G117" i="4"/>
  <c r="F117" i="4"/>
  <c r="H112" i="4"/>
  <c r="G112" i="4"/>
  <c r="F112" i="4"/>
  <c r="H70" i="1"/>
  <c r="I70" i="1"/>
  <c r="J70" i="1"/>
  <c r="K70" i="1"/>
  <c r="L70" i="1"/>
  <c r="H71" i="1"/>
  <c r="I71" i="1"/>
  <c r="J71" i="1"/>
  <c r="K71" i="1"/>
  <c r="L71" i="1"/>
  <c r="H72" i="1"/>
  <c r="I72" i="1"/>
  <c r="J72" i="1"/>
  <c r="K72" i="1"/>
  <c r="L72" i="1"/>
  <c r="G70" i="1"/>
  <c r="G71" i="1"/>
  <c r="G72" i="1"/>
  <c r="H149" i="1"/>
  <c r="I149" i="1"/>
  <c r="J149" i="1"/>
  <c r="K149" i="1"/>
  <c r="L149" i="1"/>
  <c r="H150" i="1"/>
  <c r="I150" i="1"/>
  <c r="J150" i="1"/>
  <c r="K150" i="1"/>
  <c r="L150" i="1"/>
  <c r="G149" i="1"/>
  <c r="G150" i="1"/>
  <c r="E148" i="1"/>
  <c r="H118" i="1"/>
  <c r="H147" i="1" s="1"/>
  <c r="I118" i="1"/>
  <c r="I147" i="1" s="1"/>
  <c r="J118" i="1"/>
  <c r="J147" i="1" s="1"/>
  <c r="K118" i="1"/>
  <c r="K147" i="1" s="1"/>
  <c r="L118" i="1"/>
  <c r="L147" i="1" s="1"/>
  <c r="H119" i="1"/>
  <c r="H148" i="1" s="1"/>
  <c r="I119" i="1"/>
  <c r="I148" i="1" s="1"/>
  <c r="J119" i="1"/>
  <c r="J148" i="1" s="1"/>
  <c r="K119" i="1"/>
  <c r="K148" i="1" s="1"/>
  <c r="L119" i="1"/>
  <c r="L148" i="1" s="1"/>
  <c r="H106" i="1"/>
  <c r="I106" i="1"/>
  <c r="J106" i="1"/>
  <c r="K106" i="1"/>
  <c r="L106" i="1"/>
  <c r="J171" i="4"/>
  <c r="G170" i="1"/>
  <c r="J110" i="4"/>
  <c r="J109" i="4"/>
  <c r="AC175" i="10"/>
  <c r="AB175" i="10"/>
  <c r="AA175" i="10"/>
  <c r="Z175" i="10"/>
  <c r="Y175" i="10"/>
  <c r="X175" i="10"/>
  <c r="W175" i="10"/>
  <c r="V175" i="10"/>
  <c r="U175" i="10"/>
  <c r="T175" i="10"/>
  <c r="S175" i="10"/>
  <c r="R175" i="10"/>
  <c r="Q175" i="10"/>
  <c r="P175" i="10"/>
  <c r="O175" i="10"/>
  <c r="N175" i="10"/>
  <c r="M175" i="10"/>
  <c r="L175" i="10"/>
  <c r="K175" i="10"/>
  <c r="J175" i="10"/>
  <c r="I175" i="10"/>
  <c r="H175" i="10"/>
  <c r="G175" i="10"/>
  <c r="F175" i="10"/>
  <c r="E175" i="10"/>
  <c r="D175" i="10"/>
  <c r="C175" i="10"/>
  <c r="B175" i="10"/>
  <c r="AC171" i="10"/>
  <c r="AB171" i="10"/>
  <c r="AA171" i="10"/>
  <c r="Z171" i="10"/>
  <c r="Y171" i="10"/>
  <c r="X171" i="10"/>
  <c r="W171" i="10"/>
  <c r="V171" i="10"/>
  <c r="U171" i="10"/>
  <c r="T171" i="10"/>
  <c r="S171" i="10"/>
  <c r="R171" i="10"/>
  <c r="Q171" i="10"/>
  <c r="P171" i="10"/>
  <c r="O171" i="10"/>
  <c r="N171" i="10"/>
  <c r="M171" i="10"/>
  <c r="L171" i="10"/>
  <c r="K171" i="10"/>
  <c r="J171" i="10"/>
  <c r="I171" i="10"/>
  <c r="H171" i="10"/>
  <c r="G171" i="10"/>
  <c r="F171" i="10"/>
  <c r="E171" i="10"/>
  <c r="D171" i="10"/>
  <c r="C171" i="10"/>
  <c r="B171" i="10"/>
  <c r="AC167" i="10"/>
  <c r="AB167" i="10"/>
  <c r="AA167" i="10"/>
  <c r="Z167" i="10"/>
  <c r="Y167" i="10"/>
  <c r="X167" i="10"/>
  <c r="W167" i="10"/>
  <c r="V167" i="10"/>
  <c r="U167" i="10"/>
  <c r="T167" i="10"/>
  <c r="S167" i="10"/>
  <c r="R167" i="10"/>
  <c r="Q167" i="10"/>
  <c r="P167" i="10"/>
  <c r="O167" i="10"/>
  <c r="N167" i="10"/>
  <c r="M167" i="10"/>
  <c r="L167" i="10"/>
  <c r="K167" i="10"/>
  <c r="J167" i="10"/>
  <c r="I167" i="10"/>
  <c r="H167" i="10"/>
  <c r="G167" i="10"/>
  <c r="F167" i="10"/>
  <c r="E167" i="10"/>
  <c r="D167" i="10"/>
  <c r="C167" i="10"/>
  <c r="B167" i="10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AI156" i="1"/>
  <c r="E147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E136" i="1"/>
  <c r="E135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J120" i="4" l="1"/>
  <c r="J121" i="4"/>
  <c r="G118" i="1"/>
  <c r="G119" i="1"/>
  <c r="L149" i="4"/>
  <c r="K149" i="4"/>
  <c r="L148" i="4"/>
  <c r="K148" i="4"/>
  <c r="E320" i="11"/>
  <c r="K320" i="11" s="1"/>
  <c r="K321" i="12"/>
  <c r="J138" i="4"/>
  <c r="C325" i="12"/>
  <c r="O149" i="4"/>
  <c r="O148" i="4"/>
  <c r="L110" i="1"/>
  <c r="N112" i="4"/>
  <c r="N137" i="4"/>
  <c r="N148" i="4"/>
  <c r="N154" i="4" s="1"/>
  <c r="M126" i="4"/>
  <c r="M161" i="4" s="1"/>
  <c r="M173" i="4" s="1"/>
  <c r="M174" i="4" s="1"/>
  <c r="M148" i="4"/>
  <c r="M154" i="4" s="1"/>
  <c r="L126" i="4"/>
  <c r="L161" i="4" s="1"/>
  <c r="L173" i="4" s="1"/>
  <c r="L174" i="4" s="1"/>
  <c r="J137" i="4"/>
  <c r="O126" i="4"/>
  <c r="K126" i="4"/>
  <c r="O140" i="4"/>
  <c r="K137" i="4"/>
  <c r="K140" i="4" s="1"/>
  <c r="AL163" i="4"/>
  <c r="L137" i="4"/>
  <c r="L140" i="4" s="1"/>
  <c r="AL177" i="4"/>
  <c r="O112" i="4"/>
  <c r="K112" i="4"/>
  <c r="N126" i="4"/>
  <c r="N161" i="4" s="1"/>
  <c r="N173" i="4" s="1"/>
  <c r="N174" i="4" s="1"/>
  <c r="J112" i="4"/>
  <c r="AL166" i="4"/>
  <c r="AL175" i="4"/>
  <c r="M137" i="4"/>
  <c r="M140" i="4" s="1"/>
  <c r="L153" i="1"/>
  <c r="Y136" i="1"/>
  <c r="L136" i="1"/>
  <c r="P136" i="1"/>
  <c r="X136" i="1"/>
  <c r="AB136" i="1"/>
  <c r="AF136" i="1"/>
  <c r="S136" i="1"/>
  <c r="AC136" i="1"/>
  <c r="Q136" i="1"/>
  <c r="U136" i="1"/>
  <c r="AG136" i="1"/>
  <c r="T136" i="1"/>
  <c r="AI137" i="1"/>
  <c r="AI138" i="1"/>
  <c r="AI150" i="1"/>
  <c r="O136" i="1"/>
  <c r="W136" i="1"/>
  <c r="AA136" i="1"/>
  <c r="AE136" i="1"/>
  <c r="M136" i="1"/>
  <c r="AI176" i="1"/>
  <c r="L124" i="1"/>
  <c r="L160" i="1" s="1"/>
  <c r="AH136" i="1"/>
  <c r="AI174" i="1"/>
  <c r="L135" i="1"/>
  <c r="AI149" i="1"/>
  <c r="N136" i="1"/>
  <c r="R136" i="1"/>
  <c r="V136" i="1"/>
  <c r="Z136" i="1"/>
  <c r="AD136" i="1"/>
  <c r="G148" i="1" l="1"/>
  <c r="J148" i="4"/>
  <c r="J126" i="4"/>
  <c r="J161" i="4" s="1"/>
  <c r="J173" i="4" s="1"/>
  <c r="J174" i="4" s="1"/>
  <c r="J149" i="4"/>
  <c r="O161" i="4"/>
  <c r="O173" i="4" s="1"/>
  <c r="O174" i="4" s="1"/>
  <c r="L172" i="1"/>
  <c r="L173" i="1" s="1"/>
  <c r="K154" i="4"/>
  <c r="K160" i="4" s="1"/>
  <c r="K169" i="4" s="1"/>
  <c r="K170" i="4" s="1"/>
  <c r="L154" i="4"/>
  <c r="L160" i="4" s="1"/>
  <c r="L169" i="4" s="1"/>
  <c r="L170" i="4" s="1"/>
  <c r="J140" i="4"/>
  <c r="G325" i="12"/>
  <c r="C324" i="11"/>
  <c r="G324" i="11" s="1"/>
  <c r="O154" i="4"/>
  <c r="O160" i="4" s="1"/>
  <c r="O169" i="4" s="1"/>
  <c r="O170" i="4" s="1"/>
  <c r="K161" i="4"/>
  <c r="K173" i="4" s="1"/>
  <c r="N140" i="4"/>
  <c r="N160" i="4" s="1"/>
  <c r="N169" i="4" s="1"/>
  <c r="M160" i="4"/>
  <c r="M169" i="4" s="1"/>
  <c r="M170" i="4" s="1"/>
  <c r="G106" i="1"/>
  <c r="L139" i="1"/>
  <c r="L159" i="1" s="1"/>
  <c r="L168" i="1" s="1"/>
  <c r="L169" i="1" s="1"/>
  <c r="J154" i="4" l="1"/>
  <c r="J160" i="4"/>
  <c r="J169" i="4" s="1"/>
  <c r="J170" i="4" s="1"/>
  <c r="K174" i="4"/>
  <c r="AL174" i="4" s="1"/>
  <c r="N170" i="4"/>
  <c r="H66" i="1" l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G66" i="1"/>
  <c r="G47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G30" i="1"/>
  <c r="L98" i="1" l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S96" i="1"/>
  <c r="T96" i="1"/>
  <c r="U96" i="1"/>
  <c r="V96" i="1"/>
  <c r="L33" i="1" l="1"/>
  <c r="L69" i="1" s="1"/>
  <c r="L14" i="1"/>
  <c r="L15" i="1"/>
  <c r="L16" i="1"/>
  <c r="L17" i="1"/>
  <c r="L18" i="1"/>
  <c r="L19" i="1"/>
  <c r="L20" i="1"/>
  <c r="L21" i="1"/>
  <c r="L22" i="1"/>
  <c r="AI165" i="1" l="1"/>
  <c r="AI162" i="1"/>
  <c r="K92" i="14"/>
  <c r="K92" i="13"/>
  <c r="K92" i="9"/>
  <c r="K92" i="6"/>
  <c r="K92" i="5"/>
  <c r="N92" i="4"/>
  <c r="K92" i="1"/>
  <c r="K33" i="13"/>
  <c r="K69" i="13" s="1"/>
  <c r="K136" i="1"/>
  <c r="K33" i="14"/>
  <c r="K22" i="14"/>
  <c r="K21" i="14"/>
  <c r="K20" i="14"/>
  <c r="K19" i="14"/>
  <c r="K18" i="14"/>
  <c r="K17" i="14"/>
  <c r="K16" i="14"/>
  <c r="K15" i="14"/>
  <c r="K14" i="14"/>
  <c r="K33" i="9"/>
  <c r="K22" i="9"/>
  <c r="K21" i="9"/>
  <c r="K20" i="9"/>
  <c r="K19" i="9"/>
  <c r="K18" i="9"/>
  <c r="K17" i="9"/>
  <c r="K16" i="9"/>
  <c r="K15" i="9"/>
  <c r="K14" i="9"/>
  <c r="K33" i="6"/>
  <c r="K22" i="6"/>
  <c r="K21" i="6"/>
  <c r="K20" i="6"/>
  <c r="K19" i="6"/>
  <c r="K18" i="6"/>
  <c r="K17" i="6"/>
  <c r="K16" i="6"/>
  <c r="K15" i="6"/>
  <c r="K14" i="6"/>
  <c r="K33" i="5"/>
  <c r="K22" i="5"/>
  <c r="K21" i="5"/>
  <c r="K20" i="5"/>
  <c r="K19" i="5"/>
  <c r="K18" i="5"/>
  <c r="K17" i="5"/>
  <c r="K16" i="5"/>
  <c r="K15" i="5"/>
  <c r="K14" i="5"/>
  <c r="N33" i="4"/>
  <c r="N22" i="4"/>
  <c r="N21" i="4"/>
  <c r="N20" i="4"/>
  <c r="N19" i="4"/>
  <c r="N18" i="4"/>
  <c r="N17" i="4"/>
  <c r="N16" i="4"/>
  <c r="N15" i="4"/>
  <c r="N14" i="4"/>
  <c r="K33" i="1"/>
  <c r="K69" i="1" s="1"/>
  <c r="K22" i="1"/>
  <c r="K21" i="1"/>
  <c r="K20" i="1"/>
  <c r="K19" i="1"/>
  <c r="K18" i="1"/>
  <c r="K17" i="1"/>
  <c r="K16" i="1"/>
  <c r="K15" i="1"/>
  <c r="K14" i="1"/>
  <c r="K98" i="1" l="1"/>
  <c r="N98" i="4"/>
  <c r="J98" i="1"/>
  <c r="M98" i="4"/>
  <c r="K110" i="1"/>
  <c r="K135" i="1"/>
  <c r="K139" i="1" s="1"/>
  <c r="K124" i="1"/>
  <c r="K160" i="1" s="1"/>
  <c r="K172" i="1" s="1"/>
  <c r="K173" i="1" s="1"/>
  <c r="K153" i="1"/>
  <c r="J92" i="14"/>
  <c r="J92" i="13"/>
  <c r="J92" i="9"/>
  <c r="J92" i="6"/>
  <c r="J92" i="5"/>
  <c r="M92" i="4"/>
  <c r="J92" i="1"/>
  <c r="J136" i="1"/>
  <c r="J33" i="14"/>
  <c r="J22" i="14"/>
  <c r="J21" i="14"/>
  <c r="J20" i="14"/>
  <c r="J19" i="14"/>
  <c r="J18" i="14"/>
  <c r="J17" i="14"/>
  <c r="J16" i="14"/>
  <c r="J15" i="14"/>
  <c r="J14" i="14"/>
  <c r="J33" i="9"/>
  <c r="J22" i="9"/>
  <c r="J21" i="9"/>
  <c r="J20" i="9"/>
  <c r="J19" i="9"/>
  <c r="J18" i="9"/>
  <c r="J17" i="9"/>
  <c r="J16" i="9"/>
  <c r="J15" i="9"/>
  <c r="J14" i="9"/>
  <c r="J33" i="6"/>
  <c r="J22" i="6"/>
  <c r="J21" i="6"/>
  <c r="J20" i="6"/>
  <c r="J19" i="6"/>
  <c r="J18" i="6"/>
  <c r="J17" i="6"/>
  <c r="J16" i="6"/>
  <c r="J15" i="6"/>
  <c r="J14" i="6"/>
  <c r="J33" i="5"/>
  <c r="J22" i="5"/>
  <c r="J21" i="5"/>
  <c r="J20" i="5"/>
  <c r="J19" i="5"/>
  <c r="J18" i="5"/>
  <c r="J17" i="5"/>
  <c r="J16" i="5"/>
  <c r="J15" i="5"/>
  <c r="J14" i="5"/>
  <c r="M33" i="4"/>
  <c r="M22" i="4"/>
  <c r="M21" i="4"/>
  <c r="M20" i="4"/>
  <c r="M19" i="4"/>
  <c r="M18" i="4"/>
  <c r="M17" i="4"/>
  <c r="M16" i="4"/>
  <c r="M15" i="4"/>
  <c r="M14" i="4"/>
  <c r="J33" i="1"/>
  <c r="J69" i="1" s="1"/>
  <c r="J22" i="1"/>
  <c r="J21" i="1"/>
  <c r="J20" i="1"/>
  <c r="J19" i="1"/>
  <c r="J18" i="1"/>
  <c r="J17" i="1"/>
  <c r="J16" i="1"/>
  <c r="J15" i="1"/>
  <c r="J14" i="1"/>
  <c r="I98" i="1" l="1"/>
  <c r="L98" i="4"/>
  <c r="K159" i="1"/>
  <c r="K168" i="1" s="1"/>
  <c r="K169" i="1" s="1"/>
  <c r="J153" i="1"/>
  <c r="J124" i="1"/>
  <c r="J160" i="1" s="1"/>
  <c r="J172" i="1" s="1"/>
  <c r="J110" i="1"/>
  <c r="J135" i="1"/>
  <c r="J139" i="1" s="1"/>
  <c r="I92" i="14"/>
  <c r="I92" i="13"/>
  <c r="I92" i="9"/>
  <c r="I92" i="6"/>
  <c r="I92" i="5"/>
  <c r="L92" i="4"/>
  <c r="I92" i="1"/>
  <c r="I136" i="1"/>
  <c r="I33" i="14"/>
  <c r="I22" i="14"/>
  <c r="I21" i="14"/>
  <c r="I20" i="14"/>
  <c r="I19" i="14"/>
  <c r="I18" i="14"/>
  <c r="I17" i="14"/>
  <c r="I16" i="14"/>
  <c r="I15" i="14"/>
  <c r="I14" i="14"/>
  <c r="I33" i="9"/>
  <c r="I22" i="9"/>
  <c r="I21" i="9"/>
  <c r="I20" i="9"/>
  <c r="I19" i="9"/>
  <c r="I18" i="9"/>
  <c r="I17" i="9"/>
  <c r="I16" i="9"/>
  <c r="I15" i="9"/>
  <c r="I14" i="9"/>
  <c r="I33" i="6"/>
  <c r="I22" i="6"/>
  <c r="I21" i="6"/>
  <c r="I20" i="6"/>
  <c r="I19" i="6"/>
  <c r="I18" i="6"/>
  <c r="I17" i="6"/>
  <c r="I16" i="6"/>
  <c r="I15" i="6"/>
  <c r="I14" i="6"/>
  <c r="I33" i="5"/>
  <c r="I22" i="5"/>
  <c r="I21" i="5"/>
  <c r="I20" i="5"/>
  <c r="I19" i="5"/>
  <c r="I18" i="5"/>
  <c r="I17" i="5"/>
  <c r="I16" i="5"/>
  <c r="I15" i="5"/>
  <c r="I14" i="5"/>
  <c r="L33" i="4"/>
  <c r="L22" i="4"/>
  <c r="L21" i="4"/>
  <c r="L20" i="4"/>
  <c r="L19" i="4"/>
  <c r="L18" i="4"/>
  <c r="L17" i="4"/>
  <c r="L16" i="4"/>
  <c r="L15" i="4"/>
  <c r="L14" i="4"/>
  <c r="I33" i="1"/>
  <c r="I69" i="1" s="1"/>
  <c r="I22" i="1"/>
  <c r="I21" i="1"/>
  <c r="I20" i="1"/>
  <c r="I19" i="1"/>
  <c r="I18" i="1"/>
  <c r="I17" i="1"/>
  <c r="I16" i="1"/>
  <c r="I15" i="1"/>
  <c r="I14" i="1"/>
  <c r="X96" i="1"/>
  <c r="Y96" i="1"/>
  <c r="Z96" i="1"/>
  <c r="AA96" i="1"/>
  <c r="AB96" i="1"/>
  <c r="AC96" i="1"/>
  <c r="AD96" i="1"/>
  <c r="AE96" i="1"/>
  <c r="AF96" i="1"/>
  <c r="AG96" i="1"/>
  <c r="AH96" i="1"/>
  <c r="X96" i="5"/>
  <c r="Y96" i="5"/>
  <c r="Z96" i="5"/>
  <c r="AA96" i="5"/>
  <c r="AB96" i="5"/>
  <c r="AC96" i="5"/>
  <c r="AD96" i="5"/>
  <c r="AE96" i="5"/>
  <c r="AF96" i="5"/>
  <c r="AG96" i="5"/>
  <c r="AH96" i="5"/>
  <c r="W96" i="5"/>
  <c r="W96" i="1"/>
  <c r="H96" i="1"/>
  <c r="C554" i="11" s="1"/>
  <c r="I96" i="1"/>
  <c r="D554" i="11" s="1"/>
  <c r="J96" i="1"/>
  <c r="E554" i="11" s="1"/>
  <c r="K96" i="1"/>
  <c r="F554" i="11" s="1"/>
  <c r="L96" i="1"/>
  <c r="G554" i="11" s="1"/>
  <c r="M96" i="1"/>
  <c r="N96" i="1"/>
  <c r="O96" i="1"/>
  <c r="P96" i="1"/>
  <c r="Q96" i="1"/>
  <c r="R96" i="1"/>
  <c r="H96" i="5"/>
  <c r="I96" i="5"/>
  <c r="J96" i="5"/>
  <c r="K96" i="5"/>
  <c r="L96" i="5"/>
  <c r="N96" i="5"/>
  <c r="O96" i="5"/>
  <c r="P96" i="5"/>
  <c r="Q96" i="5"/>
  <c r="R96" i="5"/>
  <c r="H96" i="6"/>
  <c r="C557" i="11" s="1"/>
  <c r="I96" i="6"/>
  <c r="D557" i="11" s="1"/>
  <c r="J96" i="6"/>
  <c r="E557" i="11" s="1"/>
  <c r="K96" i="6"/>
  <c r="F557" i="11" s="1"/>
  <c r="L96" i="6"/>
  <c r="G557" i="11" s="1"/>
  <c r="H96" i="9"/>
  <c r="C558" i="11" s="1"/>
  <c r="I96" i="9"/>
  <c r="D558" i="11" s="1"/>
  <c r="J96" i="9"/>
  <c r="E558" i="11" s="1"/>
  <c r="K96" i="9"/>
  <c r="F558" i="11" s="1"/>
  <c r="L96" i="9"/>
  <c r="G558" i="11" s="1"/>
  <c r="H96" i="14"/>
  <c r="C559" i="11" s="1"/>
  <c r="I96" i="14"/>
  <c r="D559" i="11" s="1"/>
  <c r="J96" i="14"/>
  <c r="E559" i="11" s="1"/>
  <c r="K96" i="14"/>
  <c r="F559" i="11" s="1"/>
  <c r="L96" i="14"/>
  <c r="G559" i="11" s="1"/>
  <c r="G96" i="9"/>
  <c r="B558" i="11" s="1"/>
  <c r="B573" i="11" s="1"/>
  <c r="G96" i="6"/>
  <c r="G96" i="5"/>
  <c r="G96" i="14"/>
  <c r="G96" i="1"/>
  <c r="B557" i="11" l="1"/>
  <c r="B572" i="11" s="1"/>
  <c r="B559" i="11"/>
  <c r="B574" i="11" s="1"/>
  <c r="B554" i="11"/>
  <c r="U96" i="4"/>
  <c r="U102" i="4"/>
  <c r="Q96" i="4"/>
  <c r="Q102" i="4"/>
  <c r="AK96" i="4"/>
  <c r="AK102" i="4"/>
  <c r="AG96" i="4"/>
  <c r="AG102" i="4"/>
  <c r="P96" i="4"/>
  <c r="Z102" i="4"/>
  <c r="Z96" i="4"/>
  <c r="AJ96" i="4"/>
  <c r="AJ102" i="4"/>
  <c r="AB96" i="4"/>
  <c r="AB102" i="4"/>
  <c r="S102" i="4"/>
  <c r="S96" i="4"/>
  <c r="O102" i="4"/>
  <c r="O96" i="4"/>
  <c r="AI102" i="4"/>
  <c r="AI96" i="4"/>
  <c r="AE102" i="4"/>
  <c r="AE96" i="4"/>
  <c r="AA102" i="4"/>
  <c r="AA96" i="4"/>
  <c r="AC96" i="4"/>
  <c r="AC102" i="4"/>
  <c r="T96" i="4"/>
  <c r="T102" i="4"/>
  <c r="AF96" i="4"/>
  <c r="AF102" i="4"/>
  <c r="R102" i="4"/>
  <c r="R96" i="4"/>
  <c r="AH96" i="4"/>
  <c r="AH102" i="4"/>
  <c r="AD102" i="4"/>
  <c r="AD96" i="4"/>
  <c r="J173" i="1"/>
  <c r="J159" i="1"/>
  <c r="I124" i="1"/>
  <c r="I160" i="1" s="1"/>
  <c r="I172" i="1" s="1"/>
  <c r="I173" i="1" s="1"/>
  <c r="I153" i="1"/>
  <c r="I110" i="1"/>
  <c r="I135" i="1"/>
  <c r="I139" i="1" s="1"/>
  <c r="H92" i="14"/>
  <c r="H92" i="13"/>
  <c r="H92" i="9"/>
  <c r="H92" i="6"/>
  <c r="H92" i="5"/>
  <c r="K92" i="4"/>
  <c r="H92" i="1"/>
  <c r="H136" i="1"/>
  <c r="H33" i="14"/>
  <c r="H22" i="14"/>
  <c r="H21" i="14"/>
  <c r="H20" i="14"/>
  <c r="H19" i="14"/>
  <c r="H18" i="14"/>
  <c r="H17" i="14"/>
  <c r="H16" i="14"/>
  <c r="H15" i="14"/>
  <c r="H14" i="14"/>
  <c r="H33" i="9"/>
  <c r="H22" i="9"/>
  <c r="H21" i="9"/>
  <c r="H20" i="9"/>
  <c r="H19" i="9"/>
  <c r="H18" i="9"/>
  <c r="H17" i="9"/>
  <c r="H16" i="9"/>
  <c r="H15" i="9"/>
  <c r="H14" i="9"/>
  <c r="H33" i="6"/>
  <c r="H22" i="6"/>
  <c r="H21" i="6"/>
  <c r="H20" i="6"/>
  <c r="H19" i="6"/>
  <c r="H18" i="6"/>
  <c r="H17" i="6"/>
  <c r="H16" i="6"/>
  <c r="H15" i="6"/>
  <c r="H14" i="6"/>
  <c r="H33" i="5"/>
  <c r="H22" i="5"/>
  <c r="H21" i="5"/>
  <c r="H20" i="5"/>
  <c r="H19" i="5"/>
  <c r="H18" i="5"/>
  <c r="H17" i="5"/>
  <c r="H16" i="5"/>
  <c r="H15" i="5"/>
  <c r="H14" i="5"/>
  <c r="K33" i="4"/>
  <c r="K22" i="4"/>
  <c r="K21" i="4"/>
  <c r="K20" i="4"/>
  <c r="K19" i="4"/>
  <c r="K18" i="4"/>
  <c r="K17" i="4"/>
  <c r="K16" i="4"/>
  <c r="K15" i="4"/>
  <c r="K14" i="4"/>
  <c r="H33" i="1"/>
  <c r="H22" i="1"/>
  <c r="H21" i="1"/>
  <c r="H20" i="1"/>
  <c r="H19" i="1"/>
  <c r="H18" i="1"/>
  <c r="H17" i="1"/>
  <c r="H16" i="1"/>
  <c r="H15" i="1"/>
  <c r="H14" i="1"/>
  <c r="G555" i="11" l="1"/>
  <c r="B569" i="11"/>
  <c r="H69" i="1"/>
  <c r="H98" i="1"/>
  <c r="K98" i="4"/>
  <c r="J168" i="1"/>
  <c r="J169" i="1" s="1"/>
  <c r="H124" i="1"/>
  <c r="H160" i="1" s="1"/>
  <c r="H172" i="1" s="1"/>
  <c r="H173" i="1" s="1"/>
  <c r="H153" i="1"/>
  <c r="H110" i="1"/>
  <c r="H135" i="1"/>
  <c r="H139" i="1" s="1"/>
  <c r="I159" i="1"/>
  <c r="I168" i="1" s="1"/>
  <c r="I169" i="1" s="1"/>
  <c r="G98" i="1" l="1"/>
  <c r="J98" i="4"/>
  <c r="H159" i="1"/>
  <c r="H168" i="1" s="1"/>
  <c r="H169" i="1" s="1"/>
  <c r="G33" i="14"/>
  <c r="G33" i="6"/>
  <c r="G33" i="5"/>
  <c r="J33" i="4"/>
  <c r="G33" i="1"/>
  <c r="G39" i="1" l="1"/>
  <c r="G69" i="1"/>
  <c r="G92" i="14"/>
  <c r="G92" i="13"/>
  <c r="G92" i="9"/>
  <c r="G92" i="6"/>
  <c r="G92" i="5"/>
  <c r="J92" i="4"/>
  <c r="G92" i="1"/>
  <c r="G136" i="1"/>
  <c r="AI136" i="1" s="1"/>
  <c r="G22" i="14"/>
  <c r="G21" i="14"/>
  <c r="G20" i="14"/>
  <c r="G19" i="14"/>
  <c r="G18" i="14"/>
  <c r="G17" i="14"/>
  <c r="G16" i="14"/>
  <c r="G15" i="14"/>
  <c r="G14" i="14"/>
  <c r="G22" i="9"/>
  <c r="G21" i="9"/>
  <c r="G20" i="9"/>
  <c r="G19" i="9"/>
  <c r="G18" i="9"/>
  <c r="G17" i="9"/>
  <c r="G16" i="9"/>
  <c r="G15" i="9"/>
  <c r="G14" i="9"/>
  <c r="G22" i="6"/>
  <c r="G21" i="6"/>
  <c r="G20" i="6"/>
  <c r="G19" i="6"/>
  <c r="G18" i="6"/>
  <c r="G17" i="6"/>
  <c r="G16" i="6"/>
  <c r="G15" i="6"/>
  <c r="G14" i="6"/>
  <c r="G22" i="5"/>
  <c r="G21" i="5"/>
  <c r="G20" i="5"/>
  <c r="G19" i="5"/>
  <c r="G18" i="5"/>
  <c r="G17" i="5"/>
  <c r="G16" i="5"/>
  <c r="G15" i="5"/>
  <c r="G14" i="5"/>
  <c r="J22" i="4"/>
  <c r="J21" i="4"/>
  <c r="J20" i="4"/>
  <c r="J19" i="4"/>
  <c r="J18" i="4"/>
  <c r="J17" i="4"/>
  <c r="J16" i="4"/>
  <c r="J15" i="4"/>
  <c r="J14" i="4"/>
  <c r="G22" i="1"/>
  <c r="G21" i="1"/>
  <c r="G20" i="1"/>
  <c r="G19" i="1"/>
  <c r="G18" i="1"/>
  <c r="G17" i="1"/>
  <c r="G16" i="1"/>
  <c r="G15" i="1"/>
  <c r="G14" i="1"/>
  <c r="G50" i="1" l="1"/>
  <c r="G82" i="1"/>
  <c r="G124" i="1"/>
  <c r="G147" i="1"/>
  <c r="G110" i="1"/>
  <c r="G135" i="1"/>
  <c r="C151" i="10"/>
  <c r="D151" i="10"/>
  <c r="E151" i="10"/>
  <c r="F151" i="10"/>
  <c r="G151" i="10"/>
  <c r="H151" i="10"/>
  <c r="I151" i="10"/>
  <c r="J151" i="10"/>
  <c r="K151" i="10"/>
  <c r="L151" i="10"/>
  <c r="M151" i="10"/>
  <c r="N151" i="10"/>
  <c r="O151" i="10"/>
  <c r="P151" i="10"/>
  <c r="Q151" i="10"/>
  <c r="R151" i="10"/>
  <c r="S151" i="10"/>
  <c r="T151" i="10"/>
  <c r="U151" i="10"/>
  <c r="V151" i="10"/>
  <c r="W151" i="10"/>
  <c r="X151" i="10"/>
  <c r="Y151" i="10"/>
  <c r="Z151" i="10"/>
  <c r="AA151" i="10"/>
  <c r="AB151" i="10"/>
  <c r="AC151" i="10"/>
  <c r="C140" i="10"/>
  <c r="D140" i="10"/>
  <c r="E140" i="10"/>
  <c r="F140" i="10"/>
  <c r="G140" i="10"/>
  <c r="H140" i="10"/>
  <c r="I140" i="10"/>
  <c r="J140" i="10"/>
  <c r="K140" i="10"/>
  <c r="L140" i="10"/>
  <c r="M140" i="10"/>
  <c r="N140" i="10"/>
  <c r="O140" i="10"/>
  <c r="P140" i="10"/>
  <c r="Q140" i="10"/>
  <c r="R140" i="10"/>
  <c r="S140" i="10"/>
  <c r="T140" i="10"/>
  <c r="U140" i="10"/>
  <c r="V140" i="10"/>
  <c r="W140" i="10"/>
  <c r="X140" i="10"/>
  <c r="Y140" i="10"/>
  <c r="Z140" i="10"/>
  <c r="AA140" i="10"/>
  <c r="AB140" i="10"/>
  <c r="AC140" i="10"/>
  <c r="C137" i="10"/>
  <c r="D137" i="10"/>
  <c r="E137" i="10"/>
  <c r="F137" i="10"/>
  <c r="G137" i="10"/>
  <c r="H137" i="10"/>
  <c r="I137" i="10"/>
  <c r="J137" i="10"/>
  <c r="K137" i="10"/>
  <c r="L137" i="10"/>
  <c r="M137" i="10"/>
  <c r="N137" i="10"/>
  <c r="O137" i="10"/>
  <c r="P137" i="10"/>
  <c r="Q137" i="10"/>
  <c r="R137" i="10"/>
  <c r="S137" i="10"/>
  <c r="T137" i="10"/>
  <c r="U137" i="10"/>
  <c r="V137" i="10"/>
  <c r="W137" i="10"/>
  <c r="X137" i="10"/>
  <c r="Y137" i="10"/>
  <c r="Z137" i="10"/>
  <c r="AA137" i="10"/>
  <c r="AB137" i="10"/>
  <c r="AC137" i="10"/>
  <c r="C125" i="10"/>
  <c r="D125" i="10"/>
  <c r="E125" i="10"/>
  <c r="F125" i="10"/>
  <c r="G125" i="10"/>
  <c r="H125" i="10"/>
  <c r="I125" i="10"/>
  <c r="J125" i="10"/>
  <c r="K125" i="10"/>
  <c r="L125" i="10"/>
  <c r="M125" i="10"/>
  <c r="N125" i="10"/>
  <c r="O125" i="10"/>
  <c r="P125" i="10"/>
  <c r="Q125" i="10"/>
  <c r="R125" i="10"/>
  <c r="S125" i="10"/>
  <c r="T125" i="10"/>
  <c r="U125" i="10"/>
  <c r="V125" i="10"/>
  <c r="W125" i="10"/>
  <c r="X125" i="10"/>
  <c r="Y125" i="10"/>
  <c r="Z125" i="10"/>
  <c r="AA125" i="10"/>
  <c r="AB125" i="10"/>
  <c r="AC125" i="10"/>
  <c r="C122" i="10"/>
  <c r="D122" i="10"/>
  <c r="E122" i="10"/>
  <c r="F122" i="10"/>
  <c r="G122" i="10"/>
  <c r="H122" i="10"/>
  <c r="I122" i="10"/>
  <c r="J122" i="10"/>
  <c r="K122" i="10"/>
  <c r="L122" i="10"/>
  <c r="M122" i="10"/>
  <c r="N122" i="10"/>
  <c r="O122" i="10"/>
  <c r="P122" i="10"/>
  <c r="Q122" i="10"/>
  <c r="R122" i="10"/>
  <c r="S122" i="10"/>
  <c r="T122" i="10"/>
  <c r="U122" i="10"/>
  <c r="V122" i="10"/>
  <c r="W122" i="10"/>
  <c r="X122" i="10"/>
  <c r="Y122" i="10"/>
  <c r="Z122" i="10"/>
  <c r="AA122" i="10"/>
  <c r="AB122" i="10"/>
  <c r="AC122" i="10"/>
  <c r="C111" i="10"/>
  <c r="D111" i="10"/>
  <c r="E111" i="10"/>
  <c r="F111" i="10"/>
  <c r="G111" i="10"/>
  <c r="H111" i="10"/>
  <c r="I111" i="10"/>
  <c r="J111" i="10"/>
  <c r="K111" i="10"/>
  <c r="L111" i="10"/>
  <c r="M111" i="10"/>
  <c r="N111" i="10"/>
  <c r="O111" i="10"/>
  <c r="P111" i="10"/>
  <c r="Q111" i="10"/>
  <c r="R111" i="10"/>
  <c r="S111" i="10"/>
  <c r="T111" i="10"/>
  <c r="U111" i="10"/>
  <c r="V111" i="10"/>
  <c r="W111" i="10"/>
  <c r="X111" i="10"/>
  <c r="Y111" i="10"/>
  <c r="Z111" i="10"/>
  <c r="AA111" i="10"/>
  <c r="AB111" i="10"/>
  <c r="AC111" i="10"/>
  <c r="C107" i="10"/>
  <c r="D107" i="10"/>
  <c r="E107" i="10"/>
  <c r="F107" i="10"/>
  <c r="G107" i="10"/>
  <c r="H107" i="10"/>
  <c r="I107" i="10"/>
  <c r="J107" i="10"/>
  <c r="K107" i="10"/>
  <c r="L107" i="10"/>
  <c r="M107" i="10"/>
  <c r="N107" i="10"/>
  <c r="O107" i="10"/>
  <c r="P107" i="10"/>
  <c r="Q107" i="10"/>
  <c r="R107" i="10"/>
  <c r="S107" i="10"/>
  <c r="T107" i="10"/>
  <c r="U107" i="10"/>
  <c r="V107" i="10"/>
  <c r="W107" i="10"/>
  <c r="X107" i="10"/>
  <c r="Y107" i="10"/>
  <c r="Z107" i="10"/>
  <c r="AA107" i="10"/>
  <c r="AB107" i="10"/>
  <c r="AC107" i="10"/>
  <c r="C96" i="10"/>
  <c r="D96" i="10"/>
  <c r="E96" i="10"/>
  <c r="F96" i="10"/>
  <c r="G96" i="10"/>
  <c r="H96" i="10"/>
  <c r="I96" i="10"/>
  <c r="J96" i="10"/>
  <c r="K96" i="10"/>
  <c r="L96" i="10"/>
  <c r="M96" i="10"/>
  <c r="N96" i="10"/>
  <c r="O96" i="10"/>
  <c r="P96" i="10"/>
  <c r="Q96" i="10"/>
  <c r="R96" i="10"/>
  <c r="S96" i="10"/>
  <c r="T96" i="10"/>
  <c r="U96" i="10"/>
  <c r="V96" i="10"/>
  <c r="W96" i="10"/>
  <c r="X96" i="10"/>
  <c r="Y96" i="10"/>
  <c r="Z96" i="10"/>
  <c r="AA96" i="10"/>
  <c r="AB96" i="10"/>
  <c r="AC96" i="10"/>
  <c r="C93" i="10"/>
  <c r="D93" i="10"/>
  <c r="E93" i="10"/>
  <c r="F93" i="10"/>
  <c r="G93" i="10"/>
  <c r="H93" i="10"/>
  <c r="I93" i="10"/>
  <c r="J93" i="10"/>
  <c r="K93" i="10"/>
  <c r="L93" i="10"/>
  <c r="M93" i="10"/>
  <c r="N93" i="10"/>
  <c r="O93" i="10"/>
  <c r="P93" i="10"/>
  <c r="Q93" i="10"/>
  <c r="R93" i="10"/>
  <c r="S93" i="10"/>
  <c r="T93" i="10"/>
  <c r="U93" i="10"/>
  <c r="V93" i="10"/>
  <c r="W93" i="10"/>
  <c r="X93" i="10"/>
  <c r="Y93" i="10"/>
  <c r="Z93" i="10"/>
  <c r="AA93" i="10"/>
  <c r="AB93" i="10"/>
  <c r="AC93" i="10"/>
  <c r="C82" i="10"/>
  <c r="D82" i="10"/>
  <c r="E82" i="10"/>
  <c r="F82" i="10"/>
  <c r="G82" i="10"/>
  <c r="H82" i="10"/>
  <c r="I82" i="10"/>
  <c r="J82" i="10"/>
  <c r="K82" i="10"/>
  <c r="L82" i="10"/>
  <c r="M82" i="10"/>
  <c r="N82" i="10"/>
  <c r="O82" i="10"/>
  <c r="P82" i="10"/>
  <c r="Q82" i="10"/>
  <c r="R82" i="10"/>
  <c r="S82" i="10"/>
  <c r="T82" i="10"/>
  <c r="U82" i="10"/>
  <c r="V82" i="10"/>
  <c r="W82" i="10"/>
  <c r="X82" i="10"/>
  <c r="Y82" i="10"/>
  <c r="Z82" i="10"/>
  <c r="AA82" i="10"/>
  <c r="AB82" i="10"/>
  <c r="AC82" i="10"/>
  <c r="C79" i="10"/>
  <c r="C179" i="10" s="1"/>
  <c r="D79" i="10"/>
  <c r="D179" i="10" s="1"/>
  <c r="E79" i="10"/>
  <c r="E179" i="10" s="1"/>
  <c r="F79" i="10"/>
  <c r="F179" i="10" s="1"/>
  <c r="G79" i="10"/>
  <c r="G179" i="10" s="1"/>
  <c r="H79" i="10"/>
  <c r="H179" i="10" s="1"/>
  <c r="I79" i="10"/>
  <c r="I179" i="10" s="1"/>
  <c r="J79" i="10"/>
  <c r="J179" i="10" s="1"/>
  <c r="K79" i="10"/>
  <c r="K179" i="10" s="1"/>
  <c r="L79" i="10"/>
  <c r="L179" i="10" s="1"/>
  <c r="M79" i="10"/>
  <c r="M179" i="10" s="1"/>
  <c r="N79" i="10"/>
  <c r="N179" i="10" s="1"/>
  <c r="O79" i="10"/>
  <c r="O179" i="10" s="1"/>
  <c r="P79" i="10"/>
  <c r="P179" i="10" s="1"/>
  <c r="Q79" i="10"/>
  <c r="Q179" i="10" s="1"/>
  <c r="R79" i="10"/>
  <c r="R179" i="10" s="1"/>
  <c r="S79" i="10"/>
  <c r="S179" i="10" s="1"/>
  <c r="T79" i="10"/>
  <c r="T179" i="10" s="1"/>
  <c r="U79" i="10"/>
  <c r="U179" i="10" s="1"/>
  <c r="V79" i="10"/>
  <c r="V179" i="10" s="1"/>
  <c r="W79" i="10"/>
  <c r="W179" i="10" s="1"/>
  <c r="X79" i="10"/>
  <c r="X179" i="10" s="1"/>
  <c r="Y79" i="10"/>
  <c r="Y179" i="10" s="1"/>
  <c r="Z79" i="10"/>
  <c r="Z179" i="10" s="1"/>
  <c r="AA79" i="10"/>
  <c r="AA179" i="10" s="1"/>
  <c r="AB79" i="10"/>
  <c r="AB179" i="10" s="1"/>
  <c r="AC79" i="10"/>
  <c r="AC179" i="10" s="1"/>
  <c r="C68" i="10"/>
  <c r="D68" i="10"/>
  <c r="E68" i="10"/>
  <c r="F68" i="10"/>
  <c r="G68" i="10"/>
  <c r="H68" i="10"/>
  <c r="I68" i="10"/>
  <c r="J68" i="10"/>
  <c r="K68" i="10"/>
  <c r="L68" i="10"/>
  <c r="M68" i="10"/>
  <c r="N68" i="10"/>
  <c r="O68" i="10"/>
  <c r="P68" i="10"/>
  <c r="Q68" i="10"/>
  <c r="R68" i="10"/>
  <c r="S68" i="10"/>
  <c r="T68" i="10"/>
  <c r="U68" i="10"/>
  <c r="V68" i="10"/>
  <c r="W68" i="10"/>
  <c r="X68" i="10"/>
  <c r="Y68" i="10"/>
  <c r="Z68" i="10"/>
  <c r="AA68" i="10"/>
  <c r="AB68" i="10"/>
  <c r="AC68" i="10"/>
  <c r="C65" i="10"/>
  <c r="D65" i="10"/>
  <c r="E65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X65" i="10"/>
  <c r="Y65" i="10"/>
  <c r="Z65" i="10"/>
  <c r="AA65" i="10"/>
  <c r="AB65" i="10"/>
  <c r="AC65" i="10"/>
  <c r="C54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S54" i="10"/>
  <c r="T54" i="10"/>
  <c r="U54" i="10"/>
  <c r="V54" i="10"/>
  <c r="W54" i="10"/>
  <c r="X54" i="10"/>
  <c r="Y54" i="10"/>
  <c r="Z54" i="10"/>
  <c r="AA54" i="10"/>
  <c r="AB54" i="10"/>
  <c r="AC54" i="10"/>
  <c r="B54" i="10"/>
  <c r="C51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U51" i="10"/>
  <c r="V51" i="10"/>
  <c r="W51" i="10"/>
  <c r="X51" i="10"/>
  <c r="Y51" i="10"/>
  <c r="Z51" i="10"/>
  <c r="AA51" i="10"/>
  <c r="AB51" i="10"/>
  <c r="AC51" i="10"/>
  <c r="B151" i="10"/>
  <c r="B140" i="10"/>
  <c r="B137" i="10"/>
  <c r="B125" i="10"/>
  <c r="B122" i="10"/>
  <c r="B111" i="10"/>
  <c r="B107" i="10"/>
  <c r="B96" i="10"/>
  <c r="B93" i="10"/>
  <c r="B82" i="10"/>
  <c r="B68" i="10"/>
  <c r="B79" i="10"/>
  <c r="B179" i="10" s="1"/>
  <c r="B65" i="10"/>
  <c r="B51" i="10"/>
  <c r="U312" i="10" l="1"/>
  <c r="U284" i="10"/>
  <c r="I312" i="10"/>
  <c r="I284" i="10"/>
  <c r="AA312" i="10"/>
  <c r="AA284" i="10"/>
  <c r="W312" i="10"/>
  <c r="W284" i="10"/>
  <c r="S312" i="10"/>
  <c r="S284" i="10"/>
  <c r="O312" i="10"/>
  <c r="O284" i="10"/>
  <c r="K312" i="10"/>
  <c r="K284" i="10"/>
  <c r="G312" i="10"/>
  <c r="G284" i="10"/>
  <c r="C312" i="10"/>
  <c r="C284" i="10"/>
  <c r="AC312" i="10"/>
  <c r="AC284" i="10"/>
  <c r="Q312" i="10"/>
  <c r="Q284" i="10"/>
  <c r="E312" i="10"/>
  <c r="E284" i="10"/>
  <c r="B249" i="10"/>
  <c r="B312" i="10"/>
  <c r="B284" i="10"/>
  <c r="Z312" i="10"/>
  <c r="Z284" i="10"/>
  <c r="V312" i="10"/>
  <c r="V284" i="10"/>
  <c r="R312" i="10"/>
  <c r="R284" i="10"/>
  <c r="N312" i="10"/>
  <c r="N284" i="10"/>
  <c r="J312" i="10"/>
  <c r="J284" i="10"/>
  <c r="F312" i="10"/>
  <c r="F284" i="10"/>
  <c r="Y312" i="10"/>
  <c r="Y284" i="10"/>
  <c r="M312" i="10"/>
  <c r="M284" i="10"/>
  <c r="AB312" i="10"/>
  <c r="AB284" i="10"/>
  <c r="X312" i="10"/>
  <c r="X284" i="10"/>
  <c r="T312" i="10"/>
  <c r="T284" i="10"/>
  <c r="P312" i="10"/>
  <c r="P284" i="10"/>
  <c r="L312" i="10"/>
  <c r="L284" i="10"/>
  <c r="H312" i="10"/>
  <c r="H284" i="10"/>
  <c r="D312" i="10"/>
  <c r="D284" i="10"/>
  <c r="AB249" i="10"/>
  <c r="AB183" i="10"/>
  <c r="T249" i="10"/>
  <c r="T183" i="10"/>
  <c r="L249" i="10"/>
  <c r="L183" i="10"/>
  <c r="D249" i="10"/>
  <c r="I183" i="9" s="1"/>
  <c r="D183" i="10"/>
  <c r="S249" i="10"/>
  <c r="S183" i="10"/>
  <c r="K249" i="10"/>
  <c r="P183" i="9" s="1"/>
  <c r="K183" i="10"/>
  <c r="C249" i="10"/>
  <c r="H183" i="9" s="1"/>
  <c r="C183" i="10"/>
  <c r="G183" i="9"/>
  <c r="B183" i="10"/>
  <c r="Z249" i="10"/>
  <c r="Z183" i="10"/>
  <c r="V249" i="10"/>
  <c r="V183" i="10"/>
  <c r="R249" i="10"/>
  <c r="R183" i="10"/>
  <c r="N249" i="10"/>
  <c r="N183" i="10"/>
  <c r="J249" i="10"/>
  <c r="O183" i="9" s="1"/>
  <c r="J183" i="10"/>
  <c r="F249" i="10"/>
  <c r="K183" i="9" s="1"/>
  <c r="F183" i="10"/>
  <c r="X249" i="10"/>
  <c r="X183" i="10"/>
  <c r="P249" i="10"/>
  <c r="P183" i="10"/>
  <c r="H249" i="10"/>
  <c r="M183" i="9" s="1"/>
  <c r="H183" i="10"/>
  <c r="AA249" i="10"/>
  <c r="AA183" i="10"/>
  <c r="W249" i="10"/>
  <c r="W183" i="10"/>
  <c r="O249" i="10"/>
  <c r="O183" i="10"/>
  <c r="G249" i="10"/>
  <c r="L183" i="9" s="1"/>
  <c r="G183" i="10"/>
  <c r="AC249" i="10"/>
  <c r="AC183" i="10"/>
  <c r="Y249" i="10"/>
  <c r="Y183" i="10"/>
  <c r="U249" i="10"/>
  <c r="U183" i="10"/>
  <c r="Q249" i="10"/>
  <c r="Q183" i="10"/>
  <c r="M249" i="10"/>
  <c r="M183" i="10"/>
  <c r="I249" i="10"/>
  <c r="N183" i="9" s="1"/>
  <c r="I183" i="10"/>
  <c r="E249" i="10"/>
  <c r="J183" i="9" s="1"/>
  <c r="E183" i="10"/>
  <c r="G160" i="1"/>
  <c r="G139" i="1"/>
  <c r="G153" i="1"/>
  <c r="G172" i="1" l="1"/>
  <c r="G173" i="1" s="1"/>
  <c r="AI173" i="1" s="1"/>
  <c r="G159" i="1"/>
  <c r="G168" i="1" s="1"/>
  <c r="G169" i="1" s="1"/>
  <c r="AI169" i="1" l="1"/>
  <c r="Q2" i="5" l="1"/>
  <c r="P2" i="1"/>
  <c r="AH2" i="14" l="1"/>
  <c r="AH2" i="6"/>
  <c r="P2" i="6"/>
  <c r="AI2" i="5"/>
  <c r="AL2" i="4"/>
  <c r="R2" i="4"/>
  <c r="AI2" i="1"/>
  <c r="M2" i="12"/>
  <c r="AI2" i="9"/>
  <c r="R2" i="9"/>
  <c r="AI2" i="13"/>
  <c r="P2" i="13"/>
  <c r="N96" i="13" l="1"/>
  <c r="O96" i="13"/>
  <c r="P96" i="13"/>
  <c r="Q96" i="13"/>
  <c r="R96" i="13"/>
  <c r="S96" i="13"/>
  <c r="T96" i="13"/>
  <c r="U96" i="13"/>
  <c r="V96" i="13"/>
  <c r="W96" i="13"/>
  <c r="X96" i="13"/>
  <c r="Y96" i="13"/>
  <c r="Z96" i="13"/>
  <c r="AA96" i="13"/>
  <c r="AB96" i="13"/>
  <c r="AC96" i="13"/>
  <c r="AD96" i="13"/>
  <c r="AE96" i="13"/>
  <c r="AF96" i="13"/>
  <c r="AG96" i="13"/>
  <c r="AH96" i="13"/>
  <c r="M96" i="13"/>
  <c r="AI98" i="1"/>
  <c r="AL98" i="4" l="1"/>
  <c r="L96" i="13"/>
  <c r="K96" i="13"/>
  <c r="J96" i="13"/>
  <c r="I96" i="13"/>
  <c r="H96" i="13"/>
  <c r="G96" i="13"/>
  <c r="M33" i="13" l="1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L33" i="13"/>
  <c r="L69" i="13" s="1"/>
  <c r="J33" i="13"/>
  <c r="I33" i="13"/>
  <c r="H33" i="13"/>
  <c r="G33" i="13"/>
  <c r="L23" i="13"/>
  <c r="L59" i="13" s="1"/>
  <c r="K23" i="13"/>
  <c r="K59" i="13" s="1"/>
  <c r="J23" i="13"/>
  <c r="I23" i="13"/>
  <c r="H23" i="13"/>
  <c r="G23" i="13"/>
  <c r="L22" i="13"/>
  <c r="K22" i="13"/>
  <c r="J22" i="13"/>
  <c r="I22" i="13"/>
  <c r="H22" i="13"/>
  <c r="G22" i="13"/>
  <c r="L21" i="13"/>
  <c r="K21" i="13"/>
  <c r="J21" i="13"/>
  <c r="I21" i="13"/>
  <c r="H21" i="13"/>
  <c r="G21" i="13"/>
  <c r="L20" i="13"/>
  <c r="K20" i="13"/>
  <c r="J20" i="13"/>
  <c r="I20" i="13"/>
  <c r="H20" i="13"/>
  <c r="G20" i="13"/>
  <c r="L19" i="13"/>
  <c r="K19" i="13"/>
  <c r="J19" i="13"/>
  <c r="I19" i="13"/>
  <c r="H19" i="13"/>
  <c r="G19" i="13"/>
  <c r="L18" i="13"/>
  <c r="K18" i="13"/>
  <c r="J18" i="13"/>
  <c r="I18" i="13"/>
  <c r="H18" i="13"/>
  <c r="G18" i="13"/>
  <c r="L17" i="13"/>
  <c r="K17" i="13"/>
  <c r="J17" i="13"/>
  <c r="I17" i="13"/>
  <c r="H17" i="13"/>
  <c r="G17" i="13"/>
  <c r="L16" i="13"/>
  <c r="K16" i="13"/>
  <c r="J16" i="13"/>
  <c r="I16" i="13"/>
  <c r="H16" i="13"/>
  <c r="G16" i="13"/>
  <c r="L15" i="13"/>
  <c r="K15" i="13"/>
  <c r="J15" i="13"/>
  <c r="I15" i="13"/>
  <c r="H15" i="13"/>
  <c r="G15" i="13"/>
  <c r="L14" i="13"/>
  <c r="L50" i="13" s="1"/>
  <c r="K14" i="13"/>
  <c r="K50" i="13" s="1"/>
  <c r="J14" i="13"/>
  <c r="J50" i="13" s="1"/>
  <c r="I14" i="13"/>
  <c r="H14" i="13"/>
  <c r="G14" i="13"/>
  <c r="K25" i="13" l="1"/>
  <c r="I218" i="12"/>
  <c r="C218" i="12"/>
  <c r="AC39" i="13"/>
  <c r="AC82" i="13" s="1"/>
  <c r="AC94" i="13" s="1"/>
  <c r="AC95" i="13" s="1"/>
  <c r="AD39" i="13"/>
  <c r="AD82" i="13" s="1"/>
  <c r="AD94" i="13" s="1"/>
  <c r="AD95" i="13" s="1"/>
  <c r="AE39" i="13"/>
  <c r="AE82" i="13" s="1"/>
  <c r="AE94" i="13" s="1"/>
  <c r="AE95" i="13" s="1"/>
  <c r="AF39" i="13"/>
  <c r="AF82" i="13" s="1"/>
  <c r="AF94" i="13" s="1"/>
  <c r="AF95" i="13" s="1"/>
  <c r="AG39" i="13"/>
  <c r="AG82" i="13" s="1"/>
  <c r="AG94" i="13" s="1"/>
  <c r="AG95" i="13" s="1"/>
  <c r="AH39" i="13"/>
  <c r="AH82" i="13" s="1"/>
  <c r="AH94" i="13" s="1"/>
  <c r="AH95" i="13" s="1"/>
  <c r="AB39" i="13"/>
  <c r="AB82" i="13" s="1"/>
  <c r="AB94" i="13" s="1"/>
  <c r="AB95" i="13" s="1"/>
  <c r="Q39" i="13"/>
  <c r="Q82" i="13" s="1"/>
  <c r="Q94" i="13" s="1"/>
  <c r="Q95" i="13" s="1"/>
  <c r="R39" i="13"/>
  <c r="R82" i="13" s="1"/>
  <c r="R94" i="13" s="1"/>
  <c r="R95" i="13" s="1"/>
  <c r="S39" i="13"/>
  <c r="S82" i="13" s="1"/>
  <c r="S94" i="13" s="1"/>
  <c r="S95" i="13" s="1"/>
  <c r="T39" i="13"/>
  <c r="T82" i="13" s="1"/>
  <c r="T94" i="13" s="1"/>
  <c r="T95" i="13" s="1"/>
  <c r="U39" i="13"/>
  <c r="U82" i="13" s="1"/>
  <c r="U94" i="13" s="1"/>
  <c r="U95" i="13" s="1"/>
  <c r="V39" i="13"/>
  <c r="V82" i="13" s="1"/>
  <c r="V94" i="13" s="1"/>
  <c r="V95" i="13" s="1"/>
  <c r="W39" i="13"/>
  <c r="W82" i="13" s="1"/>
  <c r="W94" i="13" s="1"/>
  <c r="W95" i="13" s="1"/>
  <c r="X39" i="13"/>
  <c r="X82" i="13" s="1"/>
  <c r="X94" i="13" s="1"/>
  <c r="X95" i="13" s="1"/>
  <c r="Y39" i="13"/>
  <c r="Y82" i="13" s="1"/>
  <c r="Y94" i="13" s="1"/>
  <c r="Y95" i="13" s="1"/>
  <c r="Z39" i="13"/>
  <c r="Z82" i="13" s="1"/>
  <c r="Z94" i="13" s="1"/>
  <c r="Z95" i="13" s="1"/>
  <c r="AA39" i="13"/>
  <c r="AA82" i="13" s="1"/>
  <c r="AA94" i="13" s="1"/>
  <c r="AA95" i="13" s="1"/>
  <c r="P39" i="13"/>
  <c r="P82" i="13" s="1"/>
  <c r="P94" i="13" s="1"/>
  <c r="P95" i="13" s="1"/>
  <c r="M39" i="13"/>
  <c r="M82" i="13" s="1"/>
  <c r="M94" i="13" s="1"/>
  <c r="M95" i="13" s="1"/>
  <c r="N39" i="13"/>
  <c r="N82" i="13" s="1"/>
  <c r="N94" i="13" s="1"/>
  <c r="N95" i="13" s="1"/>
  <c r="O39" i="13"/>
  <c r="O82" i="13" s="1"/>
  <c r="O94" i="13" s="1"/>
  <c r="O95" i="13" s="1"/>
  <c r="I225" i="12" l="1"/>
  <c r="I217" i="11"/>
  <c r="M218" i="12"/>
  <c r="M225" i="12" s="1"/>
  <c r="M229" i="12" s="1"/>
  <c r="C217" i="11"/>
  <c r="AI96" i="1"/>
  <c r="I224" i="11" l="1"/>
  <c r="AL96" i="4"/>
  <c r="AL102" i="4"/>
  <c r="C238" i="11"/>
  <c r="L87" i="13" l="1"/>
  <c r="L87" i="5"/>
  <c r="L39" i="13" l="1"/>
  <c r="L82" i="13" s="1"/>
  <c r="L94" i="13" s="1"/>
  <c r="L95" i="13" s="1"/>
  <c r="AF59" i="9" l="1"/>
  <c r="AG59" i="9"/>
  <c r="AH59" i="9"/>
  <c r="AF60" i="9"/>
  <c r="AG60" i="9"/>
  <c r="AH60" i="9"/>
  <c r="J59" i="14" l="1"/>
  <c r="K59" i="14"/>
  <c r="L59" i="14"/>
  <c r="J60" i="14"/>
  <c r="K60" i="14"/>
  <c r="L60" i="14"/>
  <c r="K39" i="13"/>
  <c r="K82" i="13" s="1"/>
  <c r="K94" i="13" s="1"/>
  <c r="K95" i="13" s="1"/>
  <c r="J39" i="13"/>
  <c r="J82" i="13" s="1"/>
  <c r="J94" i="13" s="1"/>
  <c r="J95" i="13" s="1"/>
  <c r="I39" i="13"/>
  <c r="I82" i="13" s="1"/>
  <c r="I94" i="13" s="1"/>
  <c r="I95" i="13" s="1"/>
  <c r="K59" i="9"/>
  <c r="K60" i="9"/>
  <c r="J59" i="9"/>
  <c r="J60" i="9"/>
  <c r="J39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G47" i="5"/>
  <c r="M39" i="4"/>
  <c r="O39" i="4"/>
  <c r="J82" i="5" l="1"/>
  <c r="J94" i="5" s="1"/>
  <c r="J95" i="5" s="1"/>
  <c r="M82" i="4"/>
  <c r="O82" i="4"/>
  <c r="N39" i="4"/>
  <c r="K39" i="5"/>
  <c r="F556" i="11" s="1"/>
  <c r="K87" i="13"/>
  <c r="K87" i="5"/>
  <c r="J87" i="13"/>
  <c r="J87" i="5"/>
  <c r="E556" i="11" s="1"/>
  <c r="K82" i="5" l="1"/>
  <c r="K94" i="5" s="1"/>
  <c r="K95" i="5" s="1"/>
  <c r="N82" i="4"/>
  <c r="M37" i="10"/>
  <c r="M15" i="10" s="1"/>
  <c r="I87" i="13"/>
  <c r="F37" i="10"/>
  <c r="F15" i="10" s="1"/>
  <c r="E37" i="10"/>
  <c r="E15" i="10" s="1"/>
  <c r="I87" i="5"/>
  <c r="H87" i="13"/>
  <c r="H87" i="5"/>
  <c r="K87" i="4"/>
  <c r="G37" i="10"/>
  <c r="G15" i="10" s="1"/>
  <c r="C37" i="10"/>
  <c r="C15" i="10" s="1"/>
  <c r="B37" i="10"/>
  <c r="B15" i="10" s="1"/>
  <c r="M27" i="10"/>
  <c r="M14" i="10" s="1"/>
  <c r="J27" i="10"/>
  <c r="J14" i="10" s="1"/>
  <c r="G27" i="10"/>
  <c r="G14" i="10" s="1"/>
  <c r="F27" i="10"/>
  <c r="F14" i="10" s="1"/>
  <c r="E27" i="10"/>
  <c r="E14" i="10" s="1"/>
  <c r="D27" i="10"/>
  <c r="D14" i="10" s="1"/>
  <c r="C27" i="10"/>
  <c r="C14" i="10" s="1"/>
  <c r="B27" i="10"/>
  <c r="B14" i="10" s="1"/>
  <c r="G87" i="5" l="1"/>
  <c r="D37" i="10"/>
  <c r="D15" i="10" s="1"/>
  <c r="G87" i="13"/>
  <c r="J37" i="10"/>
  <c r="J15" i="10" s="1"/>
  <c r="H39" i="13"/>
  <c r="H82" i="13" s="1"/>
  <c r="H94" i="13" s="1"/>
  <c r="H95" i="13" s="1"/>
  <c r="H39" i="5"/>
  <c r="C556" i="11" s="1"/>
  <c r="C119" i="12" l="1"/>
  <c r="H82" i="5"/>
  <c r="H94" i="5" s="1"/>
  <c r="H95" i="5" s="1"/>
  <c r="K39" i="4"/>
  <c r="G39" i="13"/>
  <c r="K82" i="4" l="1"/>
  <c r="K94" i="4" s="1"/>
  <c r="K100" i="4" s="1"/>
  <c r="K101" i="4" s="1"/>
  <c r="G82" i="13"/>
  <c r="G94" i="13" s="1"/>
  <c r="G95" i="13" s="1"/>
  <c r="G39" i="5"/>
  <c r="G82" i="5" s="1"/>
  <c r="G94" i="5" s="1"/>
  <c r="G95" i="5" s="1"/>
  <c r="J39" i="4"/>
  <c r="I39" i="5"/>
  <c r="D556" i="11" s="1"/>
  <c r="C224" i="12" l="1"/>
  <c r="C223" i="11" s="1"/>
  <c r="I82" i="5"/>
  <c r="I94" i="5" s="1"/>
  <c r="I95" i="5" s="1"/>
  <c r="K95" i="4"/>
  <c r="J82" i="4"/>
  <c r="L39" i="4"/>
  <c r="C225" i="12" l="1"/>
  <c r="E18" i="12" s="1"/>
  <c r="C224" i="11"/>
  <c r="L82" i="4"/>
  <c r="A4" i="14" l="1"/>
  <c r="Q4" i="14" s="1"/>
  <c r="A4" i="13"/>
  <c r="Q4" i="13" s="1"/>
  <c r="A4" i="9"/>
  <c r="Q4" i="9" s="1"/>
  <c r="A4" i="6"/>
  <c r="Q4" i="6" s="1"/>
  <c r="A4" i="5"/>
  <c r="Q4" i="5" s="1"/>
  <c r="A4" i="4"/>
  <c r="T4" i="4" s="1"/>
  <c r="P1" i="14"/>
  <c r="AH1" i="14" s="1"/>
  <c r="M1" i="12" l="1"/>
  <c r="R1" i="4"/>
  <c r="AL1" i="4" s="1"/>
  <c r="P1" i="1"/>
  <c r="AI1" i="1" s="1"/>
  <c r="Q1" i="5"/>
  <c r="AI1" i="5" s="1"/>
  <c r="P1" i="6"/>
  <c r="AH1" i="6" s="1"/>
  <c r="R1" i="9"/>
  <c r="AI1" i="9" s="1"/>
  <c r="P1" i="13"/>
  <c r="AI1" i="13" s="1"/>
  <c r="A5" i="14" l="1"/>
  <c r="Q5" i="14" s="1"/>
  <c r="A5" i="13"/>
  <c r="Q5" i="13" s="1"/>
  <c r="A5" i="9"/>
  <c r="Q5" i="9" s="1"/>
  <c r="A5" i="6"/>
  <c r="Q5" i="6" s="1"/>
  <c r="A5" i="5"/>
  <c r="Q5" i="5" s="1"/>
  <c r="A5" i="4"/>
  <c r="T5" i="4" s="1"/>
  <c r="A6" i="4"/>
  <c r="T6" i="4" s="1"/>
  <c r="A6" i="14"/>
  <c r="Q6" i="14" s="1"/>
  <c r="A6" i="13"/>
  <c r="Q6" i="13" s="1"/>
  <c r="A6" i="9"/>
  <c r="Q6" i="9" s="1"/>
  <c r="A6" i="6"/>
  <c r="Q6" i="6" s="1"/>
  <c r="A6" i="5"/>
  <c r="Q6" i="5" s="1"/>
  <c r="L39" i="5" l="1"/>
  <c r="G556" i="11" s="1"/>
  <c r="L82" i="5" l="1"/>
  <c r="L94" i="5" s="1"/>
  <c r="L95" i="5" s="1"/>
  <c r="I270" i="11"/>
  <c r="I269" i="11"/>
  <c r="C269" i="11"/>
  <c r="I268" i="11"/>
  <c r="C268" i="11"/>
  <c r="I267" i="11"/>
  <c r="C267" i="11"/>
  <c r="I266" i="11"/>
  <c r="C266" i="11"/>
  <c r="I265" i="11"/>
  <c r="C265" i="11"/>
  <c r="G25" i="14" l="1"/>
  <c r="H25" i="14"/>
  <c r="I25" i="14"/>
  <c r="J25" i="14"/>
  <c r="K25" i="14"/>
  <c r="L25" i="14"/>
  <c r="B32" i="14" l="1"/>
  <c r="B49" i="14" s="1"/>
  <c r="B68" i="14" s="1"/>
  <c r="E69" i="14"/>
  <c r="H69" i="14" s="1"/>
  <c r="AH66" i="14"/>
  <c r="AG66" i="14"/>
  <c r="AF66" i="14"/>
  <c r="AE66" i="14"/>
  <c r="AD66" i="14"/>
  <c r="AC66" i="14"/>
  <c r="AB66" i="14"/>
  <c r="AA66" i="14"/>
  <c r="Z66" i="14"/>
  <c r="Y66" i="14"/>
  <c r="X66" i="14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B61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I60" i="14"/>
  <c r="H60" i="14"/>
  <c r="G60" i="14"/>
  <c r="I59" i="14"/>
  <c r="H59" i="14"/>
  <c r="G59" i="14"/>
  <c r="E58" i="14"/>
  <c r="E57" i="14"/>
  <c r="E56" i="14"/>
  <c r="E55" i="14"/>
  <c r="E54" i="14"/>
  <c r="E53" i="14"/>
  <c r="E52" i="14"/>
  <c r="E51" i="14"/>
  <c r="E50" i="14"/>
  <c r="E255" i="12" l="1"/>
  <c r="L54" i="14"/>
  <c r="J54" i="14"/>
  <c r="K54" i="14"/>
  <c r="E252" i="12"/>
  <c r="K51" i="14"/>
  <c r="L51" i="14"/>
  <c r="J51" i="14"/>
  <c r="E256" i="12"/>
  <c r="K55" i="14"/>
  <c r="L55" i="14"/>
  <c r="J55" i="14"/>
  <c r="E251" i="12"/>
  <c r="L50" i="14"/>
  <c r="J50" i="14"/>
  <c r="K50" i="14"/>
  <c r="E259" i="12"/>
  <c r="L58" i="14"/>
  <c r="J58" i="14"/>
  <c r="K58" i="14"/>
  <c r="E253" i="12"/>
  <c r="L52" i="14"/>
  <c r="J52" i="14"/>
  <c r="K52" i="14"/>
  <c r="E257" i="12"/>
  <c r="J56" i="14"/>
  <c r="L56" i="14"/>
  <c r="K56" i="14"/>
  <c r="E254" i="12"/>
  <c r="K53" i="14"/>
  <c r="J53" i="14"/>
  <c r="L53" i="14"/>
  <c r="E258" i="12"/>
  <c r="K57" i="14"/>
  <c r="L57" i="14"/>
  <c r="J57" i="14"/>
  <c r="I50" i="14"/>
  <c r="G50" i="14"/>
  <c r="H50" i="14"/>
  <c r="H51" i="14"/>
  <c r="I51" i="14"/>
  <c r="G51" i="14"/>
  <c r="I52" i="14"/>
  <c r="G52" i="14"/>
  <c r="H52" i="14"/>
  <c r="I54" i="14"/>
  <c r="G54" i="14"/>
  <c r="H54" i="14"/>
  <c r="I56" i="14"/>
  <c r="G56" i="14"/>
  <c r="H56" i="14"/>
  <c r="I58" i="14"/>
  <c r="G58" i="14"/>
  <c r="H58" i="14"/>
  <c r="H53" i="14"/>
  <c r="I53" i="14"/>
  <c r="G53" i="14"/>
  <c r="H55" i="14"/>
  <c r="I55" i="14"/>
  <c r="G55" i="14"/>
  <c r="H57" i="14"/>
  <c r="I57" i="14"/>
  <c r="G57" i="14"/>
  <c r="G69" i="14"/>
  <c r="I69" i="14"/>
  <c r="K61" i="14" l="1"/>
  <c r="K254" i="12"/>
  <c r="E253" i="11"/>
  <c r="K253" i="12"/>
  <c r="E252" i="11"/>
  <c r="L61" i="14"/>
  <c r="K251" i="12"/>
  <c r="E250" i="11"/>
  <c r="K252" i="12"/>
  <c r="E251" i="11"/>
  <c r="K258" i="12"/>
  <c r="E257" i="11"/>
  <c r="E256" i="11"/>
  <c r="K257" i="12"/>
  <c r="K259" i="12"/>
  <c r="E258" i="11"/>
  <c r="J61" i="14"/>
  <c r="K256" i="12"/>
  <c r="E255" i="11"/>
  <c r="K255" i="12"/>
  <c r="E254" i="11"/>
  <c r="G61" i="14"/>
  <c r="I61" i="14"/>
  <c r="H61" i="14"/>
  <c r="H71" i="14"/>
  <c r="I71" i="14"/>
  <c r="H72" i="14"/>
  <c r="J71" i="14"/>
  <c r="G72" i="14"/>
  <c r="L72" i="14"/>
  <c r="J72" i="14"/>
  <c r="G71" i="14"/>
  <c r="L71" i="14"/>
  <c r="K255" i="11" l="1"/>
  <c r="K250" i="11"/>
  <c r="K252" i="11"/>
  <c r="K254" i="11"/>
  <c r="K258" i="11"/>
  <c r="K256" i="11"/>
  <c r="K251" i="11"/>
  <c r="K257" i="11"/>
  <c r="K253" i="11"/>
  <c r="J69" i="14"/>
  <c r="J70" i="14"/>
  <c r="J39" i="14"/>
  <c r="H70" i="14"/>
  <c r="H75" i="14" s="1"/>
  <c r="H81" i="14" s="1"/>
  <c r="H39" i="14"/>
  <c r="I72" i="14"/>
  <c r="K69" i="14"/>
  <c r="L69" i="14"/>
  <c r="L70" i="14"/>
  <c r="L39" i="14"/>
  <c r="G70" i="14"/>
  <c r="G75" i="14" s="1"/>
  <c r="G81" i="14" s="1"/>
  <c r="G39" i="14"/>
  <c r="G82" i="14" l="1"/>
  <c r="G94" i="14" s="1"/>
  <c r="G95" i="14" s="1"/>
  <c r="L82" i="14"/>
  <c r="L94" i="14" s="1"/>
  <c r="L95" i="14" s="1"/>
  <c r="J82" i="14"/>
  <c r="J94" i="14" s="1"/>
  <c r="J95" i="14" s="1"/>
  <c r="H82" i="14"/>
  <c r="H94" i="14" s="1"/>
  <c r="H95" i="14" s="1"/>
  <c r="J75" i="14"/>
  <c r="J81" i="14" s="1"/>
  <c r="L75" i="14"/>
  <c r="L81" i="14" s="1"/>
  <c r="K71" i="14"/>
  <c r="K72" i="14"/>
  <c r="I70" i="14"/>
  <c r="I75" i="14" s="1"/>
  <c r="I81" i="14" s="1"/>
  <c r="I39" i="14"/>
  <c r="L87" i="14"/>
  <c r="G574" i="11" s="1"/>
  <c r="L87" i="6"/>
  <c r="O87" i="4"/>
  <c r="L87" i="1"/>
  <c r="L84" i="14"/>
  <c r="L84" i="9"/>
  <c r="L84" i="6"/>
  <c r="O84" i="4"/>
  <c r="L84" i="1"/>
  <c r="K87" i="14"/>
  <c r="K87" i="6"/>
  <c r="N87" i="4"/>
  <c r="K87" i="1"/>
  <c r="K84" i="14"/>
  <c r="K84" i="9"/>
  <c r="K84" i="6"/>
  <c r="N84" i="4"/>
  <c r="K84" i="1"/>
  <c r="J87" i="14"/>
  <c r="J87" i="6"/>
  <c r="M87" i="4"/>
  <c r="J87" i="1"/>
  <c r="J84" i="14"/>
  <c r="J84" i="9"/>
  <c r="J84" i="6"/>
  <c r="M84" i="4"/>
  <c r="J84" i="1"/>
  <c r="I87" i="14"/>
  <c r="I87" i="6"/>
  <c r="L87" i="4"/>
  <c r="I87" i="1"/>
  <c r="I84" i="14"/>
  <c r="I84" i="9"/>
  <c r="I84" i="6"/>
  <c r="L84" i="4"/>
  <c r="I84" i="1"/>
  <c r="H87" i="14"/>
  <c r="H87" i="6"/>
  <c r="H87" i="1"/>
  <c r="H84" i="14"/>
  <c r="H84" i="9"/>
  <c r="H84" i="6"/>
  <c r="K84" i="4"/>
  <c r="H84" i="1"/>
  <c r="G49" i="12" l="1"/>
  <c r="E574" i="11"/>
  <c r="I82" i="14"/>
  <c r="I94" i="14" s="1"/>
  <c r="I95" i="14" s="1"/>
  <c r="D574" i="11"/>
  <c r="C574" i="11"/>
  <c r="O94" i="4"/>
  <c r="M94" i="4"/>
  <c r="L94" i="4"/>
  <c r="N94" i="4"/>
  <c r="H90" i="14"/>
  <c r="H91" i="14" s="1"/>
  <c r="I90" i="14"/>
  <c r="I91" i="14" s="1"/>
  <c r="L90" i="14"/>
  <c r="L91" i="14" s="1"/>
  <c r="J90" i="14"/>
  <c r="J91" i="14" s="1"/>
  <c r="K70" i="14"/>
  <c r="K75" i="14" s="1"/>
  <c r="K81" i="14" s="1"/>
  <c r="K90" i="14" s="1"/>
  <c r="K91" i="14" s="1"/>
  <c r="K39" i="14"/>
  <c r="I84" i="5"/>
  <c r="K84" i="5"/>
  <c r="H84" i="13"/>
  <c r="I84" i="13"/>
  <c r="J84" i="13"/>
  <c r="K84" i="13"/>
  <c r="L84" i="13"/>
  <c r="H84" i="5"/>
  <c r="J84" i="5"/>
  <c r="L84" i="5"/>
  <c r="O100" i="4" l="1"/>
  <c r="O101" i="4" s="1"/>
  <c r="O95" i="4"/>
  <c r="M100" i="4"/>
  <c r="M101" i="4" s="1"/>
  <c r="M95" i="4"/>
  <c r="L100" i="4"/>
  <c r="L101" i="4" s="1"/>
  <c r="L95" i="4"/>
  <c r="N100" i="4"/>
  <c r="N101" i="4" s="1"/>
  <c r="N95" i="4"/>
  <c r="K82" i="14"/>
  <c r="K94" i="14" s="1"/>
  <c r="K95" i="14" s="1"/>
  <c r="F574" i="11"/>
  <c r="G84" i="14"/>
  <c r="G87" i="14"/>
  <c r="G84" i="13"/>
  <c r="J84" i="4"/>
  <c r="G84" i="5"/>
  <c r="G84" i="9"/>
  <c r="G87" i="1"/>
  <c r="AI87" i="13"/>
  <c r="G84" i="6"/>
  <c r="J87" i="4"/>
  <c r="G87" i="6"/>
  <c r="G84" i="12" l="1"/>
  <c r="G189" i="12"/>
  <c r="G224" i="12"/>
  <c r="G223" i="11" s="1"/>
  <c r="G154" i="12"/>
  <c r="G119" i="12"/>
  <c r="G270" i="11"/>
  <c r="J94" i="4"/>
  <c r="AI84" i="1"/>
  <c r="G90" i="14"/>
  <c r="G91" i="14" s="1"/>
  <c r="AI87" i="1"/>
  <c r="AI84" i="5"/>
  <c r="AL84" i="4"/>
  <c r="AI84" i="13"/>
  <c r="AL87" i="4"/>
  <c r="AI87" i="5"/>
  <c r="AI78" i="1"/>
  <c r="N59" i="9"/>
  <c r="O60" i="9"/>
  <c r="P59" i="9"/>
  <c r="Q60" i="9"/>
  <c r="R59" i="9"/>
  <c r="S60" i="9"/>
  <c r="T59" i="9"/>
  <c r="U60" i="9"/>
  <c r="V59" i="9"/>
  <c r="W60" i="9"/>
  <c r="X59" i="9"/>
  <c r="Y60" i="9"/>
  <c r="Z59" i="9"/>
  <c r="AA60" i="9"/>
  <c r="AB59" i="9"/>
  <c r="AC60" i="9"/>
  <c r="AD59" i="9"/>
  <c r="AE60" i="9"/>
  <c r="M60" i="9"/>
  <c r="L59" i="9"/>
  <c r="J100" i="4" l="1"/>
  <c r="J95" i="4"/>
  <c r="AL95" i="4" s="1"/>
  <c r="C118" i="11"/>
  <c r="AD60" i="9"/>
  <c r="AB60" i="9"/>
  <c r="Z60" i="9"/>
  <c r="X60" i="9"/>
  <c r="V60" i="9"/>
  <c r="T60" i="9"/>
  <c r="R60" i="9"/>
  <c r="P60" i="9"/>
  <c r="N60" i="9"/>
  <c r="AE59" i="9"/>
  <c r="AC59" i="9"/>
  <c r="AA59" i="9"/>
  <c r="Y59" i="9"/>
  <c r="W59" i="9"/>
  <c r="U59" i="9"/>
  <c r="S59" i="9"/>
  <c r="Q59" i="9"/>
  <c r="O59" i="9"/>
  <c r="M59" i="9"/>
  <c r="L60" i="9"/>
  <c r="J101" i="4" l="1"/>
  <c r="K235" i="11"/>
  <c r="I235" i="11"/>
  <c r="E51" i="13" l="1"/>
  <c r="E52" i="13"/>
  <c r="E53" i="13"/>
  <c r="E54" i="13"/>
  <c r="E55" i="13"/>
  <c r="E56" i="13"/>
  <c r="E57" i="13"/>
  <c r="E58" i="13"/>
  <c r="E59" i="13"/>
  <c r="E69" i="13"/>
  <c r="G69" i="13" s="1"/>
  <c r="H72" i="13"/>
  <c r="H71" i="13"/>
  <c r="H70" i="13"/>
  <c r="AH66" i="13"/>
  <c r="AG66" i="13"/>
  <c r="AF66" i="13"/>
  <c r="AE66" i="13"/>
  <c r="AD66" i="13"/>
  <c r="AC66" i="13"/>
  <c r="AB66" i="13"/>
  <c r="AA66" i="13"/>
  <c r="Z66" i="13"/>
  <c r="Y66" i="13"/>
  <c r="X66" i="13"/>
  <c r="W66" i="13"/>
  <c r="V66" i="13"/>
  <c r="U66" i="13"/>
  <c r="T66" i="13"/>
  <c r="S66" i="13"/>
  <c r="R66" i="13"/>
  <c r="Q66" i="13"/>
  <c r="P66" i="13"/>
  <c r="O66" i="13"/>
  <c r="N66" i="13"/>
  <c r="M66" i="13"/>
  <c r="L66" i="13"/>
  <c r="K66" i="13"/>
  <c r="J66" i="13"/>
  <c r="I66" i="13"/>
  <c r="H66" i="13"/>
  <c r="G66" i="13"/>
  <c r="E50" i="13"/>
  <c r="AH72" i="13"/>
  <c r="AG72" i="13"/>
  <c r="AF72" i="13"/>
  <c r="AE72" i="13"/>
  <c r="AD72" i="13"/>
  <c r="AC72" i="13"/>
  <c r="AB72" i="13"/>
  <c r="AA72" i="13"/>
  <c r="Z72" i="13"/>
  <c r="Y72" i="13"/>
  <c r="X72" i="13"/>
  <c r="W72" i="13"/>
  <c r="V72" i="13"/>
  <c r="U72" i="13"/>
  <c r="T72" i="13"/>
  <c r="S72" i="13"/>
  <c r="R72" i="13"/>
  <c r="Q72" i="13"/>
  <c r="P72" i="13"/>
  <c r="O72" i="13"/>
  <c r="N72" i="13"/>
  <c r="M72" i="13"/>
  <c r="L72" i="13"/>
  <c r="K72" i="13"/>
  <c r="J72" i="13"/>
  <c r="I72" i="13"/>
  <c r="G72" i="13"/>
  <c r="AH71" i="13"/>
  <c r="AG71" i="13"/>
  <c r="AF71" i="13"/>
  <c r="AE71" i="13"/>
  <c r="AD71" i="13"/>
  <c r="AC71" i="13"/>
  <c r="AB71" i="13"/>
  <c r="AA71" i="13"/>
  <c r="Z71" i="13"/>
  <c r="Y71" i="13"/>
  <c r="X71" i="13"/>
  <c r="W71" i="13"/>
  <c r="V71" i="13"/>
  <c r="U71" i="13"/>
  <c r="T71" i="13"/>
  <c r="S71" i="13"/>
  <c r="R71" i="13"/>
  <c r="Q71" i="13"/>
  <c r="P71" i="13"/>
  <c r="O71" i="13"/>
  <c r="N71" i="13"/>
  <c r="M71" i="13"/>
  <c r="L71" i="13"/>
  <c r="K71" i="13"/>
  <c r="J71" i="13"/>
  <c r="I71" i="13"/>
  <c r="G71" i="13"/>
  <c r="AH70" i="13"/>
  <c r="AG70" i="13"/>
  <c r="AF70" i="13"/>
  <c r="AE70" i="13"/>
  <c r="AD70" i="13"/>
  <c r="AC70" i="13"/>
  <c r="AB70" i="13"/>
  <c r="AA70" i="13"/>
  <c r="Z70" i="13"/>
  <c r="Y70" i="13"/>
  <c r="X70" i="13"/>
  <c r="W70" i="13"/>
  <c r="V70" i="13"/>
  <c r="U70" i="13"/>
  <c r="T70" i="13"/>
  <c r="S70" i="13"/>
  <c r="R70" i="13"/>
  <c r="Q70" i="13"/>
  <c r="P70" i="13"/>
  <c r="O70" i="13"/>
  <c r="N70" i="13"/>
  <c r="M70" i="13"/>
  <c r="L70" i="13"/>
  <c r="K70" i="13"/>
  <c r="J70" i="13"/>
  <c r="I70" i="13"/>
  <c r="G70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H59" i="13"/>
  <c r="H54" i="13"/>
  <c r="I51" i="13"/>
  <c r="H25" i="13"/>
  <c r="G25" i="13"/>
  <c r="K58" i="13" l="1"/>
  <c r="L58" i="13"/>
  <c r="K57" i="13"/>
  <c r="L57" i="13"/>
  <c r="K56" i="13"/>
  <c r="L56" i="13"/>
  <c r="K55" i="13"/>
  <c r="L55" i="13"/>
  <c r="K54" i="13"/>
  <c r="L54" i="13"/>
  <c r="K53" i="13"/>
  <c r="L53" i="13"/>
  <c r="K51" i="13"/>
  <c r="L51" i="13"/>
  <c r="L52" i="13"/>
  <c r="K52" i="13"/>
  <c r="H56" i="13"/>
  <c r="J59" i="13"/>
  <c r="AE69" i="13"/>
  <c r="AF69" i="13"/>
  <c r="AF75" i="13" s="1"/>
  <c r="AG69" i="13"/>
  <c r="AH69" i="13"/>
  <c r="AH75" i="13" s="1"/>
  <c r="Q69" i="13"/>
  <c r="U69" i="13"/>
  <c r="M69" i="13"/>
  <c r="AC69" i="13"/>
  <c r="J54" i="13"/>
  <c r="E211" i="11"/>
  <c r="J57" i="13"/>
  <c r="J53" i="13"/>
  <c r="I69" i="13"/>
  <c r="I75" i="13" s="1"/>
  <c r="Y69" i="13"/>
  <c r="J56" i="13"/>
  <c r="J52" i="13"/>
  <c r="K212" i="11"/>
  <c r="J58" i="13"/>
  <c r="K209" i="11"/>
  <c r="J55" i="13"/>
  <c r="J51" i="13"/>
  <c r="H58" i="13"/>
  <c r="N69" i="13"/>
  <c r="V69" i="13"/>
  <c r="AD69" i="13"/>
  <c r="H69" i="13"/>
  <c r="P69" i="13"/>
  <c r="T69" i="13"/>
  <c r="X69" i="13"/>
  <c r="X75" i="13" s="1"/>
  <c r="AB69" i="13"/>
  <c r="J69" i="13"/>
  <c r="R69" i="13"/>
  <c r="Z69" i="13"/>
  <c r="H52" i="13"/>
  <c r="O69" i="13"/>
  <c r="S69" i="13"/>
  <c r="W69" i="13"/>
  <c r="AA69" i="13"/>
  <c r="G59" i="13"/>
  <c r="I59" i="13"/>
  <c r="E234" i="11"/>
  <c r="K234" i="11"/>
  <c r="H51" i="13"/>
  <c r="H50" i="13"/>
  <c r="G51" i="13"/>
  <c r="I25" i="13"/>
  <c r="G53" i="13"/>
  <c r="I53" i="13"/>
  <c r="G55" i="13"/>
  <c r="I55" i="13"/>
  <c r="G57" i="13"/>
  <c r="I57" i="13"/>
  <c r="G50" i="13"/>
  <c r="I50" i="13"/>
  <c r="G52" i="13"/>
  <c r="I52" i="13"/>
  <c r="H53" i="13"/>
  <c r="G54" i="13"/>
  <c r="I54" i="13"/>
  <c r="H55" i="13"/>
  <c r="G56" i="13"/>
  <c r="I56" i="13"/>
  <c r="H57" i="13"/>
  <c r="G58" i="13"/>
  <c r="I58" i="13"/>
  <c r="AE75" i="13" l="1"/>
  <c r="Q75" i="13"/>
  <c r="AB75" i="13"/>
  <c r="M75" i="13"/>
  <c r="N75" i="13"/>
  <c r="U75" i="13"/>
  <c r="AG75" i="13"/>
  <c r="V75" i="13"/>
  <c r="K210" i="11"/>
  <c r="L75" i="13"/>
  <c r="P75" i="13"/>
  <c r="O75" i="13"/>
  <c r="AD75" i="13"/>
  <c r="AC75" i="13"/>
  <c r="AA75" i="13"/>
  <c r="Z75" i="13"/>
  <c r="Y75" i="13"/>
  <c r="W75" i="13"/>
  <c r="T75" i="13"/>
  <c r="S75" i="13"/>
  <c r="R75" i="13"/>
  <c r="J75" i="13"/>
  <c r="K75" i="13"/>
  <c r="H61" i="13"/>
  <c r="H75" i="13"/>
  <c r="G75" i="13"/>
  <c r="K204" i="11"/>
  <c r="K207" i="11"/>
  <c r="K208" i="11"/>
  <c r="K205" i="11"/>
  <c r="K206" i="11"/>
  <c r="K211" i="11"/>
  <c r="I61" i="13"/>
  <c r="G61" i="13"/>
  <c r="G81" i="13" s="1"/>
  <c r="G218" i="12" l="1"/>
  <c r="G225" i="12" s="1"/>
  <c r="I81" i="13"/>
  <c r="I90" i="13" s="1"/>
  <c r="I91" i="13" s="1"/>
  <c r="H81" i="13"/>
  <c r="J61" i="13"/>
  <c r="H90" i="13" l="1"/>
  <c r="H91" i="13" s="1"/>
  <c r="E218" i="12"/>
  <c r="E217" i="11" s="1"/>
  <c r="M217" i="11"/>
  <c r="M224" i="11" s="1"/>
  <c r="G90" i="13"/>
  <c r="G91" i="13" s="1"/>
  <c r="J81" i="13"/>
  <c r="J90" i="13" s="1"/>
  <c r="J91" i="13" s="1"/>
  <c r="K61" i="13"/>
  <c r="J25" i="13"/>
  <c r="G217" i="11" l="1"/>
  <c r="G224" i="11" s="1"/>
  <c r="K81" i="13"/>
  <c r="K90" i="13" l="1"/>
  <c r="K91" i="13" s="1"/>
  <c r="I184" i="11"/>
  <c r="I185" i="11"/>
  <c r="I186" i="11"/>
  <c r="I187" i="11"/>
  <c r="I188" i="11"/>
  <c r="C184" i="11"/>
  <c r="C185" i="11"/>
  <c r="C186" i="11"/>
  <c r="C187" i="11"/>
  <c r="I148" i="11"/>
  <c r="I149" i="11"/>
  <c r="I150" i="11"/>
  <c r="I151" i="11"/>
  <c r="I152" i="11"/>
  <c r="I153" i="11"/>
  <c r="C148" i="11"/>
  <c r="C149" i="11"/>
  <c r="C150" i="11"/>
  <c r="C151" i="11"/>
  <c r="C152" i="11"/>
  <c r="C113" i="11"/>
  <c r="C114" i="11"/>
  <c r="C115" i="11"/>
  <c r="C116" i="11"/>
  <c r="C117" i="11"/>
  <c r="I113" i="11"/>
  <c r="I114" i="11"/>
  <c r="I115" i="11"/>
  <c r="I116" i="11"/>
  <c r="I117" i="11"/>
  <c r="I118" i="11"/>
  <c r="I43" i="11"/>
  <c r="I44" i="11"/>
  <c r="I45" i="11"/>
  <c r="I46" i="11"/>
  <c r="I47" i="11"/>
  <c r="I48" i="11"/>
  <c r="C43" i="11"/>
  <c r="C44" i="11"/>
  <c r="C45" i="11"/>
  <c r="C46" i="11"/>
  <c r="C47" i="11"/>
  <c r="I78" i="11"/>
  <c r="I79" i="11"/>
  <c r="I80" i="11"/>
  <c r="I81" i="11"/>
  <c r="I82" i="11"/>
  <c r="I83" i="11"/>
  <c r="C78" i="11"/>
  <c r="C79" i="11"/>
  <c r="C80" i="11"/>
  <c r="C81" i="11"/>
  <c r="C82" i="11"/>
  <c r="E36" i="11"/>
  <c r="E35" i="11"/>
  <c r="E34" i="11"/>
  <c r="E33" i="11"/>
  <c r="E32" i="11"/>
  <c r="E31" i="11"/>
  <c r="E30" i="11"/>
  <c r="E29" i="11"/>
  <c r="E28" i="11"/>
  <c r="A4" i="12"/>
  <c r="A5" i="12"/>
  <c r="A3" i="12"/>
  <c r="E30" i="12"/>
  <c r="E31" i="12"/>
  <c r="K31" i="12" s="1"/>
  <c r="E32" i="12"/>
  <c r="E33" i="12"/>
  <c r="K33" i="12" s="1"/>
  <c r="E34" i="12"/>
  <c r="E35" i="12"/>
  <c r="K35" i="12" s="1"/>
  <c r="E36" i="12"/>
  <c r="E37" i="12"/>
  <c r="K37" i="12" s="1"/>
  <c r="E29" i="12"/>
  <c r="K36" i="11" l="1"/>
  <c r="K28" i="11"/>
  <c r="K30" i="11"/>
  <c r="K32" i="11"/>
  <c r="K34" i="11"/>
  <c r="K29" i="11"/>
  <c r="K31" i="11"/>
  <c r="K33" i="11"/>
  <c r="K35" i="11"/>
  <c r="K29" i="12"/>
  <c r="K36" i="12"/>
  <c r="K34" i="12"/>
  <c r="K32" i="12"/>
  <c r="K30" i="12"/>
  <c r="B75" i="9" l="1"/>
  <c r="B68" i="9"/>
  <c r="B61" i="9"/>
  <c r="B49" i="9"/>
  <c r="B75" i="6"/>
  <c r="B68" i="6"/>
  <c r="B61" i="6"/>
  <c r="B49" i="6"/>
  <c r="B75" i="5"/>
  <c r="B68" i="5"/>
  <c r="B61" i="5"/>
  <c r="B49" i="5"/>
  <c r="B75" i="4"/>
  <c r="B68" i="4"/>
  <c r="B61" i="4"/>
  <c r="B49" i="4"/>
  <c r="L70" i="9"/>
  <c r="K70" i="9"/>
  <c r="J70" i="9"/>
  <c r="I70" i="9"/>
  <c r="H70" i="9"/>
  <c r="E69" i="9"/>
  <c r="H69" i="9" s="1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I60" i="9"/>
  <c r="H60" i="9"/>
  <c r="G60" i="9"/>
  <c r="I59" i="9"/>
  <c r="H59" i="9"/>
  <c r="G59" i="9"/>
  <c r="E69" i="6"/>
  <c r="AH66" i="6"/>
  <c r="AG66" i="6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E69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H75" i="4"/>
  <c r="G75" i="4"/>
  <c r="F75" i="4"/>
  <c r="E69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H66" i="4"/>
  <c r="G66" i="4"/>
  <c r="F66" i="4"/>
  <c r="H61" i="4"/>
  <c r="G61" i="4"/>
  <c r="F61" i="4"/>
  <c r="A5" i="1"/>
  <c r="Q5" i="1" s="1"/>
  <c r="A6" i="1"/>
  <c r="Q6" i="1" s="1"/>
  <c r="A4" i="1"/>
  <c r="Q4" i="1" s="1"/>
  <c r="H59" i="1"/>
  <c r="I59" i="1"/>
  <c r="J59" i="1"/>
  <c r="K59" i="1"/>
  <c r="L59" i="1"/>
  <c r="H60" i="1"/>
  <c r="I60" i="1"/>
  <c r="J60" i="1"/>
  <c r="K60" i="1"/>
  <c r="L60" i="1"/>
  <c r="G59" i="1"/>
  <c r="G60" i="1"/>
  <c r="E51" i="1"/>
  <c r="E52" i="1"/>
  <c r="E53" i="1"/>
  <c r="E54" i="1"/>
  <c r="E55" i="1"/>
  <c r="E56" i="1"/>
  <c r="E57" i="1"/>
  <c r="E58" i="1"/>
  <c r="E50" i="1"/>
  <c r="H50" i="1" s="1"/>
  <c r="H39" i="9"/>
  <c r="J39" i="9"/>
  <c r="L39" i="9"/>
  <c r="G70" i="5"/>
  <c r="H70" i="5"/>
  <c r="I70" i="5"/>
  <c r="J70" i="5"/>
  <c r="K70" i="5"/>
  <c r="L70" i="5"/>
  <c r="G71" i="5"/>
  <c r="H71" i="5"/>
  <c r="I71" i="5"/>
  <c r="J71" i="5"/>
  <c r="K71" i="5"/>
  <c r="L71" i="5"/>
  <c r="G72" i="5"/>
  <c r="H72" i="5"/>
  <c r="I72" i="5"/>
  <c r="J72" i="5"/>
  <c r="K72" i="5"/>
  <c r="L72" i="5"/>
  <c r="G59" i="6"/>
  <c r="H59" i="6"/>
  <c r="I59" i="6"/>
  <c r="J59" i="6"/>
  <c r="K59" i="6"/>
  <c r="L59" i="6"/>
  <c r="G60" i="6"/>
  <c r="H60" i="6"/>
  <c r="I60" i="6"/>
  <c r="J60" i="6"/>
  <c r="K60" i="6"/>
  <c r="L60" i="6"/>
  <c r="G59" i="5"/>
  <c r="H59" i="5"/>
  <c r="I59" i="5"/>
  <c r="J59" i="5"/>
  <c r="K59" i="5"/>
  <c r="L59" i="5"/>
  <c r="G60" i="5"/>
  <c r="H60" i="5"/>
  <c r="I60" i="5"/>
  <c r="J60" i="5"/>
  <c r="K60" i="5"/>
  <c r="L60" i="5"/>
  <c r="J59" i="4"/>
  <c r="K59" i="4"/>
  <c r="L59" i="4"/>
  <c r="M59" i="4"/>
  <c r="N59" i="4"/>
  <c r="O59" i="4"/>
  <c r="J60" i="4"/>
  <c r="K60" i="4"/>
  <c r="L60" i="4"/>
  <c r="M60" i="4"/>
  <c r="N60" i="4"/>
  <c r="O60" i="4"/>
  <c r="K39" i="9"/>
  <c r="I39" i="9"/>
  <c r="G39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I25" i="9"/>
  <c r="H25" i="9"/>
  <c r="G25" i="9"/>
  <c r="J56" i="1" l="1"/>
  <c r="L56" i="1"/>
  <c r="K56" i="1"/>
  <c r="J52" i="1"/>
  <c r="L52" i="1"/>
  <c r="K52" i="1"/>
  <c r="AI70" i="1"/>
  <c r="J50" i="1"/>
  <c r="L50" i="1"/>
  <c r="K50" i="1"/>
  <c r="L55" i="1"/>
  <c r="K55" i="1"/>
  <c r="J55" i="1"/>
  <c r="L51" i="1"/>
  <c r="J51" i="1"/>
  <c r="K51" i="1"/>
  <c r="AI71" i="1"/>
  <c r="J58" i="1"/>
  <c r="L58" i="1"/>
  <c r="K58" i="1"/>
  <c r="J54" i="1"/>
  <c r="L54" i="1"/>
  <c r="K54" i="1"/>
  <c r="O69" i="4"/>
  <c r="O75" i="4" s="1"/>
  <c r="M69" i="4"/>
  <c r="M75" i="4" s="1"/>
  <c r="N69" i="4"/>
  <c r="N75" i="4" s="1"/>
  <c r="K69" i="4"/>
  <c r="K75" i="4" s="1"/>
  <c r="J69" i="4"/>
  <c r="J75" i="4" s="1"/>
  <c r="L69" i="4"/>
  <c r="L75" i="4" s="1"/>
  <c r="AI72" i="1"/>
  <c r="L57" i="1"/>
  <c r="J57" i="1"/>
  <c r="K57" i="1"/>
  <c r="L53" i="1"/>
  <c r="J53" i="1"/>
  <c r="K53" i="1"/>
  <c r="G82" i="9"/>
  <c r="G94" i="9" s="1"/>
  <c r="G95" i="9" s="1"/>
  <c r="G573" i="11"/>
  <c r="L82" i="9"/>
  <c r="L94" i="9" s="1"/>
  <c r="L95" i="9" s="1"/>
  <c r="F573" i="11"/>
  <c r="K82" i="9"/>
  <c r="K94" i="9" s="1"/>
  <c r="K95" i="9" s="1"/>
  <c r="E573" i="11"/>
  <c r="J82" i="9"/>
  <c r="J94" i="9" s="1"/>
  <c r="J95" i="9" s="1"/>
  <c r="D573" i="11"/>
  <c r="I82" i="9"/>
  <c r="I94" i="9" s="1"/>
  <c r="I95" i="9" s="1"/>
  <c r="C573" i="11"/>
  <c r="H82" i="9"/>
  <c r="H94" i="9" s="1"/>
  <c r="H95" i="9" s="1"/>
  <c r="L69" i="9"/>
  <c r="AI60" i="1"/>
  <c r="AI59" i="1"/>
  <c r="J69" i="9"/>
  <c r="E50" i="9"/>
  <c r="E169" i="12"/>
  <c r="E52" i="9"/>
  <c r="E171" i="12"/>
  <c r="E54" i="9"/>
  <c r="E173" i="12"/>
  <c r="E56" i="9"/>
  <c r="E175" i="12"/>
  <c r="E58" i="9"/>
  <c r="E177" i="12"/>
  <c r="E51" i="9"/>
  <c r="E170" i="12"/>
  <c r="E53" i="9"/>
  <c r="G53" i="9" s="1"/>
  <c r="E172" i="12"/>
  <c r="E55" i="9"/>
  <c r="E174" i="12"/>
  <c r="E57" i="9"/>
  <c r="E176" i="12"/>
  <c r="H69" i="5"/>
  <c r="H75" i="5" s="1"/>
  <c r="J69" i="5"/>
  <c r="L69" i="5"/>
  <c r="G69" i="5"/>
  <c r="I69" i="5"/>
  <c r="K69" i="5"/>
  <c r="H75" i="9"/>
  <c r="I69" i="9"/>
  <c r="K69" i="9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I50" i="1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H30" i="4"/>
  <c r="G30" i="4"/>
  <c r="F30" i="4"/>
  <c r="L75" i="5" l="1"/>
  <c r="J75" i="5"/>
  <c r="L75" i="9"/>
  <c r="J75" i="9"/>
  <c r="K75" i="5"/>
  <c r="H55" i="9"/>
  <c r="L55" i="9"/>
  <c r="J55" i="9"/>
  <c r="K55" i="9"/>
  <c r="L51" i="9"/>
  <c r="K51" i="9"/>
  <c r="J51" i="9"/>
  <c r="H56" i="9"/>
  <c r="L56" i="9"/>
  <c r="J56" i="9"/>
  <c r="K56" i="9"/>
  <c r="H52" i="9"/>
  <c r="L52" i="9"/>
  <c r="K52" i="9"/>
  <c r="J52" i="9"/>
  <c r="H57" i="9"/>
  <c r="L57" i="9"/>
  <c r="K57" i="9"/>
  <c r="J57" i="9"/>
  <c r="L53" i="9"/>
  <c r="J53" i="9"/>
  <c r="K53" i="9"/>
  <c r="I58" i="9"/>
  <c r="L58" i="9"/>
  <c r="K58" i="9"/>
  <c r="J58" i="9"/>
  <c r="G54" i="9"/>
  <c r="L54" i="9"/>
  <c r="J54" i="9"/>
  <c r="K54" i="9"/>
  <c r="G50" i="9"/>
  <c r="L50" i="9"/>
  <c r="J50" i="9"/>
  <c r="K50" i="9"/>
  <c r="K75" i="9"/>
  <c r="I75" i="5"/>
  <c r="G75" i="5"/>
  <c r="G75" i="9"/>
  <c r="I75" i="9"/>
  <c r="G52" i="9"/>
  <c r="G57" i="9"/>
  <c r="H58" i="9"/>
  <c r="G55" i="9"/>
  <c r="H54" i="9"/>
  <c r="G51" i="9"/>
  <c r="H50" i="9"/>
  <c r="I56" i="9"/>
  <c r="I57" i="9"/>
  <c r="I55" i="9"/>
  <c r="I53" i="9"/>
  <c r="I51" i="9"/>
  <c r="G58" i="9"/>
  <c r="G56" i="9"/>
  <c r="I54" i="9"/>
  <c r="H53" i="9"/>
  <c r="I52" i="9"/>
  <c r="H51" i="9"/>
  <c r="I50" i="9"/>
  <c r="E175" i="11"/>
  <c r="K176" i="12"/>
  <c r="E173" i="11"/>
  <c r="K174" i="12"/>
  <c r="E171" i="11"/>
  <c r="K172" i="12"/>
  <c r="E169" i="11"/>
  <c r="K170" i="12"/>
  <c r="E176" i="11"/>
  <c r="K177" i="12"/>
  <c r="E174" i="11"/>
  <c r="K175" i="12"/>
  <c r="E172" i="11"/>
  <c r="K173" i="12"/>
  <c r="E170" i="11"/>
  <c r="K171" i="12"/>
  <c r="E168" i="11"/>
  <c r="K169" i="12"/>
  <c r="E53" i="4"/>
  <c r="E67" i="12"/>
  <c r="E66" i="11"/>
  <c r="E57" i="4"/>
  <c r="J57" i="4" s="1"/>
  <c r="E71" i="12"/>
  <c r="E70" i="11"/>
  <c r="E51" i="5"/>
  <c r="E100" i="12"/>
  <c r="K100" i="12" s="1"/>
  <c r="E99" i="11"/>
  <c r="E55" i="5"/>
  <c r="E104" i="12"/>
  <c r="K104" i="12" s="1"/>
  <c r="E103" i="11"/>
  <c r="E53" i="6"/>
  <c r="E137" i="12"/>
  <c r="K137" i="12" s="1"/>
  <c r="E136" i="11"/>
  <c r="E57" i="6"/>
  <c r="E141" i="12"/>
  <c r="K141" i="12" s="1"/>
  <c r="E140" i="11"/>
  <c r="E50" i="4"/>
  <c r="E64" i="12"/>
  <c r="E63" i="11"/>
  <c r="E52" i="4"/>
  <c r="O52" i="4" s="1"/>
  <c r="E65" i="11"/>
  <c r="E66" i="12"/>
  <c r="E54" i="4"/>
  <c r="E67" i="11"/>
  <c r="E68" i="12"/>
  <c r="E56" i="4"/>
  <c r="M56" i="4" s="1"/>
  <c r="E69" i="11"/>
  <c r="K69" i="11" s="1"/>
  <c r="E70" i="12"/>
  <c r="E58" i="4"/>
  <c r="E71" i="11"/>
  <c r="E72" i="12"/>
  <c r="E50" i="5"/>
  <c r="E99" i="12"/>
  <c r="E98" i="11"/>
  <c r="E52" i="5"/>
  <c r="E100" i="11"/>
  <c r="E101" i="12"/>
  <c r="K101" i="12" s="1"/>
  <c r="E54" i="5"/>
  <c r="K54" i="5" s="1"/>
  <c r="E102" i="11"/>
  <c r="E103" i="12"/>
  <c r="K103" i="12" s="1"/>
  <c r="E56" i="5"/>
  <c r="J56" i="5" s="1"/>
  <c r="E104" i="11"/>
  <c r="E105" i="12"/>
  <c r="K105" i="12" s="1"/>
  <c r="E58" i="5"/>
  <c r="E106" i="11"/>
  <c r="E107" i="12"/>
  <c r="K107" i="12" s="1"/>
  <c r="E50" i="6"/>
  <c r="E134" i="12"/>
  <c r="E133" i="11"/>
  <c r="E52" i="6"/>
  <c r="E135" i="11"/>
  <c r="E136" i="12"/>
  <c r="K136" i="12" s="1"/>
  <c r="E54" i="6"/>
  <c r="E137" i="11"/>
  <c r="E138" i="12"/>
  <c r="K138" i="12" s="1"/>
  <c r="E56" i="6"/>
  <c r="L56" i="6" s="1"/>
  <c r="E139" i="11"/>
  <c r="E140" i="12"/>
  <c r="K140" i="12" s="1"/>
  <c r="E58" i="6"/>
  <c r="E141" i="11"/>
  <c r="E142" i="12"/>
  <c r="K142" i="12" s="1"/>
  <c r="K61" i="1"/>
  <c r="K75" i="1"/>
  <c r="I75" i="1"/>
  <c r="E51" i="4"/>
  <c r="E65" i="12"/>
  <c r="E64" i="11"/>
  <c r="E55" i="4"/>
  <c r="J55" i="4" s="1"/>
  <c r="E69" i="12"/>
  <c r="E68" i="11"/>
  <c r="E53" i="5"/>
  <c r="E102" i="12"/>
  <c r="K102" i="12" s="1"/>
  <c r="E101" i="11"/>
  <c r="E57" i="5"/>
  <c r="E106" i="12"/>
  <c r="K106" i="12" s="1"/>
  <c r="E105" i="11"/>
  <c r="E51" i="6"/>
  <c r="E135" i="12"/>
  <c r="K135" i="12" s="1"/>
  <c r="E134" i="11"/>
  <c r="E55" i="6"/>
  <c r="E139" i="12"/>
  <c r="K139" i="12" s="1"/>
  <c r="E138" i="11"/>
  <c r="L75" i="1"/>
  <c r="J75" i="1"/>
  <c r="H75" i="1"/>
  <c r="H61" i="1"/>
  <c r="I61" i="1"/>
  <c r="H58" i="5"/>
  <c r="J58" i="6"/>
  <c r="K57" i="5"/>
  <c r="H52" i="5"/>
  <c r="J53" i="6"/>
  <c r="H58" i="6"/>
  <c r="K53" i="6"/>
  <c r="H50" i="6"/>
  <c r="G52" i="5"/>
  <c r="L61" i="1"/>
  <c r="J61" i="1"/>
  <c r="K56" i="6" l="1"/>
  <c r="K50" i="6"/>
  <c r="G50" i="6"/>
  <c r="J54" i="4"/>
  <c r="L54" i="4"/>
  <c r="K53" i="4"/>
  <c r="J53" i="4"/>
  <c r="M52" i="4"/>
  <c r="K54" i="4"/>
  <c r="M53" i="4"/>
  <c r="K55" i="4"/>
  <c r="H81" i="1"/>
  <c r="H90" i="1" s="1"/>
  <c r="H91" i="1" s="1"/>
  <c r="K69" i="12"/>
  <c r="K72" i="12"/>
  <c r="K71" i="12"/>
  <c r="M51" i="4"/>
  <c r="J52" i="5"/>
  <c r="L53" i="4"/>
  <c r="I51" i="6"/>
  <c r="L53" i="6"/>
  <c r="G58" i="6"/>
  <c r="M54" i="4"/>
  <c r="K66" i="12"/>
  <c r="K68" i="12"/>
  <c r="N50" i="4"/>
  <c r="N54" i="4"/>
  <c r="K52" i="5"/>
  <c r="O53" i="4"/>
  <c r="N53" i="4"/>
  <c r="O54" i="4"/>
  <c r="K65" i="12"/>
  <c r="K70" i="12"/>
  <c r="K67" i="12"/>
  <c r="C188" i="11"/>
  <c r="L61" i="9"/>
  <c r="L81" i="9" s="1"/>
  <c r="J61" i="9"/>
  <c r="J81" i="9" s="1"/>
  <c r="J89" i="9" s="1"/>
  <c r="J91" i="9" s="1"/>
  <c r="K61" i="9"/>
  <c r="K81" i="9" s="1"/>
  <c r="G51" i="6"/>
  <c r="G55" i="6"/>
  <c r="J54" i="5"/>
  <c r="G61" i="9"/>
  <c r="G81" i="9" s="1"/>
  <c r="G89" i="9" s="1"/>
  <c r="I61" i="9"/>
  <c r="I81" i="9" s="1"/>
  <c r="I89" i="9" s="1"/>
  <c r="I91" i="9" s="1"/>
  <c r="H61" i="9"/>
  <c r="H81" i="9" s="1"/>
  <c r="H89" i="9" s="1"/>
  <c r="H91" i="9" s="1"/>
  <c r="I50" i="6"/>
  <c r="L58" i="6"/>
  <c r="H55" i="6"/>
  <c r="H53" i="6"/>
  <c r="K58" i="6"/>
  <c r="L50" i="6"/>
  <c r="G53" i="6"/>
  <c r="I55" i="6"/>
  <c r="I58" i="6"/>
  <c r="J50" i="6"/>
  <c r="I53" i="6"/>
  <c r="H50" i="5"/>
  <c r="H57" i="5"/>
  <c r="J50" i="5"/>
  <c r="L52" i="5"/>
  <c r="I52" i="5"/>
  <c r="J55" i="5"/>
  <c r="J50" i="4"/>
  <c r="M58" i="4"/>
  <c r="I51" i="5"/>
  <c r="N58" i="4"/>
  <c r="M50" i="4"/>
  <c r="I56" i="5"/>
  <c r="L54" i="6"/>
  <c r="L50" i="4"/>
  <c r="G51" i="5"/>
  <c r="K50" i="4"/>
  <c r="G56" i="5"/>
  <c r="G54" i="6"/>
  <c r="H56" i="5"/>
  <c r="O58" i="4"/>
  <c r="J51" i="5"/>
  <c r="L51" i="5"/>
  <c r="L58" i="4"/>
  <c r="K51" i="5"/>
  <c r="O50" i="4"/>
  <c r="K56" i="5"/>
  <c r="K54" i="6"/>
  <c r="L56" i="5"/>
  <c r="J58" i="4"/>
  <c r="H54" i="6"/>
  <c r="I54" i="6"/>
  <c r="J57" i="5"/>
  <c r="J54" i="6"/>
  <c r="K58" i="4"/>
  <c r="H51" i="5"/>
  <c r="N52" i="4"/>
  <c r="L53" i="5"/>
  <c r="L51" i="4"/>
  <c r="I50" i="5"/>
  <c r="J52" i="6"/>
  <c r="G52" i="6"/>
  <c r="H51" i="6"/>
  <c r="O51" i="4"/>
  <c r="K57" i="4"/>
  <c r="J53" i="5"/>
  <c r="N51" i="4"/>
  <c r="K51" i="6"/>
  <c r="O56" i="4"/>
  <c r="G75" i="1"/>
  <c r="J81" i="1"/>
  <c r="J90" i="1" s="1"/>
  <c r="J91" i="1" s="1"/>
  <c r="N56" i="4"/>
  <c r="I53" i="5"/>
  <c r="H53" i="5"/>
  <c r="G53" i="5"/>
  <c r="H55" i="5"/>
  <c r="K57" i="6"/>
  <c r="I55" i="5"/>
  <c r="J57" i="6"/>
  <c r="H57" i="6"/>
  <c r="J51" i="6"/>
  <c r="L51" i="6"/>
  <c r="K51" i="4"/>
  <c r="J51" i="4"/>
  <c r="G50" i="5"/>
  <c r="K53" i="5"/>
  <c r="G58" i="5"/>
  <c r="H52" i="6"/>
  <c r="I57" i="6"/>
  <c r="G55" i="5"/>
  <c r="I52" i="6"/>
  <c r="L54" i="5"/>
  <c r="K81" i="1"/>
  <c r="G61" i="1"/>
  <c r="L81" i="1"/>
  <c r="L90" i="1" s="1"/>
  <c r="L91" i="1" s="1"/>
  <c r="J52" i="4"/>
  <c r="M55" i="4"/>
  <c r="J56" i="4"/>
  <c r="M57" i="4"/>
  <c r="L50" i="5"/>
  <c r="L55" i="4"/>
  <c r="L57" i="4"/>
  <c r="G54" i="5"/>
  <c r="L55" i="5"/>
  <c r="L57" i="5"/>
  <c r="I58" i="5"/>
  <c r="J56" i="6"/>
  <c r="G57" i="6"/>
  <c r="I57" i="5"/>
  <c r="K52" i="6"/>
  <c r="G56" i="6"/>
  <c r="L57" i="6"/>
  <c r="J55" i="6"/>
  <c r="L55" i="6"/>
  <c r="L52" i="4"/>
  <c r="O55" i="4"/>
  <c r="L56" i="4"/>
  <c r="O57" i="4"/>
  <c r="K52" i="4"/>
  <c r="N55" i="4"/>
  <c r="N57" i="4"/>
  <c r="K50" i="5"/>
  <c r="I54" i="5"/>
  <c r="K58" i="5"/>
  <c r="L52" i="6"/>
  <c r="K55" i="6"/>
  <c r="H56" i="6"/>
  <c r="K55" i="5"/>
  <c r="G57" i="5"/>
  <c r="I56" i="6"/>
  <c r="L58" i="5"/>
  <c r="J58" i="5"/>
  <c r="H54" i="5"/>
  <c r="K56" i="4"/>
  <c r="I81" i="1"/>
  <c r="I90" i="1" s="1"/>
  <c r="I91" i="1" s="1"/>
  <c r="K168" i="11"/>
  <c r="K172" i="11"/>
  <c r="K176" i="11"/>
  <c r="K171" i="11"/>
  <c r="K175" i="11"/>
  <c r="K170" i="11"/>
  <c r="K174" i="11"/>
  <c r="K169" i="11"/>
  <c r="K173" i="11"/>
  <c r="K138" i="11"/>
  <c r="K105" i="11"/>
  <c r="K68" i="11"/>
  <c r="K139" i="11"/>
  <c r="K135" i="11"/>
  <c r="K133" i="11"/>
  <c r="K106" i="11"/>
  <c r="K102" i="11"/>
  <c r="K99" i="12"/>
  <c r="K65" i="11"/>
  <c r="K63" i="11"/>
  <c r="K136" i="11"/>
  <c r="K99" i="11"/>
  <c r="K66" i="11"/>
  <c r="K134" i="11"/>
  <c r="K101" i="11"/>
  <c r="K64" i="11"/>
  <c r="K141" i="11"/>
  <c r="K137" i="11"/>
  <c r="K134" i="12"/>
  <c r="K104" i="11"/>
  <c r="K100" i="11"/>
  <c r="K98" i="11"/>
  <c r="K71" i="11"/>
  <c r="K67" i="11"/>
  <c r="K64" i="12"/>
  <c r="K140" i="11"/>
  <c r="K103" i="11"/>
  <c r="K70" i="11"/>
  <c r="G81" i="1" l="1"/>
  <c r="G90" i="1" s="1"/>
  <c r="G91" i="1" s="1"/>
  <c r="L89" i="9"/>
  <c r="L91" i="9" s="1"/>
  <c r="G91" i="9"/>
  <c r="K89" i="9"/>
  <c r="K91" i="9" s="1"/>
  <c r="K90" i="1"/>
  <c r="K91" i="1" s="1"/>
  <c r="O61" i="4"/>
  <c r="O81" i="4" s="1"/>
  <c r="O90" i="4" s="1"/>
  <c r="O91" i="4" s="1"/>
  <c r="H61" i="6"/>
  <c r="G61" i="6"/>
  <c r="I61" i="6"/>
  <c r="I61" i="5"/>
  <c r="I81" i="5" s="1"/>
  <c r="I90" i="5" s="1"/>
  <c r="I91" i="5" s="1"/>
  <c r="K61" i="4"/>
  <c r="K81" i="4" s="1"/>
  <c r="K90" i="4" s="1"/>
  <c r="K91" i="4" s="1"/>
  <c r="L61" i="5"/>
  <c r="L81" i="5" s="1"/>
  <c r="L90" i="5" s="1"/>
  <c r="L91" i="5" s="1"/>
  <c r="G61" i="5"/>
  <c r="G81" i="5" s="1"/>
  <c r="G90" i="5" s="1"/>
  <c r="G91" i="5" s="1"/>
  <c r="L61" i="4"/>
  <c r="L81" i="4" s="1"/>
  <c r="L90" i="4" s="1"/>
  <c r="L91" i="4" s="1"/>
  <c r="J61" i="4"/>
  <c r="J81" i="4" s="1"/>
  <c r="H61" i="5"/>
  <c r="H81" i="5" s="1"/>
  <c r="H90" i="5" s="1"/>
  <c r="H91" i="5" s="1"/>
  <c r="L61" i="6"/>
  <c r="K61" i="6"/>
  <c r="J61" i="6"/>
  <c r="K61" i="5"/>
  <c r="K81" i="5" s="1"/>
  <c r="K90" i="5" s="1"/>
  <c r="K91" i="5" s="1"/>
  <c r="J61" i="5"/>
  <c r="J81" i="5" s="1"/>
  <c r="J90" i="5" s="1"/>
  <c r="J91" i="5" s="1"/>
  <c r="N61" i="4"/>
  <c r="N81" i="4" s="1"/>
  <c r="N90" i="4" s="1"/>
  <c r="N91" i="4" s="1"/>
  <c r="M61" i="4"/>
  <c r="M81" i="4" s="1"/>
  <c r="M90" i="4" s="1"/>
  <c r="M91" i="4" s="1"/>
  <c r="J25" i="9"/>
  <c r="G69" i="6"/>
  <c r="G72" i="6"/>
  <c r="G71" i="6"/>
  <c r="G70" i="6"/>
  <c r="J90" i="4" l="1"/>
  <c r="J91" i="4" s="1"/>
  <c r="M48" i="11"/>
  <c r="G75" i="6"/>
  <c r="H72" i="6"/>
  <c r="H70" i="6"/>
  <c r="H71" i="6"/>
  <c r="G81" i="6" l="1"/>
  <c r="G90" i="6" s="1"/>
  <c r="G91" i="6" s="1"/>
  <c r="M153" i="11"/>
  <c r="M83" i="11"/>
  <c r="I71" i="6"/>
  <c r="I72" i="6"/>
  <c r="I69" i="6"/>
  <c r="I70" i="6"/>
  <c r="H69" i="6"/>
  <c r="H75" i="6" s="1"/>
  <c r="H81" i="6" s="1"/>
  <c r="H90" i="6" s="1"/>
  <c r="H91" i="6" s="1"/>
  <c r="I75" i="6" l="1"/>
  <c r="I81" i="6" s="1"/>
  <c r="I90" i="6" s="1"/>
  <c r="I91" i="6" s="1"/>
  <c r="M118" i="11"/>
  <c r="J72" i="6"/>
  <c r="J71" i="6"/>
  <c r="J70" i="6"/>
  <c r="K69" i="6" l="1"/>
  <c r="K72" i="6"/>
  <c r="J69" i="6"/>
  <c r="K71" i="6"/>
  <c r="K70" i="6"/>
  <c r="K75" i="6" l="1"/>
  <c r="K81" i="6" s="1"/>
  <c r="K90" i="6" s="1"/>
  <c r="K91" i="6" s="1"/>
  <c r="J75" i="6"/>
  <c r="L71" i="6"/>
  <c r="L70" i="6"/>
  <c r="L72" i="6"/>
  <c r="J81" i="6" l="1"/>
  <c r="J90" i="6" s="1"/>
  <c r="J91" i="6" s="1"/>
  <c r="L69" i="6"/>
  <c r="L75" i="6" l="1"/>
  <c r="L81" i="6" l="1"/>
  <c r="L90" i="6" s="1"/>
  <c r="L91" i="6" s="1"/>
  <c r="L25" i="1"/>
  <c r="G25" i="1"/>
  <c r="H25" i="1"/>
  <c r="J25" i="1"/>
  <c r="I25" i="1"/>
  <c r="K25" i="1"/>
  <c r="N25" i="4"/>
  <c r="J25" i="4"/>
  <c r="M25" i="4"/>
  <c r="H25" i="4"/>
  <c r="L25" i="4"/>
  <c r="G25" i="4"/>
  <c r="O25" i="4"/>
  <c r="K25" i="4"/>
  <c r="F25" i="4"/>
  <c r="L25" i="5" l="1"/>
  <c r="J25" i="5"/>
  <c r="K25" i="5"/>
  <c r="I25" i="5"/>
  <c r="G25" i="5"/>
  <c r="H25" i="5"/>
  <c r="J25" i="6"/>
  <c r="H25" i="6"/>
  <c r="L39" i="1"/>
  <c r="K25" i="6"/>
  <c r="L25" i="6"/>
  <c r="J39" i="1"/>
  <c r="G25" i="6"/>
  <c r="I25" i="6"/>
  <c r="K39" i="1"/>
  <c r="H39" i="1"/>
  <c r="I39" i="1"/>
  <c r="G569" i="11" l="1"/>
  <c r="L82" i="1"/>
  <c r="L94" i="1" s="1"/>
  <c r="F569" i="11"/>
  <c r="K82" i="1"/>
  <c r="K94" i="1" s="1"/>
  <c r="K95" i="1" s="1"/>
  <c r="E569" i="11"/>
  <c r="J82" i="1"/>
  <c r="D569" i="11"/>
  <c r="I82" i="1"/>
  <c r="C569" i="11"/>
  <c r="H82" i="1"/>
  <c r="G94" i="1"/>
  <c r="G95" i="1" s="1"/>
  <c r="F571" i="11"/>
  <c r="I39" i="6"/>
  <c r="E571" i="11"/>
  <c r="J39" i="6"/>
  <c r="G39" i="6"/>
  <c r="F570" i="11"/>
  <c r="H39" i="6"/>
  <c r="L39" i="6"/>
  <c r="G39" i="4"/>
  <c r="K39" i="6"/>
  <c r="G570" i="11"/>
  <c r="D571" i="11"/>
  <c r="E570" i="11"/>
  <c r="H39" i="4"/>
  <c r="B556" i="11"/>
  <c r="B571" i="11" s="1"/>
  <c r="G571" i="11"/>
  <c r="D570" i="11"/>
  <c r="C571" i="11"/>
  <c r="C570" i="11"/>
  <c r="F39" i="4"/>
  <c r="J94" i="1" l="1"/>
  <c r="J95" i="1" s="1"/>
  <c r="I94" i="1"/>
  <c r="I95" i="1" s="1"/>
  <c r="H94" i="1"/>
  <c r="H95" i="1" s="1"/>
  <c r="G82" i="6"/>
  <c r="G94" i="6" s="1"/>
  <c r="G95" i="6" s="1"/>
  <c r="G572" i="11"/>
  <c r="G575" i="11" s="1"/>
  <c r="L82" i="6"/>
  <c r="L94" i="6" s="1"/>
  <c r="L95" i="6" s="1"/>
  <c r="F572" i="11"/>
  <c r="F575" i="11" s="1"/>
  <c r="K82" i="6"/>
  <c r="K94" i="6" s="1"/>
  <c r="K95" i="6" s="1"/>
  <c r="E572" i="11"/>
  <c r="E575" i="11" s="1"/>
  <c r="J82" i="6"/>
  <c r="J94" i="6" s="1"/>
  <c r="J95" i="6" s="1"/>
  <c r="D572" i="11"/>
  <c r="D575" i="11" s="1"/>
  <c r="I82" i="6"/>
  <c r="I94" i="6" s="1"/>
  <c r="I95" i="6" s="1"/>
  <c r="C572" i="11"/>
  <c r="C575" i="11" s="1"/>
  <c r="H82" i="6"/>
  <c r="H94" i="6" s="1"/>
  <c r="H95" i="6" s="1"/>
  <c r="F560" i="11" l="1"/>
  <c r="B560" i="11"/>
  <c r="L95" i="1"/>
  <c r="AI95" i="1" s="1"/>
  <c r="D560" i="11"/>
  <c r="B575" i="11"/>
  <c r="G560" i="11"/>
  <c r="E560" i="11"/>
  <c r="C560" i="11"/>
  <c r="K25" i="9" l="1"/>
  <c r="L25" i="9"/>
  <c r="M188" i="11" l="1"/>
  <c r="I234" i="11" l="1"/>
  <c r="M234" i="11" s="1"/>
  <c r="C234" i="11"/>
  <c r="G234" i="11" l="1"/>
  <c r="L25" i="13" l="1"/>
  <c r="L61" i="13" l="1"/>
  <c r="L81" i="13" l="1"/>
  <c r="L90" i="13" s="1"/>
  <c r="L91" i="13" l="1"/>
  <c r="M238" i="11"/>
  <c r="G48" i="11" l="1"/>
  <c r="G188" i="11" l="1"/>
  <c r="G153" i="11" l="1"/>
  <c r="G118" i="11"/>
  <c r="G83" i="11" l="1"/>
  <c r="AL101" i="4" l="1"/>
  <c r="M21" i="13" l="1"/>
  <c r="M15" i="13"/>
  <c r="M22" i="13"/>
  <c r="M16" i="13"/>
  <c r="M17" i="13"/>
  <c r="M20" i="13"/>
  <c r="M19" i="13"/>
  <c r="M56" i="13" l="1"/>
  <c r="M53" i="13"/>
  <c r="M58" i="13"/>
  <c r="M51" i="13"/>
  <c r="M57" i="13"/>
  <c r="M55" i="13"/>
  <c r="M52" i="13"/>
  <c r="M18" i="13"/>
  <c r="M14" i="13"/>
  <c r="P109" i="4"/>
  <c r="M106" i="1"/>
  <c r="N19" i="13"/>
  <c r="N55" i="13" s="1"/>
  <c r="N20" i="13"/>
  <c r="N56" i="13" s="1"/>
  <c r="N17" i="13"/>
  <c r="N53" i="13" s="1"/>
  <c r="N16" i="13"/>
  <c r="N52" i="13" s="1"/>
  <c r="N22" i="13"/>
  <c r="N58" i="13" s="1"/>
  <c r="N15" i="13"/>
  <c r="N51" i="13" s="1"/>
  <c r="N18" i="13"/>
  <c r="N54" i="13" s="1"/>
  <c r="N21" i="13"/>
  <c r="N57" i="13" s="1"/>
  <c r="N14" i="13"/>
  <c r="M23" i="13"/>
  <c r="M25" i="13" l="1"/>
  <c r="M50" i="13"/>
  <c r="P137" i="4"/>
  <c r="P140" i="4" s="1"/>
  <c r="P112" i="4"/>
  <c r="M54" i="13"/>
  <c r="N50" i="13"/>
  <c r="M59" i="13"/>
  <c r="M135" i="1"/>
  <c r="M110" i="1"/>
  <c r="Q109" i="4"/>
  <c r="N106" i="1"/>
  <c r="N23" i="13"/>
  <c r="N59" i="13" s="1"/>
  <c r="O21" i="13"/>
  <c r="O57" i="13" s="1"/>
  <c r="O18" i="13"/>
  <c r="O54" i="13" s="1"/>
  <c r="O15" i="13"/>
  <c r="O51" i="13" s="1"/>
  <c r="O22" i="13"/>
  <c r="O58" i="13" s="1"/>
  <c r="O16" i="13"/>
  <c r="O52" i="13" s="1"/>
  <c r="O17" i="13"/>
  <c r="O53" i="13" s="1"/>
  <c r="O20" i="13"/>
  <c r="O19" i="13"/>
  <c r="O55" i="13" s="1"/>
  <c r="O56" i="13" l="1"/>
  <c r="N25" i="13"/>
  <c r="N110" i="1"/>
  <c r="N135" i="1"/>
  <c r="N139" i="1" s="1"/>
  <c r="Q112" i="4"/>
  <c r="Q137" i="4"/>
  <c r="Q140" i="4" s="1"/>
  <c r="M139" i="1"/>
  <c r="N61" i="13"/>
  <c r="N81" i="13" s="1"/>
  <c r="N90" i="13" s="1"/>
  <c r="M61" i="13"/>
  <c r="M81" i="13" s="1"/>
  <c r="M90" i="13" s="1"/>
  <c r="O14" i="13"/>
  <c r="R109" i="4"/>
  <c r="O106" i="1"/>
  <c r="P19" i="13"/>
  <c r="P55" i="13" s="1"/>
  <c r="P20" i="13"/>
  <c r="P56" i="13" s="1"/>
  <c r="P17" i="13"/>
  <c r="P53" i="13" s="1"/>
  <c r="P16" i="13"/>
  <c r="P22" i="13"/>
  <c r="P15" i="13"/>
  <c r="P51" i="13" s="1"/>
  <c r="P21" i="13"/>
  <c r="P57" i="13" s="1"/>
  <c r="P14" i="13"/>
  <c r="O23" i="13"/>
  <c r="O59" i="13" s="1"/>
  <c r="P52" i="13" l="1"/>
  <c r="P58" i="13"/>
  <c r="R137" i="4"/>
  <c r="R140" i="4" s="1"/>
  <c r="R112" i="4"/>
  <c r="O25" i="13"/>
  <c r="O50" i="13"/>
  <c r="P50" i="13"/>
  <c r="P18" i="13"/>
  <c r="O110" i="1"/>
  <c r="O135" i="1"/>
  <c r="S109" i="4"/>
  <c r="P106" i="1"/>
  <c r="P23" i="13"/>
  <c r="P59" i="13" s="1"/>
  <c r="Q21" i="13"/>
  <c r="Q57" i="13" s="1"/>
  <c r="Q15" i="13"/>
  <c r="Q51" i="13" s="1"/>
  <c r="Q22" i="13"/>
  <c r="Q58" i="13" s="1"/>
  <c r="Q16" i="13"/>
  <c r="Q52" i="13" s="1"/>
  <c r="Q17" i="13"/>
  <c r="Q53" i="13" s="1"/>
  <c r="Q20" i="13"/>
  <c r="Q19" i="13"/>
  <c r="Q55" i="13" s="1"/>
  <c r="Q56" i="13" l="1"/>
  <c r="Q14" i="13"/>
  <c r="O139" i="1"/>
  <c r="P54" i="13"/>
  <c r="O61" i="13"/>
  <c r="O81" i="13" s="1"/>
  <c r="O90" i="13" s="1"/>
  <c r="P135" i="1"/>
  <c r="P139" i="1" s="1"/>
  <c r="P110" i="1"/>
  <c r="P25" i="13"/>
  <c r="Q18" i="13"/>
  <c r="Q54" i="13" s="1"/>
  <c r="S137" i="4"/>
  <c r="S140" i="4" s="1"/>
  <c r="S112" i="4"/>
  <c r="P61" i="13"/>
  <c r="P81" i="13" s="1"/>
  <c r="P90" i="13" s="1"/>
  <c r="T109" i="4"/>
  <c r="Q106" i="1"/>
  <c r="R19" i="13"/>
  <c r="R55" i="13" s="1"/>
  <c r="R20" i="13"/>
  <c r="R56" i="13" s="1"/>
  <c r="R17" i="13"/>
  <c r="R53" i="13" s="1"/>
  <c r="G208" i="12" s="1"/>
  <c r="R16" i="13"/>
  <c r="R52" i="13" s="1"/>
  <c r="G207" i="12" s="1"/>
  <c r="R22" i="13"/>
  <c r="R58" i="13" s="1"/>
  <c r="G213" i="12" s="1"/>
  <c r="R15" i="13"/>
  <c r="R51" i="13" s="1"/>
  <c r="R21" i="13"/>
  <c r="R57" i="13" s="1"/>
  <c r="R14" i="13"/>
  <c r="Q23" i="13"/>
  <c r="Q59" i="13" s="1"/>
  <c r="G211" i="12" l="1"/>
  <c r="G212" i="12"/>
  <c r="G210" i="12"/>
  <c r="G206" i="12"/>
  <c r="Q135" i="1"/>
  <c r="Q139" i="1" s="1"/>
  <c r="Q110" i="1"/>
  <c r="C208" i="12"/>
  <c r="C207" i="11" s="1"/>
  <c r="C213" i="12"/>
  <c r="C212" i="11" s="1"/>
  <c r="N92" i="13"/>
  <c r="N91" i="13" s="1"/>
  <c r="C211" i="12"/>
  <c r="C210" i="11" s="1"/>
  <c r="M92" i="13"/>
  <c r="M91" i="13" s="1"/>
  <c r="T112" i="4"/>
  <c r="T137" i="4"/>
  <c r="T140" i="4" s="1"/>
  <c r="C207" i="12"/>
  <c r="C206" i="11" s="1"/>
  <c r="C212" i="12"/>
  <c r="C211" i="11" s="1"/>
  <c r="C206" i="12"/>
  <c r="C205" i="11" s="1"/>
  <c r="R50" i="13"/>
  <c r="R18" i="13"/>
  <c r="R54" i="13" s="1"/>
  <c r="G209" i="12" s="1"/>
  <c r="C210" i="12"/>
  <c r="C209" i="11" s="1"/>
  <c r="Q50" i="13"/>
  <c r="Q25" i="13"/>
  <c r="C205" i="12"/>
  <c r="U109" i="4"/>
  <c r="R106" i="1"/>
  <c r="R23" i="13"/>
  <c r="R59" i="13" s="1"/>
  <c r="S21" i="13"/>
  <c r="S57" i="13" s="1"/>
  <c r="S18" i="13"/>
  <c r="S54" i="13" s="1"/>
  <c r="S15" i="13"/>
  <c r="S51" i="13" s="1"/>
  <c r="S22" i="13"/>
  <c r="S58" i="13" s="1"/>
  <c r="S16" i="13"/>
  <c r="S52" i="13" s="1"/>
  <c r="S17" i="13"/>
  <c r="S53" i="13" s="1"/>
  <c r="S20" i="13"/>
  <c r="S56" i="13" s="1"/>
  <c r="S19" i="13"/>
  <c r="S55" i="13" s="1"/>
  <c r="C209" i="12" l="1"/>
  <c r="C208" i="11" s="1"/>
  <c r="C286" i="12"/>
  <c r="G286" i="12" s="1"/>
  <c r="G296" i="12" s="1"/>
  <c r="G234" i="12"/>
  <c r="G237" i="12" s="1"/>
  <c r="E207" i="12"/>
  <c r="E206" i="11" s="1"/>
  <c r="G211" i="11"/>
  <c r="R61" i="13"/>
  <c r="R81" i="13" s="1"/>
  <c r="R90" i="13" s="1"/>
  <c r="E210" i="12"/>
  <c r="E209" i="11" s="1"/>
  <c r="U112" i="4"/>
  <c r="U137" i="4"/>
  <c r="U140" i="4" s="1"/>
  <c r="C204" i="11"/>
  <c r="C321" i="12"/>
  <c r="E208" i="12"/>
  <c r="E207" i="11" s="1"/>
  <c r="S14" i="13"/>
  <c r="C234" i="12"/>
  <c r="C233" i="11" s="1"/>
  <c r="E213" i="12"/>
  <c r="E212" i="11" s="1"/>
  <c r="R110" i="1"/>
  <c r="R135" i="1"/>
  <c r="R139" i="1" s="1"/>
  <c r="Q61" i="13"/>
  <c r="Q81" i="13" s="1"/>
  <c r="Q90" i="13" s="1"/>
  <c r="G205" i="12"/>
  <c r="E205" i="12" s="1"/>
  <c r="E204" i="11" s="1"/>
  <c r="R25" i="13"/>
  <c r="E211" i="12"/>
  <c r="E210" i="11" s="1"/>
  <c r="E206" i="12"/>
  <c r="E205" i="11" s="1"/>
  <c r="V109" i="4"/>
  <c r="S106" i="1"/>
  <c r="T19" i="13"/>
  <c r="T55" i="13" s="1"/>
  <c r="T20" i="13"/>
  <c r="T56" i="13" s="1"/>
  <c r="T17" i="13"/>
  <c r="T53" i="13" s="1"/>
  <c r="T16" i="13"/>
  <c r="T52" i="13" s="1"/>
  <c r="T22" i="13"/>
  <c r="T58" i="13" s="1"/>
  <c r="T15" i="13"/>
  <c r="T51" i="13" s="1"/>
  <c r="T18" i="13"/>
  <c r="T54" i="13" s="1"/>
  <c r="T21" i="13"/>
  <c r="T57" i="13" s="1"/>
  <c r="T14" i="13"/>
  <c r="S23" i="13"/>
  <c r="S59" i="13" s="1"/>
  <c r="G206" i="11" l="1"/>
  <c r="C215" i="12"/>
  <c r="E209" i="12"/>
  <c r="E208" i="11" s="1"/>
  <c r="C296" i="12"/>
  <c r="C285" i="11"/>
  <c r="G205" i="11"/>
  <c r="G210" i="11"/>
  <c r="G204" i="11"/>
  <c r="G212" i="11"/>
  <c r="G207" i="11"/>
  <c r="C214" i="11"/>
  <c r="G209" i="11"/>
  <c r="G321" i="12"/>
  <c r="G331" i="12" s="1"/>
  <c r="C320" i="11"/>
  <c r="C331" i="12"/>
  <c r="T50" i="13"/>
  <c r="C18" i="12"/>
  <c r="E234" i="12"/>
  <c r="E233" i="11" s="1"/>
  <c r="S110" i="1"/>
  <c r="S135" i="1"/>
  <c r="V112" i="4"/>
  <c r="V137" i="4"/>
  <c r="V140" i="4" s="1"/>
  <c r="O92" i="13"/>
  <c r="O91" i="13" s="1"/>
  <c r="S25" i="13"/>
  <c r="S50" i="13"/>
  <c r="S61" i="13" s="1"/>
  <c r="S81" i="13" s="1"/>
  <c r="S90" i="13" s="1"/>
  <c r="G215" i="12"/>
  <c r="G229" i="12" s="1"/>
  <c r="W109" i="4"/>
  <c r="T106" i="1"/>
  <c r="T23" i="13"/>
  <c r="T59" i="13" s="1"/>
  <c r="U21" i="13"/>
  <c r="U57" i="13" s="1"/>
  <c r="U15" i="13"/>
  <c r="U51" i="13" s="1"/>
  <c r="U22" i="13"/>
  <c r="U58" i="13" s="1"/>
  <c r="U16" i="13"/>
  <c r="U52" i="13" s="1"/>
  <c r="U17" i="13"/>
  <c r="U53" i="13" s="1"/>
  <c r="U20" i="13"/>
  <c r="U56" i="13" s="1"/>
  <c r="U19" i="13"/>
  <c r="U55" i="13" s="1"/>
  <c r="C295" i="11" l="1"/>
  <c r="G208" i="11"/>
  <c r="G214" i="11" s="1"/>
  <c r="G228" i="11" s="1"/>
  <c r="G285" i="11"/>
  <c r="G295" i="11" s="1"/>
  <c r="G233" i="11"/>
  <c r="G236" i="11" s="1"/>
  <c r="W137" i="4"/>
  <c r="W140" i="4" s="1"/>
  <c r="W112" i="4"/>
  <c r="S139" i="1"/>
  <c r="T25" i="13"/>
  <c r="T135" i="1"/>
  <c r="T139" i="1" s="1"/>
  <c r="T110" i="1"/>
  <c r="T61" i="13"/>
  <c r="T81" i="13" s="1"/>
  <c r="T90" i="13" s="1"/>
  <c r="C330" i="11"/>
  <c r="G320" i="11"/>
  <c r="G330" i="11" s="1"/>
  <c r="U14" i="13"/>
  <c r="U18" i="13"/>
  <c r="U54" i="13" s="1"/>
  <c r="P92" i="13"/>
  <c r="P91" i="13" s="1"/>
  <c r="X109" i="4"/>
  <c r="U106" i="1"/>
  <c r="V19" i="13"/>
  <c r="V55" i="13" s="1"/>
  <c r="V20" i="13"/>
  <c r="V56" i="13" s="1"/>
  <c r="V17" i="13"/>
  <c r="V53" i="13" s="1"/>
  <c r="V16" i="13"/>
  <c r="V52" i="13" s="1"/>
  <c r="V22" i="13"/>
  <c r="V58" i="13" s="1"/>
  <c r="V15" i="13"/>
  <c r="V51" i="13" s="1"/>
  <c r="V21" i="13"/>
  <c r="V57" i="13" s="1"/>
  <c r="V14" i="13"/>
  <c r="U23" i="13"/>
  <c r="U59" i="13" s="1"/>
  <c r="U135" i="1" l="1"/>
  <c r="U139" i="1" s="1"/>
  <c r="U110" i="1"/>
  <c r="U50" i="13"/>
  <c r="U61" i="13" s="1"/>
  <c r="U81" i="13" s="1"/>
  <c r="U90" i="13" s="1"/>
  <c r="U25" i="13"/>
  <c r="V50" i="13"/>
  <c r="R92" i="13"/>
  <c r="R91" i="13" s="1"/>
  <c r="X112" i="4"/>
  <c r="X137" i="4"/>
  <c r="X140" i="4" s="1"/>
  <c r="V18" i="13"/>
  <c r="V54" i="13" s="1"/>
  <c r="Y109" i="4"/>
  <c r="V106" i="1"/>
  <c r="V23" i="13"/>
  <c r="V59" i="13" s="1"/>
  <c r="W21" i="13"/>
  <c r="W18" i="13"/>
  <c r="W15" i="13"/>
  <c r="W22" i="13"/>
  <c r="W16" i="13"/>
  <c r="W17" i="13"/>
  <c r="W20" i="13"/>
  <c r="W19" i="13"/>
  <c r="W56" i="13" l="1"/>
  <c r="W53" i="13"/>
  <c r="W58" i="13"/>
  <c r="W51" i="13"/>
  <c r="W57" i="13"/>
  <c r="W14" i="13"/>
  <c r="Q92" i="13"/>
  <c r="Q91" i="13" s="1"/>
  <c r="G239" i="12" s="1"/>
  <c r="V25" i="13"/>
  <c r="W55" i="13"/>
  <c r="W52" i="13"/>
  <c r="W54" i="13"/>
  <c r="V110" i="1"/>
  <c r="V135" i="1"/>
  <c r="V139" i="1" s="1"/>
  <c r="V61" i="13"/>
  <c r="V81" i="13" s="1"/>
  <c r="V90" i="13" s="1"/>
  <c r="Y112" i="4"/>
  <c r="Y137" i="4"/>
  <c r="Y140" i="4" s="1"/>
  <c r="Z109" i="4"/>
  <c r="W106" i="1"/>
  <c r="X19" i="13"/>
  <c r="X55" i="13" s="1"/>
  <c r="X20" i="13"/>
  <c r="X56" i="13" s="1"/>
  <c r="X17" i="13"/>
  <c r="X53" i="13" s="1"/>
  <c r="X16" i="13"/>
  <c r="X52" i="13" s="1"/>
  <c r="X22" i="13"/>
  <c r="X58" i="13" s="1"/>
  <c r="X15" i="13"/>
  <c r="X51" i="13" s="1"/>
  <c r="X21" i="13"/>
  <c r="X57" i="13" s="1"/>
  <c r="W23" i="13"/>
  <c r="G238" i="11" l="1"/>
  <c r="G241" i="12"/>
  <c r="G18" i="12" s="1"/>
  <c r="W59" i="13"/>
  <c r="W50" i="13"/>
  <c r="W25" i="13"/>
  <c r="W110" i="1"/>
  <c r="W135" i="1"/>
  <c r="W139" i="1" s="1"/>
  <c r="X14" i="13"/>
  <c r="X18" i="13"/>
  <c r="Z112" i="4"/>
  <c r="Z137" i="4"/>
  <c r="Z140" i="4" s="1"/>
  <c r="S92" i="13"/>
  <c r="S91" i="13" s="1"/>
  <c r="AA109" i="4"/>
  <c r="X106" i="1"/>
  <c r="X23" i="13"/>
  <c r="X59" i="13" s="1"/>
  <c r="Y21" i="13"/>
  <c r="Y57" i="13" s="1"/>
  <c r="Y18" i="13"/>
  <c r="Y54" i="13" s="1"/>
  <c r="Y15" i="13"/>
  <c r="Y51" i="13" s="1"/>
  <c r="Y22" i="13"/>
  <c r="Y58" i="13" s="1"/>
  <c r="Y16" i="13"/>
  <c r="Y52" i="13" s="1"/>
  <c r="Y17" i="13"/>
  <c r="Y53" i="13" s="1"/>
  <c r="Y20" i="13"/>
  <c r="Y56" i="13" s="1"/>
  <c r="Y19" i="13"/>
  <c r="G240" i="11" l="1"/>
  <c r="X110" i="1"/>
  <c r="X135" i="1"/>
  <c r="X139" i="1" s="1"/>
  <c r="Y55" i="13"/>
  <c r="Y14" i="13"/>
  <c r="AA112" i="4"/>
  <c r="AA137" i="4"/>
  <c r="AA140" i="4" s="1"/>
  <c r="X54" i="13"/>
  <c r="X50" i="13"/>
  <c r="X25" i="13"/>
  <c r="W61" i="13"/>
  <c r="W81" i="13" s="1"/>
  <c r="W90" i="13" s="1"/>
  <c r="U92" i="13"/>
  <c r="U91" i="13" s="1"/>
  <c r="T92" i="13"/>
  <c r="T91" i="13" s="1"/>
  <c r="V92" i="13"/>
  <c r="V91" i="13" s="1"/>
  <c r="AB109" i="4"/>
  <c r="Y106" i="1"/>
  <c r="Z19" i="13"/>
  <c r="Z20" i="13"/>
  <c r="Z56" i="13" s="1"/>
  <c r="Z17" i="13"/>
  <c r="Z53" i="13" s="1"/>
  <c r="Z16" i="13"/>
  <c r="Z52" i="13" s="1"/>
  <c r="Z22" i="13"/>
  <c r="Z58" i="13" s="1"/>
  <c r="Z15" i="13"/>
  <c r="Z51" i="13" s="1"/>
  <c r="Z21" i="13"/>
  <c r="Z57" i="13" s="1"/>
  <c r="Y23" i="13"/>
  <c r="Y59" i="13" s="1"/>
  <c r="Z55" i="13" l="1"/>
  <c r="X61" i="13"/>
  <c r="X81" i="13" s="1"/>
  <c r="X90" i="13" s="1"/>
  <c r="Z18" i="13"/>
  <c r="Y25" i="13"/>
  <c r="Y50" i="13"/>
  <c r="Y61" i="13" s="1"/>
  <c r="Y81" i="13" s="1"/>
  <c r="Y90" i="13" s="1"/>
  <c r="Z14" i="13"/>
  <c r="Y135" i="1"/>
  <c r="Y139" i="1" s="1"/>
  <c r="Y110" i="1"/>
  <c r="AB137" i="4"/>
  <c r="AB140" i="4" s="1"/>
  <c r="AB112" i="4"/>
  <c r="AC109" i="4"/>
  <c r="Z106" i="1"/>
  <c r="Z23" i="13"/>
  <c r="Z59" i="13" s="1"/>
  <c r="AA21" i="13"/>
  <c r="AA57" i="13" s="1"/>
  <c r="AA18" i="13"/>
  <c r="AA54" i="13" s="1"/>
  <c r="AA15" i="13"/>
  <c r="AA51" i="13" s="1"/>
  <c r="AA22" i="13"/>
  <c r="AA58" i="13" s="1"/>
  <c r="AA16" i="13"/>
  <c r="AA17" i="13"/>
  <c r="AA53" i="13" s="1"/>
  <c r="AA20" i="13"/>
  <c r="AA19" i="13"/>
  <c r="AA55" i="13" s="1"/>
  <c r="AA52" i="13" l="1"/>
  <c r="AA56" i="13"/>
  <c r="Z50" i="13"/>
  <c r="Z25" i="13"/>
  <c r="AC112" i="4"/>
  <c r="AC137" i="4"/>
  <c r="AC140" i="4" s="1"/>
  <c r="Z54" i="13"/>
  <c r="AA14" i="13"/>
  <c r="Z110" i="1"/>
  <c r="Z135" i="1"/>
  <c r="Z139" i="1" s="1"/>
  <c r="X92" i="13"/>
  <c r="X91" i="13" s="1"/>
  <c r="AD109" i="4"/>
  <c r="AA106" i="1"/>
  <c r="AB19" i="13"/>
  <c r="AB55" i="13" s="1"/>
  <c r="AB18" i="13"/>
  <c r="AB54" i="13" s="1"/>
  <c r="AB20" i="13"/>
  <c r="AB56" i="13" s="1"/>
  <c r="AB17" i="13"/>
  <c r="AB53" i="13" s="1"/>
  <c r="AB15" i="13"/>
  <c r="AB51" i="13" s="1"/>
  <c r="AB21" i="13"/>
  <c r="AB57" i="13" s="1"/>
  <c r="AB22" i="13"/>
  <c r="AB58" i="13" s="1"/>
  <c r="AA23" i="13"/>
  <c r="AA59" i="13" s="1"/>
  <c r="AB16" i="13"/>
  <c r="AB52" i="13" s="1"/>
  <c r="Z61" i="13" l="1"/>
  <c r="Z81" i="13" s="1"/>
  <c r="Z90" i="13" s="1"/>
  <c r="AD137" i="4"/>
  <c r="AD140" i="4" s="1"/>
  <c r="AD112" i="4"/>
  <c r="AA110" i="1"/>
  <c r="AA135" i="1"/>
  <c r="AA139" i="1" s="1"/>
  <c r="AA25" i="13"/>
  <c r="AA50" i="13"/>
  <c r="AA61" i="13" s="1"/>
  <c r="AA81" i="13" s="1"/>
  <c r="AA90" i="13" s="1"/>
  <c r="AB14" i="13"/>
  <c r="W92" i="13"/>
  <c r="W91" i="13" s="1"/>
  <c r="AE109" i="4"/>
  <c r="AB106" i="1"/>
  <c r="AC22" i="13"/>
  <c r="AC58" i="13" s="1"/>
  <c r="AC16" i="13"/>
  <c r="AC52" i="13" s="1"/>
  <c r="AC21" i="13"/>
  <c r="AC57" i="13" s="1"/>
  <c r="AC17" i="13"/>
  <c r="AC53" i="13" s="1"/>
  <c r="AC19" i="13"/>
  <c r="AB23" i="13"/>
  <c r="AC15" i="13"/>
  <c r="AC51" i="13" s="1"/>
  <c r="AC20" i="13"/>
  <c r="AC56" i="13" s="1"/>
  <c r="AB59" i="13" l="1"/>
  <c r="AC18" i="13"/>
  <c r="AB110" i="1"/>
  <c r="AB135" i="1"/>
  <c r="AB139" i="1" s="1"/>
  <c r="AC14" i="13"/>
  <c r="AE137" i="4"/>
  <c r="AE140" i="4" s="1"/>
  <c r="AE112" i="4"/>
  <c r="AB50" i="13"/>
  <c r="AB25" i="13"/>
  <c r="AC55" i="13"/>
  <c r="AC106" i="1"/>
  <c r="AF109" i="4"/>
  <c r="AD15" i="13"/>
  <c r="AD51" i="13" s="1"/>
  <c r="AD22" i="13"/>
  <c r="AD58" i="13" s="1"/>
  <c r="AD19" i="13"/>
  <c r="AD55" i="13" s="1"/>
  <c r="AD17" i="13"/>
  <c r="AD53" i="13" s="1"/>
  <c r="AD21" i="13"/>
  <c r="AD57" i="13" s="1"/>
  <c r="AD20" i="13"/>
  <c r="AD56" i="13" s="1"/>
  <c r="AC23" i="13"/>
  <c r="AC59" i="13" s="1"/>
  <c r="AD16" i="13"/>
  <c r="AD52" i="13" s="1"/>
  <c r="AB61" i="13" l="1"/>
  <c r="AB81" i="13" s="1"/>
  <c r="AB90" i="13" s="1"/>
  <c r="AD14" i="13"/>
  <c r="AC25" i="13"/>
  <c r="AC50" i="13"/>
  <c r="AF112" i="4"/>
  <c r="AF137" i="4"/>
  <c r="AF140" i="4" s="1"/>
  <c r="AC110" i="1"/>
  <c r="AC135" i="1"/>
  <c r="AC139" i="1" s="1"/>
  <c r="AD18" i="13"/>
  <c r="AD54" i="13" s="1"/>
  <c r="AC54" i="13"/>
  <c r="AA92" i="13"/>
  <c r="AA91" i="13" s="1"/>
  <c r="Y92" i="13"/>
  <c r="Y91" i="13" s="1"/>
  <c r="AG109" i="4"/>
  <c r="AD106" i="1"/>
  <c r="AE16" i="13"/>
  <c r="AE52" i="13" s="1"/>
  <c r="AE15" i="13"/>
  <c r="AE51" i="13" s="1"/>
  <c r="AE14" i="13"/>
  <c r="AD23" i="13"/>
  <c r="AD59" i="13" s="1"/>
  <c r="AE17" i="13"/>
  <c r="AE53" i="13" s="1"/>
  <c r="AE19" i="13"/>
  <c r="AE55" i="13" s="1"/>
  <c r="AE20" i="13"/>
  <c r="AE56" i="13" s="1"/>
  <c r="AE21" i="13"/>
  <c r="AE57" i="13" s="1"/>
  <c r="AE22" i="13"/>
  <c r="AE58" i="13" s="1"/>
  <c r="AC61" i="13" l="1"/>
  <c r="AC81" i="13" s="1"/>
  <c r="AC90" i="13" s="1"/>
  <c r="AE50" i="13"/>
  <c r="AD135" i="1"/>
  <c r="AD139" i="1" s="1"/>
  <c r="AD110" i="1"/>
  <c r="AG137" i="4"/>
  <c r="AG140" i="4" s="1"/>
  <c r="AG112" i="4"/>
  <c r="AE18" i="13"/>
  <c r="AE54" i="13" s="1"/>
  <c r="Z92" i="13"/>
  <c r="Z91" i="13" s="1"/>
  <c r="AD50" i="13"/>
  <c r="AD61" i="13" s="1"/>
  <c r="AD81" i="13" s="1"/>
  <c r="AD90" i="13" s="1"/>
  <c r="AD25" i="13"/>
  <c r="AE106" i="1"/>
  <c r="AH109" i="4"/>
  <c r="AF21" i="13"/>
  <c r="AF57" i="13" s="1"/>
  <c r="AF16" i="13"/>
  <c r="AF52" i="13" s="1"/>
  <c r="AF20" i="13"/>
  <c r="AF56" i="13" s="1"/>
  <c r="AF18" i="13"/>
  <c r="AF54" i="13" s="1"/>
  <c r="AF19" i="13"/>
  <c r="AF55" i="13" s="1"/>
  <c r="AF22" i="13"/>
  <c r="AF58" i="13" s="1"/>
  <c r="AF17" i="13"/>
  <c r="AF53" i="13" s="1"/>
  <c r="AE23" i="13"/>
  <c r="AE59" i="13" s="1"/>
  <c r="AF15" i="13"/>
  <c r="AF51" i="13" s="1"/>
  <c r="AE110" i="1" l="1"/>
  <c r="AE135" i="1"/>
  <c r="AE61" i="13"/>
  <c r="AE81" i="13" s="1"/>
  <c r="AE90" i="13" s="1"/>
  <c r="AF14" i="13"/>
  <c r="AH137" i="4"/>
  <c r="AH140" i="4" s="1"/>
  <c r="AH112" i="4"/>
  <c r="AE25" i="13"/>
  <c r="AF106" i="1"/>
  <c r="AI109" i="4"/>
  <c r="AF23" i="13"/>
  <c r="AF59" i="13" s="1"/>
  <c r="AG22" i="13"/>
  <c r="AG58" i="13" s="1"/>
  <c r="AG21" i="13"/>
  <c r="AG57" i="13" s="1"/>
  <c r="AG17" i="13"/>
  <c r="AG53" i="13" s="1"/>
  <c r="AG19" i="13"/>
  <c r="AG55" i="13" s="1"/>
  <c r="AG20" i="13"/>
  <c r="AG56" i="13" s="1"/>
  <c r="AG16" i="13"/>
  <c r="AG52" i="13" s="1"/>
  <c r="AG15" i="13"/>
  <c r="AG51" i="13" s="1"/>
  <c r="AG14" i="13"/>
  <c r="AF135" i="1" l="1"/>
  <c r="AF139" i="1" s="1"/>
  <c r="AF110" i="1"/>
  <c r="AF25" i="13"/>
  <c r="AF50" i="13"/>
  <c r="AF61" i="13" s="1"/>
  <c r="AF81" i="13" s="1"/>
  <c r="AF90" i="13" s="1"/>
  <c r="AI112" i="4"/>
  <c r="AI137" i="4"/>
  <c r="AI140" i="4" s="1"/>
  <c r="AE139" i="1"/>
  <c r="AI135" i="1"/>
  <c r="AG50" i="13"/>
  <c r="AG18" i="13"/>
  <c r="AG54" i="13" s="1"/>
  <c r="AD92" i="13"/>
  <c r="AD91" i="13" s="1"/>
  <c r="AG106" i="1"/>
  <c r="AJ109" i="4"/>
  <c r="AH20" i="13"/>
  <c r="AG23" i="13"/>
  <c r="AG59" i="13" s="1"/>
  <c r="AH19" i="13"/>
  <c r="AH21" i="13"/>
  <c r="AH22" i="13"/>
  <c r="AH15" i="13"/>
  <c r="AH16" i="13"/>
  <c r="AH17" i="13"/>
  <c r="AH52" i="13" l="1"/>
  <c r="I207" i="12"/>
  <c r="AH51" i="13"/>
  <c r="I206" i="12"/>
  <c r="AH57" i="13"/>
  <c r="I212" i="12"/>
  <c r="AH55" i="13"/>
  <c r="I210" i="12"/>
  <c r="AJ137" i="4"/>
  <c r="AJ140" i="4" s="1"/>
  <c r="AJ112" i="4"/>
  <c r="AG110" i="1"/>
  <c r="AG135" i="1"/>
  <c r="AG139" i="1" s="1"/>
  <c r="AG61" i="13"/>
  <c r="AG81" i="13" s="1"/>
  <c r="AG90" i="13" s="1"/>
  <c r="AB92" i="13"/>
  <c r="AB91" i="13" s="1"/>
  <c r="AH56" i="13"/>
  <c r="I211" i="12"/>
  <c r="AH58" i="13"/>
  <c r="I213" i="12"/>
  <c r="AH18" i="13"/>
  <c r="AH14" i="13"/>
  <c r="AH53" i="13"/>
  <c r="I208" i="12"/>
  <c r="AG25" i="13"/>
  <c r="AK109" i="4"/>
  <c r="AH106" i="1"/>
  <c r="AH23" i="13"/>
  <c r="AH50" i="13" l="1"/>
  <c r="AH25" i="13"/>
  <c r="I205" i="12"/>
  <c r="M211" i="12"/>
  <c r="I210" i="11"/>
  <c r="M210" i="12"/>
  <c r="I209" i="11"/>
  <c r="I205" i="11"/>
  <c r="M206" i="12"/>
  <c r="AH135" i="1"/>
  <c r="AH139" i="1" s="1"/>
  <c r="AI139" i="1" s="1"/>
  <c r="AH110" i="1"/>
  <c r="I286" i="12"/>
  <c r="AH54" i="13"/>
  <c r="I209" i="12"/>
  <c r="M208" i="12"/>
  <c r="I207" i="11"/>
  <c r="M213" i="12"/>
  <c r="I212" i="11"/>
  <c r="I211" i="11"/>
  <c r="M212" i="12"/>
  <c r="M207" i="12"/>
  <c r="I206" i="11"/>
  <c r="AH59" i="13"/>
  <c r="I234" i="12"/>
  <c r="AK137" i="4"/>
  <c r="AK140" i="4" s="1"/>
  <c r="AK112" i="4"/>
  <c r="I321" i="12"/>
  <c r="AC92" i="13"/>
  <c r="AC91" i="13" s="1"/>
  <c r="I18" i="12" l="1"/>
  <c r="M206" i="11"/>
  <c r="M211" i="11"/>
  <c r="M212" i="11"/>
  <c r="M207" i="11"/>
  <c r="M205" i="11"/>
  <c r="M209" i="11"/>
  <c r="M210" i="11"/>
  <c r="M234" i="12"/>
  <c r="M237" i="12" s="1"/>
  <c r="I233" i="11"/>
  <c r="I296" i="12"/>
  <c r="I285" i="11"/>
  <c r="M286" i="12"/>
  <c r="M296" i="12" s="1"/>
  <c r="M321" i="12"/>
  <c r="M331" i="12" s="1"/>
  <c r="I331" i="12"/>
  <c r="I320" i="11"/>
  <c r="I204" i="11"/>
  <c r="M205" i="12"/>
  <c r="I208" i="11"/>
  <c r="M209" i="12"/>
  <c r="AH61" i="13"/>
  <c r="AH81" i="13" s="1"/>
  <c r="AH90" i="13" s="1"/>
  <c r="AE92" i="13"/>
  <c r="AE91" i="13" s="1"/>
  <c r="M215" i="12" l="1"/>
  <c r="M208" i="11"/>
  <c r="M233" i="11"/>
  <c r="M320" i="11"/>
  <c r="M330" i="11" s="1"/>
  <c r="I330" i="11"/>
  <c r="I295" i="11"/>
  <c r="M285" i="11"/>
  <c r="M295" i="11" s="1"/>
  <c r="M204" i="11"/>
  <c r="I214" i="11"/>
  <c r="M241" i="12"/>
  <c r="M236" i="11" l="1"/>
  <c r="M18" i="12"/>
  <c r="O18" i="12" s="1"/>
  <c r="M214" i="11"/>
  <c r="M228" i="11" s="1"/>
  <c r="M240" i="11" s="1"/>
  <c r="AG92" i="13"/>
  <c r="AG91" i="13" s="1"/>
  <c r="AF92" i="13"/>
  <c r="AF91" i="13" s="1"/>
  <c r="AH92" i="13" l="1"/>
  <c r="AH91" i="13" s="1"/>
  <c r="AE34" i="9" l="1"/>
  <c r="AE70" i="9" s="1"/>
  <c r="AG34" i="9"/>
  <c r="AG70" i="9" s="1"/>
  <c r="AF34" i="9" l="1"/>
  <c r="AF70" i="9" s="1"/>
  <c r="AH34" i="9"/>
  <c r="AH70" i="9" s="1"/>
  <c r="AC34" i="9"/>
  <c r="AC70" i="9" s="1"/>
  <c r="AD34" i="9"/>
  <c r="AD70" i="9" s="1"/>
  <c r="Z34" i="9" l="1"/>
  <c r="Z70" i="9" s="1"/>
  <c r="AA34" i="9"/>
  <c r="AA70" i="9" s="1"/>
  <c r="T34" i="9"/>
  <c r="T70" i="9" s="1"/>
  <c r="X34" i="9"/>
  <c r="X70" i="9" s="1"/>
  <c r="AB34" i="9"/>
  <c r="AB70" i="9" s="1"/>
  <c r="W34" i="9"/>
  <c r="R34" i="9"/>
  <c r="R70" i="9" s="1"/>
  <c r="V34" i="9"/>
  <c r="V70" i="9" s="1"/>
  <c r="Y34" i="9"/>
  <c r="Y70" i="9" s="1"/>
  <c r="U34" i="9"/>
  <c r="U70" i="9" s="1"/>
  <c r="S34" i="9"/>
  <c r="S70" i="9" s="1"/>
  <c r="I192" i="11" l="1"/>
  <c r="W70" i="9"/>
  <c r="M192" i="11" s="1"/>
  <c r="I184" i="12"/>
  <c r="Q34" i="9"/>
  <c r="Q70" i="9" s="1"/>
  <c r="K192" i="11" l="1"/>
  <c r="M16" i="14" l="1"/>
  <c r="M14" i="5"/>
  <c r="M17" i="9"/>
  <c r="M19" i="14"/>
  <c r="M17" i="14"/>
  <c r="M20" i="9"/>
  <c r="M21" i="14"/>
  <c r="M20" i="14"/>
  <c r="M16" i="9"/>
  <c r="M21" i="9"/>
  <c r="M18" i="14"/>
  <c r="M15" i="9"/>
  <c r="M22" i="9"/>
  <c r="M21" i="5"/>
  <c r="M20" i="5"/>
  <c r="M17" i="5"/>
  <c r="M18" i="9"/>
  <c r="M19" i="5"/>
  <c r="M22" i="5"/>
  <c r="M19" i="9"/>
  <c r="M14" i="14"/>
  <c r="M15" i="14"/>
  <c r="M18" i="5"/>
  <c r="M14" i="9"/>
  <c r="M16" i="5"/>
  <c r="M22" i="14"/>
  <c r="M15" i="5"/>
  <c r="M54" i="5" l="1"/>
  <c r="M52" i="5"/>
  <c r="M25" i="9"/>
  <c r="M50" i="9"/>
  <c r="M51" i="9"/>
  <c r="M58" i="14"/>
  <c r="M51" i="5"/>
  <c r="M58" i="5"/>
  <c r="M56" i="9"/>
  <c r="M55" i="14"/>
  <c r="M51" i="14"/>
  <c r="M55" i="9"/>
  <c r="M55" i="5"/>
  <c r="M54" i="9"/>
  <c r="M53" i="5"/>
  <c r="M56" i="5"/>
  <c r="M57" i="5"/>
  <c r="M54" i="14"/>
  <c r="M57" i="9"/>
  <c r="M57" i="14"/>
  <c r="M53" i="9"/>
  <c r="M50" i="5"/>
  <c r="M25" i="5"/>
  <c r="M50" i="14"/>
  <c r="M25" i="14"/>
  <c r="M58" i="9"/>
  <c r="M52" i="9"/>
  <c r="M56" i="14"/>
  <c r="M53" i="14"/>
  <c r="M52" i="14"/>
  <c r="N22" i="14"/>
  <c r="N58" i="14" s="1"/>
  <c r="N16" i="5"/>
  <c r="N52" i="5" s="1"/>
  <c r="N17" i="5"/>
  <c r="N53" i="5" s="1"/>
  <c r="N20" i="5"/>
  <c r="N56" i="5" s="1"/>
  <c r="N18" i="14"/>
  <c r="N54" i="14" s="1"/>
  <c r="N19" i="14"/>
  <c r="N55" i="14" s="1"/>
  <c r="N16" i="14"/>
  <c r="N52" i="14" s="1"/>
  <c r="N14" i="14"/>
  <c r="N19" i="9"/>
  <c r="N55" i="9" s="1"/>
  <c r="N21" i="5"/>
  <c r="N57" i="5" s="1"/>
  <c r="N21" i="14"/>
  <c r="N57" i="14" s="1"/>
  <c r="N14" i="5"/>
  <c r="N18" i="5"/>
  <c r="N54" i="5" s="1"/>
  <c r="N18" i="9"/>
  <c r="N54" i="9" s="1"/>
  <c r="N15" i="9"/>
  <c r="N51" i="9" s="1"/>
  <c r="N21" i="9"/>
  <c r="N57" i="9" s="1"/>
  <c r="N20" i="14"/>
  <c r="N56" i="14" s="1"/>
  <c r="N17" i="14"/>
  <c r="N53" i="14" s="1"/>
  <c r="N17" i="9"/>
  <c r="N53" i="9" s="1"/>
  <c r="N15" i="5"/>
  <c r="N51" i="5" s="1"/>
  <c r="N14" i="9"/>
  <c r="N15" i="14"/>
  <c r="N51" i="14" s="1"/>
  <c r="N22" i="5"/>
  <c r="N58" i="5" s="1"/>
  <c r="N19" i="5"/>
  <c r="N55" i="5" s="1"/>
  <c r="N22" i="9"/>
  <c r="N58" i="9" s="1"/>
  <c r="N16" i="9"/>
  <c r="N52" i="9" s="1"/>
  <c r="N20" i="9"/>
  <c r="N56" i="9" s="1"/>
  <c r="M61" i="5" l="1"/>
  <c r="N50" i="9"/>
  <c r="N61" i="9" s="1"/>
  <c r="N25" i="9"/>
  <c r="N25" i="14"/>
  <c r="N50" i="14"/>
  <c r="N61" i="14" s="1"/>
  <c r="M61" i="14"/>
  <c r="M61" i="9"/>
  <c r="N50" i="5"/>
  <c r="N61" i="5" s="1"/>
  <c r="N25" i="5"/>
  <c r="O20" i="9"/>
  <c r="O16" i="9"/>
  <c r="O52" i="9" s="1"/>
  <c r="O22" i="9"/>
  <c r="O18" i="9"/>
  <c r="O54" i="9" s="1"/>
  <c r="O14" i="14"/>
  <c r="O19" i="5"/>
  <c r="O55" i="5" s="1"/>
  <c r="O22" i="5"/>
  <c r="O21" i="9"/>
  <c r="O15" i="9"/>
  <c r="O14" i="5"/>
  <c r="O19" i="9"/>
  <c r="O55" i="9" s="1"/>
  <c r="O16" i="5"/>
  <c r="O52" i="5" s="1"/>
  <c r="O22" i="14"/>
  <c r="O58" i="14" s="1"/>
  <c r="O18" i="5"/>
  <c r="O54" i="5" s="1"/>
  <c r="O21" i="5"/>
  <c r="O57" i="5" s="1"/>
  <c r="O14" i="9"/>
  <c r="O15" i="5"/>
  <c r="O51" i="5" s="1"/>
  <c r="O17" i="9"/>
  <c r="O53" i="9" s="1"/>
  <c r="O21" i="14"/>
  <c r="O57" i="14" s="1"/>
  <c r="O20" i="5"/>
  <c r="O56" i="5" s="1"/>
  <c r="O17" i="5"/>
  <c r="O17" i="14" l="1"/>
  <c r="O53" i="14" s="1"/>
  <c r="O20" i="14"/>
  <c r="O56" i="14" s="1"/>
  <c r="O18" i="14"/>
  <c r="O54" i="14" s="1"/>
  <c r="O16" i="14"/>
  <c r="O52" i="14" s="1"/>
  <c r="O19" i="14"/>
  <c r="O55" i="14" s="1"/>
  <c r="O15" i="14"/>
  <c r="O51" i="14" s="1"/>
  <c r="O53" i="5"/>
  <c r="O57" i="9"/>
  <c r="O56" i="9"/>
  <c r="O58" i="9"/>
  <c r="O58" i="5"/>
  <c r="O51" i="9"/>
  <c r="O25" i="9"/>
  <c r="O50" i="9"/>
  <c r="O50" i="5"/>
  <c r="O25" i="5"/>
  <c r="O50" i="14"/>
  <c r="P17" i="5"/>
  <c r="P53" i="5" s="1"/>
  <c r="P19" i="14"/>
  <c r="P55" i="14" s="1"/>
  <c r="P21" i="14"/>
  <c r="P57" i="14" s="1"/>
  <c r="P21" i="5"/>
  <c r="P18" i="5"/>
  <c r="P54" i="5" s="1"/>
  <c r="P16" i="5"/>
  <c r="P52" i="5" s="1"/>
  <c r="P19" i="5"/>
  <c r="P55" i="5" s="1"/>
  <c r="P18" i="14"/>
  <c r="P54" i="14" s="1"/>
  <c r="P20" i="5"/>
  <c r="P20" i="14"/>
  <c r="P56" i="14" s="1"/>
  <c r="P15" i="5"/>
  <c r="P51" i="5" s="1"/>
  <c r="P16" i="14"/>
  <c r="P52" i="14" s="1"/>
  <c r="P19" i="9"/>
  <c r="P55" i="9" s="1"/>
  <c r="P14" i="14"/>
  <c r="P22" i="9"/>
  <c r="P58" i="9" s="1"/>
  <c r="P17" i="14"/>
  <c r="P14" i="9"/>
  <c r="P14" i="5"/>
  <c r="P21" i="9"/>
  <c r="P57" i="9" s="1"/>
  <c r="P22" i="5"/>
  <c r="P58" i="5" s="1"/>
  <c r="P15" i="14"/>
  <c r="P51" i="14" s="1"/>
  <c r="P17" i="9"/>
  <c r="P53" i="9" s="1"/>
  <c r="P22" i="14"/>
  <c r="P58" i="14" s="1"/>
  <c r="P15" i="9"/>
  <c r="P51" i="9" s="1"/>
  <c r="P18" i="9"/>
  <c r="P54" i="9" s="1"/>
  <c r="P16" i="9"/>
  <c r="P52" i="9" s="1"/>
  <c r="P20" i="9"/>
  <c r="O25" i="14" l="1"/>
  <c r="O61" i="9"/>
  <c r="O61" i="14"/>
  <c r="O61" i="5"/>
  <c r="P56" i="5"/>
  <c r="P53" i="14"/>
  <c r="P57" i="5"/>
  <c r="P56" i="9"/>
  <c r="P25" i="5"/>
  <c r="P50" i="5"/>
  <c r="P25" i="9"/>
  <c r="P50" i="9"/>
  <c r="P25" i="14"/>
  <c r="P50" i="14"/>
  <c r="Q18" i="5"/>
  <c r="Q54" i="5" s="1"/>
  <c r="Q14" i="5"/>
  <c r="Q15" i="5"/>
  <c r="Q51" i="5" s="1"/>
  <c r="Q19" i="5"/>
  <c r="Q55" i="5" s="1"/>
  <c r="Q22" i="5"/>
  <c r="Q58" i="5" s="1"/>
  <c r="Q20" i="5"/>
  <c r="Q56" i="5" s="1"/>
  <c r="Q16" i="5"/>
  <c r="Q52" i="5" s="1"/>
  <c r="Q21" i="5"/>
  <c r="Q57" i="5" s="1"/>
  <c r="Q17" i="5"/>
  <c r="Q53" i="5" s="1"/>
  <c r="P61" i="5" l="1"/>
  <c r="P61" i="14"/>
  <c r="Q50" i="5"/>
  <c r="Q61" i="5" s="1"/>
  <c r="Q25" i="5"/>
  <c r="P61" i="9"/>
  <c r="R17" i="5"/>
  <c r="R21" i="5"/>
  <c r="R57" i="5" s="1"/>
  <c r="R18" i="5"/>
  <c r="R54" i="5" s="1"/>
  <c r="R16" i="5"/>
  <c r="R52" i="5" s="1"/>
  <c r="R20" i="5"/>
  <c r="R56" i="5" s="1"/>
  <c r="R14" i="5"/>
  <c r="R22" i="5"/>
  <c r="R58" i="5" s="1"/>
  <c r="R19" i="5"/>
  <c r="R55" i="5" s="1"/>
  <c r="R15" i="5"/>
  <c r="R51" i="5" l="1"/>
  <c r="R53" i="5"/>
  <c r="C106" i="12"/>
  <c r="C104" i="12"/>
  <c r="C101" i="12"/>
  <c r="C105" i="12"/>
  <c r="C103" i="12"/>
  <c r="C107" i="12"/>
  <c r="R50" i="5"/>
  <c r="R25" i="5"/>
  <c r="C99" i="12"/>
  <c r="C100" i="12"/>
  <c r="C102" i="12"/>
  <c r="S20" i="5"/>
  <c r="S56" i="5" s="1"/>
  <c r="S19" i="5"/>
  <c r="S55" i="5" s="1"/>
  <c r="S14" i="5"/>
  <c r="S17" i="5"/>
  <c r="S53" i="5" s="1"/>
  <c r="S22" i="5"/>
  <c r="S58" i="5" s="1"/>
  <c r="S21" i="5"/>
  <c r="S57" i="5" s="1"/>
  <c r="S15" i="5"/>
  <c r="S51" i="5" s="1"/>
  <c r="S16" i="5"/>
  <c r="S52" i="5" s="1"/>
  <c r="S18" i="5"/>
  <c r="S54" i="5" s="1"/>
  <c r="R61" i="5" l="1"/>
  <c r="C104" i="11"/>
  <c r="G105" i="12"/>
  <c r="C101" i="11"/>
  <c r="G102" i="12"/>
  <c r="C100" i="11"/>
  <c r="G101" i="12"/>
  <c r="G100" i="12"/>
  <c r="C99" i="11"/>
  <c r="C106" i="11"/>
  <c r="G107" i="12"/>
  <c r="G104" i="12"/>
  <c r="C103" i="11"/>
  <c r="S50" i="5"/>
  <c r="S61" i="5" s="1"/>
  <c r="S25" i="5"/>
  <c r="C109" i="12"/>
  <c r="C14" i="12"/>
  <c r="G99" i="12"/>
  <c r="C98" i="11"/>
  <c r="C102" i="11"/>
  <c r="G103" i="12"/>
  <c r="C105" i="11"/>
  <c r="G106" i="12"/>
  <c r="T14" i="5"/>
  <c r="T15" i="5"/>
  <c r="T51" i="5" s="1"/>
  <c r="T20" i="5"/>
  <c r="T56" i="5" s="1"/>
  <c r="T18" i="5"/>
  <c r="T54" i="5" s="1"/>
  <c r="T16" i="5"/>
  <c r="T52" i="5" s="1"/>
  <c r="T21" i="5"/>
  <c r="T57" i="5" s="1"/>
  <c r="T22" i="5"/>
  <c r="T58" i="5" s="1"/>
  <c r="T17" i="5"/>
  <c r="T53" i="5" s="1"/>
  <c r="T19" i="5"/>
  <c r="T55" i="5" s="1"/>
  <c r="G109" i="12" l="1"/>
  <c r="G105" i="11"/>
  <c r="G102" i="11"/>
  <c r="G103" i="11"/>
  <c r="G106" i="11"/>
  <c r="G99" i="11"/>
  <c r="G100" i="11"/>
  <c r="G101" i="11"/>
  <c r="G104" i="11"/>
  <c r="T25" i="5"/>
  <c r="T50" i="5"/>
  <c r="T61" i="5" s="1"/>
  <c r="C108" i="11"/>
  <c r="G98" i="11"/>
  <c r="U19" i="5"/>
  <c r="U55" i="5" s="1"/>
  <c r="U22" i="5"/>
  <c r="U58" i="5" s="1"/>
  <c r="U16" i="5"/>
  <c r="U52" i="5" s="1"/>
  <c r="U20" i="5"/>
  <c r="U56" i="5" s="1"/>
  <c r="U17" i="5"/>
  <c r="U53" i="5" s="1"/>
  <c r="U21" i="5"/>
  <c r="U57" i="5" s="1"/>
  <c r="U18" i="5"/>
  <c r="U54" i="5" s="1"/>
  <c r="U15" i="5"/>
  <c r="U51" i="5" s="1"/>
  <c r="U14" i="5"/>
  <c r="G108" i="11" l="1"/>
  <c r="U25" i="5"/>
  <c r="U50" i="5"/>
  <c r="U61" i="5" s="1"/>
  <c r="V14" i="5"/>
  <c r="V15" i="5"/>
  <c r="V51" i="5" s="1"/>
  <c r="V17" i="5"/>
  <c r="V53" i="5" s="1"/>
  <c r="V22" i="5"/>
  <c r="V58" i="5" s="1"/>
  <c r="V18" i="5"/>
  <c r="V54" i="5" s="1"/>
  <c r="V20" i="5"/>
  <c r="V56" i="5" s="1"/>
  <c r="V21" i="5"/>
  <c r="V57" i="5" s="1"/>
  <c r="V19" i="5"/>
  <c r="V55" i="5" s="1"/>
  <c r="V16" i="5"/>
  <c r="V52" i="5" s="1"/>
  <c r="V25" i="5" l="1"/>
  <c r="V50" i="5"/>
  <c r="V61" i="5" s="1"/>
  <c r="W22" i="5"/>
  <c r="W16" i="5"/>
  <c r="W15" i="5"/>
  <c r="W14" i="5"/>
  <c r="W20" i="5"/>
  <c r="W18" i="5"/>
  <c r="W17" i="5"/>
  <c r="W19" i="5"/>
  <c r="W21" i="5"/>
  <c r="W53" i="5" l="1"/>
  <c r="W51" i="5"/>
  <c r="W52" i="5"/>
  <c r="W57" i="5"/>
  <c r="W58" i="5"/>
  <c r="W55" i="5"/>
  <c r="W54" i="5"/>
  <c r="W56" i="5"/>
  <c r="W50" i="5"/>
  <c r="W25" i="5"/>
  <c r="X17" i="5"/>
  <c r="X53" i="5" s="1"/>
  <c r="X20" i="5"/>
  <c r="X56" i="5" s="1"/>
  <c r="X14" i="5"/>
  <c r="X16" i="5"/>
  <c r="X52" i="5" s="1"/>
  <c r="X22" i="5"/>
  <c r="X58" i="5" s="1"/>
  <c r="X19" i="5"/>
  <c r="X55" i="5" s="1"/>
  <c r="X18" i="5"/>
  <c r="X54" i="5" s="1"/>
  <c r="X21" i="5"/>
  <c r="X57" i="5" s="1"/>
  <c r="X15" i="5"/>
  <c r="X51" i="5" s="1"/>
  <c r="X25" i="5" l="1"/>
  <c r="X50" i="5"/>
  <c r="X61" i="5" s="1"/>
  <c r="W61" i="5"/>
  <c r="Y18" i="5"/>
  <c r="Y54" i="5" s="1"/>
  <c r="Y22" i="5"/>
  <c r="Y58" i="5" s="1"/>
  <c r="Y19" i="5"/>
  <c r="Y55" i="5" s="1"/>
  <c r="Y16" i="5"/>
  <c r="Y52" i="5" s="1"/>
  <c r="Y15" i="5"/>
  <c r="Y51" i="5" s="1"/>
  <c r="Y14" i="5"/>
  <c r="Y17" i="5"/>
  <c r="Y53" i="5" s="1"/>
  <c r="Y21" i="5"/>
  <c r="Y57" i="5" s="1"/>
  <c r="Y20" i="5"/>
  <c r="Y56" i="5" s="1"/>
  <c r="Y25" i="5" l="1"/>
  <c r="Y50" i="5"/>
  <c r="Y61" i="5" s="1"/>
  <c r="Z15" i="5"/>
  <c r="Z22" i="5"/>
  <c r="Z58" i="5" s="1"/>
  <c r="Z21" i="5"/>
  <c r="Z57" i="5" s="1"/>
  <c r="Z20" i="5"/>
  <c r="Z56" i="5" s="1"/>
  <c r="Z17" i="5"/>
  <c r="Z14" i="5"/>
  <c r="Z16" i="5"/>
  <c r="Z52" i="5" s="1"/>
  <c r="Z19" i="5"/>
  <c r="Z55" i="5" s="1"/>
  <c r="Z18" i="5"/>
  <c r="Z54" i="5" s="1"/>
  <c r="Z51" i="5" l="1"/>
  <c r="Z53" i="5"/>
  <c r="Z50" i="5"/>
  <c r="Z25" i="5"/>
  <c r="AA18" i="5"/>
  <c r="AA54" i="5" s="1"/>
  <c r="AA16" i="5"/>
  <c r="AA52" i="5" s="1"/>
  <c r="AA15" i="5"/>
  <c r="AA51" i="5" s="1"/>
  <c r="AA14" i="5"/>
  <c r="AA19" i="5"/>
  <c r="AA17" i="5"/>
  <c r="AA53" i="5" s="1"/>
  <c r="AA20" i="5"/>
  <c r="AA56" i="5" s="1"/>
  <c r="AA21" i="5"/>
  <c r="AA57" i="5" s="1"/>
  <c r="AA22" i="5"/>
  <c r="AA58" i="5" l="1"/>
  <c r="AA55" i="5"/>
  <c r="Z61" i="5"/>
  <c r="AA25" i="5"/>
  <c r="AA50" i="5"/>
  <c r="AB17" i="5"/>
  <c r="AB53" i="5" s="1"/>
  <c r="AB19" i="5"/>
  <c r="AB55" i="5" s="1"/>
  <c r="AB18" i="5"/>
  <c r="AB54" i="5" s="1"/>
  <c r="AB14" i="5"/>
  <c r="AB15" i="5"/>
  <c r="AB22" i="5"/>
  <c r="AB58" i="5" s="1"/>
  <c r="AB16" i="5"/>
  <c r="AB52" i="5" s="1"/>
  <c r="AB21" i="5"/>
  <c r="AB57" i="5" s="1"/>
  <c r="AB20" i="5"/>
  <c r="AB56" i="5" s="1"/>
  <c r="AA61" i="5" l="1"/>
  <c r="AB51" i="5"/>
  <c r="AB25" i="5"/>
  <c r="AB50" i="5"/>
  <c r="AB61" i="5" l="1"/>
  <c r="AG33" i="9"/>
  <c r="AG69" i="9" l="1"/>
  <c r="AG75" i="9" s="1"/>
  <c r="AG39" i="9"/>
  <c r="AE33" i="9"/>
  <c r="AE39" i="9" l="1"/>
  <c r="AE69" i="9"/>
  <c r="AE75" i="9" s="1"/>
  <c r="AB558" i="11"/>
  <c r="AB573" i="11" s="1"/>
  <c r="AG82" i="9"/>
  <c r="AG94" i="9" s="1"/>
  <c r="AH33" i="9"/>
  <c r="AD33" i="9"/>
  <c r="AC33" i="9"/>
  <c r="AF33" i="9"/>
  <c r="AC69" i="9" l="1"/>
  <c r="AC75" i="9" s="1"/>
  <c r="AC39" i="9"/>
  <c r="AD69" i="9"/>
  <c r="AD75" i="9" s="1"/>
  <c r="AD39" i="9"/>
  <c r="AF69" i="9"/>
  <c r="AF75" i="9" s="1"/>
  <c r="AF39" i="9"/>
  <c r="AH69" i="9"/>
  <c r="AH75" i="9" s="1"/>
  <c r="AH39" i="9"/>
  <c r="Z558" i="11"/>
  <c r="Z573" i="11" s="1"/>
  <c r="AE82" i="9"/>
  <c r="AE94" i="9" s="1"/>
  <c r="AC558" i="11" l="1"/>
  <c r="AC573" i="11" s="1"/>
  <c r="AH82" i="9"/>
  <c r="AH94" i="9" s="1"/>
  <c r="Y558" i="11"/>
  <c r="Y573" i="11" s="1"/>
  <c r="AD82" i="9"/>
  <c r="AD94" i="9" s="1"/>
  <c r="AA558" i="11"/>
  <c r="AA573" i="11" s="1"/>
  <c r="AF82" i="9"/>
  <c r="AF94" i="9" s="1"/>
  <c r="X558" i="11"/>
  <c r="X573" i="11" s="1"/>
  <c r="AC82" i="9"/>
  <c r="AC94" i="9" s="1"/>
  <c r="T33" i="5" l="1"/>
  <c r="AA33" i="5"/>
  <c r="U33" i="5"/>
  <c r="M33" i="14"/>
  <c r="X33" i="5"/>
  <c r="M33" i="5"/>
  <c r="N33" i="14"/>
  <c r="N33" i="5"/>
  <c r="AB33" i="5"/>
  <c r="O33" i="14"/>
  <c r="W33" i="5"/>
  <c r="Z33" i="5"/>
  <c r="P33" i="14"/>
  <c r="S33" i="5"/>
  <c r="R33" i="5"/>
  <c r="P33" i="5"/>
  <c r="O33" i="5"/>
  <c r="Y33" i="5"/>
  <c r="V33" i="5"/>
  <c r="V39" i="5" l="1"/>
  <c r="V69" i="5"/>
  <c r="V75" i="5" s="1"/>
  <c r="V81" i="5" s="1"/>
  <c r="V90" i="5" s="1"/>
  <c r="P39" i="14"/>
  <c r="P82" i="14" s="1"/>
  <c r="P94" i="14" s="1"/>
  <c r="K559" i="11" s="1"/>
  <c r="K574" i="11" s="1"/>
  <c r="P69" i="14"/>
  <c r="P75" i="14" s="1"/>
  <c r="P81" i="14" s="1"/>
  <c r="P90" i="14" s="1"/>
  <c r="N69" i="5"/>
  <c r="N75" i="5" s="1"/>
  <c r="N81" i="5" s="1"/>
  <c r="N90" i="5" s="1"/>
  <c r="N39" i="5"/>
  <c r="N39" i="14"/>
  <c r="N82" i="14" s="1"/>
  <c r="N94" i="14" s="1"/>
  <c r="I559" i="11" s="1"/>
  <c r="I574" i="11" s="1"/>
  <c r="N69" i="14"/>
  <c r="N75" i="14" s="1"/>
  <c r="N81" i="14" s="1"/>
  <c r="N90" i="14" s="1"/>
  <c r="M39" i="5"/>
  <c r="M69" i="5"/>
  <c r="M75" i="5" s="1"/>
  <c r="O69" i="5"/>
  <c r="O75" i="5" s="1"/>
  <c r="O81" i="5" s="1"/>
  <c r="O90" i="5" s="1"/>
  <c r="O39" i="5"/>
  <c r="R69" i="5"/>
  <c r="R75" i="5" s="1"/>
  <c r="R81" i="5" s="1"/>
  <c r="R90" i="5" s="1"/>
  <c r="R39" i="5"/>
  <c r="S39" i="5"/>
  <c r="S69" i="5"/>
  <c r="S75" i="5" s="1"/>
  <c r="S81" i="5" s="1"/>
  <c r="S90" i="5" s="1"/>
  <c r="O39" i="14"/>
  <c r="O82" i="14" s="1"/>
  <c r="O94" i="14" s="1"/>
  <c r="J559" i="11" s="1"/>
  <c r="J574" i="11" s="1"/>
  <c r="O69" i="14"/>
  <c r="O75" i="14" s="1"/>
  <c r="O81" i="14" s="1"/>
  <c r="O90" i="14" s="1"/>
  <c r="AB39" i="5"/>
  <c r="AB69" i="5"/>
  <c r="AB75" i="5" s="1"/>
  <c r="AB81" i="5" s="1"/>
  <c r="AB90" i="5" s="1"/>
  <c r="M69" i="14"/>
  <c r="M39" i="14"/>
  <c r="Y69" i="5"/>
  <c r="Y75" i="5" s="1"/>
  <c r="Y81" i="5" s="1"/>
  <c r="Y90" i="5" s="1"/>
  <c r="Y39" i="5"/>
  <c r="P69" i="5"/>
  <c r="P75" i="5" s="1"/>
  <c r="P81" i="5" s="1"/>
  <c r="P90" i="5" s="1"/>
  <c r="P39" i="5"/>
  <c r="W39" i="5"/>
  <c r="W69" i="5"/>
  <c r="W75" i="5" s="1"/>
  <c r="W81" i="5" s="1"/>
  <c r="W90" i="5" s="1"/>
  <c r="X39" i="5"/>
  <c r="X69" i="5"/>
  <c r="X75" i="5" s="1"/>
  <c r="X81" i="5" s="1"/>
  <c r="X90" i="5" s="1"/>
  <c r="U69" i="5"/>
  <c r="U75" i="5" s="1"/>
  <c r="U81" i="5" s="1"/>
  <c r="U90" i="5" s="1"/>
  <c r="U39" i="5"/>
  <c r="T69" i="5"/>
  <c r="T75" i="5" s="1"/>
  <c r="T81" i="5" s="1"/>
  <c r="T90" i="5" s="1"/>
  <c r="T39" i="5"/>
  <c r="Z39" i="5"/>
  <c r="Z69" i="5"/>
  <c r="Z75" i="5" s="1"/>
  <c r="Z81" i="5" s="1"/>
  <c r="Z90" i="5" s="1"/>
  <c r="AA69" i="5"/>
  <c r="AA75" i="5" s="1"/>
  <c r="AA81" i="5" s="1"/>
  <c r="AA90" i="5" s="1"/>
  <c r="AA39" i="5"/>
  <c r="W33" i="9"/>
  <c r="T33" i="9"/>
  <c r="AB33" i="9"/>
  <c r="S33" i="9"/>
  <c r="Q33" i="5"/>
  <c r="C113" i="12" s="1"/>
  <c r="AA33" i="9"/>
  <c r="Q69" i="5" l="1"/>
  <c r="Q75" i="5" s="1"/>
  <c r="Q81" i="5" s="1"/>
  <c r="Q90" i="5" s="1"/>
  <c r="Q39" i="5"/>
  <c r="W39" i="9"/>
  <c r="W69" i="9"/>
  <c r="W75" i="9" s="1"/>
  <c r="V556" i="11"/>
  <c r="V571" i="11" s="1"/>
  <c r="AA82" i="5"/>
  <c r="AA94" i="5" s="1"/>
  <c r="O556" i="11"/>
  <c r="O571" i="11" s="1"/>
  <c r="T82" i="5"/>
  <c r="T94" i="5" s="1"/>
  <c r="R556" i="11"/>
  <c r="R571" i="11" s="1"/>
  <c r="W82" i="5"/>
  <c r="W94" i="5" s="1"/>
  <c r="W556" i="11"/>
  <c r="W571" i="11" s="1"/>
  <c r="AB82" i="5"/>
  <c r="AB94" i="5" s="1"/>
  <c r="N556" i="11"/>
  <c r="N571" i="11" s="1"/>
  <c r="S82" i="5"/>
  <c r="S94" i="5" s="1"/>
  <c r="AA69" i="9"/>
  <c r="AA75" i="9" s="1"/>
  <c r="AA39" i="9"/>
  <c r="E14" i="12"/>
  <c r="C120" i="12"/>
  <c r="C112" i="11"/>
  <c r="S39" i="9"/>
  <c r="S69" i="9"/>
  <c r="S75" i="9" s="1"/>
  <c r="P556" i="11"/>
  <c r="P571" i="11" s="1"/>
  <c r="U82" i="5"/>
  <c r="U94" i="5" s="1"/>
  <c r="M75" i="14"/>
  <c r="M81" i="14" s="1"/>
  <c r="M90" i="14" s="1"/>
  <c r="M81" i="5"/>
  <c r="M90" i="5" s="1"/>
  <c r="I556" i="11"/>
  <c r="I571" i="11" s="1"/>
  <c r="N82" i="5"/>
  <c r="N94" i="5" s="1"/>
  <c r="AB69" i="9"/>
  <c r="AB75" i="9" s="1"/>
  <c r="AB39" i="9"/>
  <c r="S556" i="11"/>
  <c r="S571" i="11" s="1"/>
  <c r="X82" i="5"/>
  <c r="X94" i="5" s="1"/>
  <c r="K556" i="11"/>
  <c r="K571" i="11" s="1"/>
  <c r="P82" i="5"/>
  <c r="P94" i="5" s="1"/>
  <c r="M82" i="14"/>
  <c r="M94" i="14" s="1"/>
  <c r="M556" i="11"/>
  <c r="M571" i="11" s="1"/>
  <c r="R82" i="5"/>
  <c r="R94" i="5" s="1"/>
  <c r="T39" i="9"/>
  <c r="T69" i="9"/>
  <c r="T75" i="9" s="1"/>
  <c r="U556" i="11"/>
  <c r="U571" i="11" s="1"/>
  <c r="Z82" i="5"/>
  <c r="Z94" i="5" s="1"/>
  <c r="T556" i="11"/>
  <c r="T571" i="11" s="1"/>
  <c r="Y82" i="5"/>
  <c r="Y94" i="5" s="1"/>
  <c r="J556" i="11"/>
  <c r="J571" i="11" s="1"/>
  <c r="O82" i="5"/>
  <c r="O94" i="5" s="1"/>
  <c r="H556" i="11"/>
  <c r="H571" i="11" s="1"/>
  <c r="M82" i="5"/>
  <c r="M94" i="5" s="1"/>
  <c r="Q556" i="11"/>
  <c r="Q571" i="11" s="1"/>
  <c r="V82" i="5"/>
  <c r="V94" i="5" s="1"/>
  <c r="O34" i="9"/>
  <c r="O70" i="9" s="1"/>
  <c r="O92" i="14"/>
  <c r="U33" i="9"/>
  <c r="Q15" i="9"/>
  <c r="Q20" i="9"/>
  <c r="M92" i="5"/>
  <c r="Z33" i="9"/>
  <c r="X92" i="5"/>
  <c r="X91" i="5" s="1"/>
  <c r="Q17" i="9"/>
  <c r="Z92" i="5"/>
  <c r="Z91" i="5" s="1"/>
  <c r="X33" i="9"/>
  <c r="V33" i="9"/>
  <c r="Q21" i="9"/>
  <c r="Q16" i="9"/>
  <c r="Y33" i="9"/>
  <c r="P33" i="4"/>
  <c r="W92" i="5"/>
  <c r="W91" i="5" s="1"/>
  <c r="Q18" i="9"/>
  <c r="N92" i="5"/>
  <c r="N91" i="5" s="1"/>
  <c r="V92" i="5"/>
  <c r="V91" i="5" s="1"/>
  <c r="R33" i="9"/>
  <c r="R33" i="4"/>
  <c r="Q22" i="9"/>
  <c r="Y92" i="5"/>
  <c r="Y91" i="5" s="1"/>
  <c r="Q33" i="4"/>
  <c r="Q19" i="9"/>
  <c r="Q14" i="9"/>
  <c r="G113" i="12" l="1"/>
  <c r="G120" i="12" s="1"/>
  <c r="G124" i="12" s="1"/>
  <c r="G14" i="12" s="1"/>
  <c r="C119" i="11"/>
  <c r="Q58" i="9"/>
  <c r="Q25" i="9"/>
  <c r="Q50" i="9"/>
  <c r="Q55" i="9"/>
  <c r="Q54" i="9"/>
  <c r="Q57" i="9"/>
  <c r="Q53" i="9"/>
  <c r="Q56" i="9"/>
  <c r="Q51" i="9"/>
  <c r="Q52" i="9"/>
  <c r="R39" i="9"/>
  <c r="R82" i="9" s="1"/>
  <c r="R94" i="9" s="1"/>
  <c r="M558" i="11" s="1"/>
  <c r="M573" i="11" s="1"/>
  <c r="R69" i="9"/>
  <c r="V39" i="9"/>
  <c r="V69" i="9"/>
  <c r="V75" i="9" s="1"/>
  <c r="X69" i="9"/>
  <c r="X75" i="9" s="1"/>
  <c r="X39" i="9"/>
  <c r="M91" i="5"/>
  <c r="W558" i="11"/>
  <c r="W573" i="11" s="1"/>
  <c r="AB82" i="9"/>
  <c r="AB94" i="9" s="1"/>
  <c r="Q39" i="4"/>
  <c r="Q82" i="4" s="1"/>
  <c r="Q94" i="4" s="1"/>
  <c r="Q100" i="4" s="1"/>
  <c r="Q69" i="4"/>
  <c r="Q75" i="4" s="1"/>
  <c r="R558" i="11"/>
  <c r="R573" i="11" s="1"/>
  <c r="W82" i="9"/>
  <c r="W94" i="9" s="1"/>
  <c r="Y69" i="9"/>
  <c r="Y75" i="9" s="1"/>
  <c r="Y39" i="9"/>
  <c r="Z39" i="9"/>
  <c r="Z69" i="9"/>
  <c r="Z75" i="9" s="1"/>
  <c r="U69" i="9"/>
  <c r="U75" i="9" s="1"/>
  <c r="U39" i="9"/>
  <c r="O558" i="11"/>
  <c r="O573" i="11" s="1"/>
  <c r="T82" i="9"/>
  <c r="T94" i="9" s="1"/>
  <c r="L556" i="11"/>
  <c r="Q82" i="5"/>
  <c r="Q94" i="5" s="1"/>
  <c r="R39" i="4"/>
  <c r="R82" i="4" s="1"/>
  <c r="R94" i="4" s="1"/>
  <c r="R100" i="4" s="1"/>
  <c r="R69" i="4"/>
  <c r="R75" i="4" s="1"/>
  <c r="P69" i="4"/>
  <c r="P75" i="4" s="1"/>
  <c r="P39" i="4"/>
  <c r="P82" i="4" s="1"/>
  <c r="P94" i="4" s="1"/>
  <c r="H559" i="11"/>
  <c r="H574" i="11" s="1"/>
  <c r="N558" i="11"/>
  <c r="N573" i="11" s="1"/>
  <c r="S82" i="9"/>
  <c r="S94" i="9" s="1"/>
  <c r="V558" i="11"/>
  <c r="V573" i="11" s="1"/>
  <c r="AA82" i="9"/>
  <c r="AA94" i="9" s="1"/>
  <c r="I183" i="12"/>
  <c r="P34" i="9"/>
  <c r="P70" i="9" s="1"/>
  <c r="N34" i="9"/>
  <c r="N70" i="9" s="1"/>
  <c r="M34" i="9"/>
  <c r="R19" i="9"/>
  <c r="R55" i="9" s="1"/>
  <c r="R14" i="9"/>
  <c r="S92" i="5"/>
  <c r="S91" i="5" s="1"/>
  <c r="Q33" i="9"/>
  <c r="T92" i="5"/>
  <c r="T91" i="5" s="1"/>
  <c r="S33" i="4"/>
  <c r="U92" i="5"/>
  <c r="U91" i="5" s="1"/>
  <c r="R16" i="9"/>
  <c r="R52" i="9" s="1"/>
  <c r="P92" i="14"/>
  <c r="P92" i="5"/>
  <c r="P91" i="5" s="1"/>
  <c r="M92" i="14"/>
  <c r="R22" i="9"/>
  <c r="R58" i="9" s="1"/>
  <c r="R18" i="9"/>
  <c r="R54" i="9" s="1"/>
  <c r="R15" i="9"/>
  <c r="R51" i="9" s="1"/>
  <c r="R92" i="5"/>
  <c r="R91" i="5" s="1"/>
  <c r="R17" i="9"/>
  <c r="R53" i="9" s="1"/>
  <c r="R20" i="9"/>
  <c r="R56" i="9" s="1"/>
  <c r="AB92" i="5"/>
  <c r="AB91" i="5" s="1"/>
  <c r="O92" i="5"/>
  <c r="O91" i="5" s="1"/>
  <c r="R21" i="9"/>
  <c r="R57" i="9" s="1"/>
  <c r="N92" i="14"/>
  <c r="AA92" i="5"/>
  <c r="AA91" i="5" s="1"/>
  <c r="N33" i="9" l="1"/>
  <c r="E113" i="12"/>
  <c r="E112" i="11" s="1"/>
  <c r="R75" i="9"/>
  <c r="R25" i="9"/>
  <c r="R50" i="9"/>
  <c r="R61" i="9" s="1"/>
  <c r="C169" i="12"/>
  <c r="C170" i="12"/>
  <c r="C172" i="12"/>
  <c r="C173" i="12"/>
  <c r="Q61" i="9"/>
  <c r="C177" i="12"/>
  <c r="C171" i="12"/>
  <c r="C175" i="12"/>
  <c r="C176" i="12"/>
  <c r="C174" i="12"/>
  <c r="K16" i="12"/>
  <c r="I190" i="12"/>
  <c r="M183" i="12"/>
  <c r="I182" i="11"/>
  <c r="N69" i="9"/>
  <c r="N75" i="9" s="1"/>
  <c r="N81" i="9" s="1"/>
  <c r="N89" i="9" s="1"/>
  <c r="N39" i="9"/>
  <c r="N82" i="9" s="1"/>
  <c r="N94" i="9" s="1"/>
  <c r="I558" i="11" s="1"/>
  <c r="I573" i="11" s="1"/>
  <c r="Q69" i="9"/>
  <c r="Q75" i="9" s="1"/>
  <c r="Q81" i="9" s="1"/>
  <c r="Q89" i="9" s="1"/>
  <c r="Q39" i="9"/>
  <c r="Q82" i="9" s="1"/>
  <c r="Q94" i="9" s="1"/>
  <c r="L558" i="11" s="1"/>
  <c r="L573" i="11" s="1"/>
  <c r="P100" i="4"/>
  <c r="P558" i="11"/>
  <c r="P573" i="11" s="1"/>
  <c r="U82" i="9"/>
  <c r="U94" i="9" s="1"/>
  <c r="T558" i="11"/>
  <c r="T573" i="11" s="1"/>
  <c r="Y82" i="9"/>
  <c r="Y94" i="9" s="1"/>
  <c r="Q558" i="11"/>
  <c r="Q573" i="11" s="1"/>
  <c r="V82" i="9"/>
  <c r="V94" i="9" s="1"/>
  <c r="U558" i="11"/>
  <c r="U573" i="11" s="1"/>
  <c r="Z82" i="9"/>
  <c r="Z94" i="9" s="1"/>
  <c r="P33" i="9"/>
  <c r="S39" i="4"/>
  <c r="S82" i="4" s="1"/>
  <c r="S94" i="4" s="1"/>
  <c r="S100" i="4" s="1"/>
  <c r="S69" i="4"/>
  <c r="S75" i="4" s="1"/>
  <c r="AE556" i="11"/>
  <c r="AG556" i="11" s="1"/>
  <c r="L571" i="11"/>
  <c r="S558" i="11"/>
  <c r="S573" i="11" s="1"/>
  <c r="X82" i="9"/>
  <c r="X94" i="9" s="1"/>
  <c r="C184" i="12"/>
  <c r="M70" i="9"/>
  <c r="C192" i="11"/>
  <c r="O33" i="9"/>
  <c r="M33" i="9"/>
  <c r="S18" i="9"/>
  <c r="S54" i="9" s="1"/>
  <c r="S16" i="9"/>
  <c r="S52" i="9" s="1"/>
  <c r="S17" i="9"/>
  <c r="S53" i="9" s="1"/>
  <c r="S15" i="9"/>
  <c r="S51" i="9" s="1"/>
  <c r="S22" i="9"/>
  <c r="S58" i="9" s="1"/>
  <c r="S14" i="9"/>
  <c r="S19" i="9"/>
  <c r="S55" i="9" s="1"/>
  <c r="S21" i="9"/>
  <c r="S57" i="9" s="1"/>
  <c r="Q92" i="5"/>
  <c r="Q91" i="5" s="1"/>
  <c r="S20" i="9"/>
  <c r="S56" i="9" s="1"/>
  <c r="G112" i="11" l="1"/>
  <c r="G119" i="11" s="1"/>
  <c r="G123" i="11" s="1"/>
  <c r="R81" i="9"/>
  <c r="R89" i="9" s="1"/>
  <c r="G176" i="12"/>
  <c r="C175" i="11"/>
  <c r="G173" i="12"/>
  <c r="C172" i="11"/>
  <c r="S50" i="9"/>
  <c r="S61" i="9" s="1"/>
  <c r="S81" i="9" s="1"/>
  <c r="S89" i="9" s="1"/>
  <c r="S25" i="9"/>
  <c r="C174" i="11"/>
  <c r="G175" i="12"/>
  <c r="G172" i="12"/>
  <c r="C171" i="11"/>
  <c r="C16" i="12"/>
  <c r="C179" i="12"/>
  <c r="C168" i="11"/>
  <c r="G169" i="12"/>
  <c r="C170" i="11"/>
  <c r="G171" i="12"/>
  <c r="G177" i="12"/>
  <c r="C176" i="11"/>
  <c r="G170" i="12"/>
  <c r="C169" i="11"/>
  <c r="G174" i="12"/>
  <c r="C173" i="11"/>
  <c r="I189" i="11"/>
  <c r="M182" i="11"/>
  <c r="G192" i="11"/>
  <c r="E192" i="11" s="1"/>
  <c r="G184" i="12"/>
  <c r="E184" i="12" s="1"/>
  <c r="K184" i="12" s="1"/>
  <c r="M184" i="12" s="1"/>
  <c r="M190" i="12" s="1"/>
  <c r="P69" i="9"/>
  <c r="P75" i="9" s="1"/>
  <c r="P81" i="9" s="1"/>
  <c r="P89" i="9" s="1"/>
  <c r="P39" i="9"/>
  <c r="P82" i="9" s="1"/>
  <c r="P94" i="9" s="1"/>
  <c r="K558" i="11" s="1"/>
  <c r="K573" i="11" s="1"/>
  <c r="M39" i="9"/>
  <c r="M82" i="9" s="1"/>
  <c r="M94" i="9" s="1"/>
  <c r="H558" i="11" s="1"/>
  <c r="C183" i="12"/>
  <c r="M69" i="9"/>
  <c r="O69" i="9"/>
  <c r="O75" i="9" s="1"/>
  <c r="O81" i="9" s="1"/>
  <c r="O89" i="9" s="1"/>
  <c r="O39" i="9"/>
  <c r="O82" i="9" s="1"/>
  <c r="O94" i="9" s="1"/>
  <c r="J558" i="11" s="1"/>
  <c r="J573" i="11" s="1"/>
  <c r="T20" i="9"/>
  <c r="T56" i="9" s="1"/>
  <c r="T14" i="9"/>
  <c r="T17" i="9"/>
  <c r="T53" i="9" s="1"/>
  <c r="T16" i="9"/>
  <c r="T52" i="9" s="1"/>
  <c r="T18" i="9"/>
  <c r="T54" i="9" s="1"/>
  <c r="N92" i="9"/>
  <c r="N91" i="9" s="1"/>
  <c r="T19" i="9"/>
  <c r="T55" i="9" s="1"/>
  <c r="T22" i="9"/>
  <c r="T58" i="9" s="1"/>
  <c r="T15" i="9"/>
  <c r="T51" i="9" s="1"/>
  <c r="T21" i="9"/>
  <c r="T57" i="9" s="1"/>
  <c r="O92" i="9"/>
  <c r="M189" i="11" l="1"/>
  <c r="G173" i="11"/>
  <c r="G169" i="11"/>
  <c r="G176" i="11"/>
  <c r="G170" i="11"/>
  <c r="G171" i="11"/>
  <c r="G174" i="11"/>
  <c r="G172" i="11"/>
  <c r="G175" i="11"/>
  <c r="G179" i="12"/>
  <c r="G168" i="11"/>
  <c r="C178" i="11"/>
  <c r="T25" i="9"/>
  <c r="T50" i="9"/>
  <c r="T61" i="9" s="1"/>
  <c r="T81" i="9" s="1"/>
  <c r="T89" i="9" s="1"/>
  <c r="C190" i="12"/>
  <c r="C182" i="11"/>
  <c r="E16" i="12"/>
  <c r="O91" i="9"/>
  <c r="H573" i="11"/>
  <c r="AE558" i="11"/>
  <c r="AG558" i="11" s="1"/>
  <c r="G183" i="12"/>
  <c r="M75" i="9"/>
  <c r="M81" i="9" s="1"/>
  <c r="M89" i="9" s="1"/>
  <c r="U17" i="9"/>
  <c r="U53" i="9" s="1"/>
  <c r="U21" i="9"/>
  <c r="U57" i="9" s="1"/>
  <c r="U15" i="9"/>
  <c r="U51" i="9" s="1"/>
  <c r="U16" i="9"/>
  <c r="U52" i="9" s="1"/>
  <c r="U22" i="9"/>
  <c r="U58" i="9" s="1"/>
  <c r="U19" i="9"/>
  <c r="U55" i="9" s="1"/>
  <c r="U18" i="9"/>
  <c r="U54" i="9" s="1"/>
  <c r="P92" i="9"/>
  <c r="P91" i="9" s="1"/>
  <c r="U14" i="9"/>
  <c r="U20" i="9"/>
  <c r="U56" i="9" s="1"/>
  <c r="G178" i="11" l="1"/>
  <c r="C189" i="11"/>
  <c r="U25" i="9"/>
  <c r="U50" i="9"/>
  <c r="U61" i="9" s="1"/>
  <c r="U81" i="9" s="1"/>
  <c r="U89" i="9" s="1"/>
  <c r="E183" i="12"/>
  <c r="E182" i="11" s="1"/>
  <c r="G190" i="12"/>
  <c r="G194" i="12" s="1"/>
  <c r="G16" i="12" s="1"/>
  <c r="M92" i="9"/>
  <c r="M91" i="9" s="1"/>
  <c r="R92" i="9"/>
  <c r="R91" i="9" s="1"/>
  <c r="V15" i="9"/>
  <c r="V51" i="9" s="1"/>
  <c r="V20" i="9"/>
  <c r="V56" i="9" s="1"/>
  <c r="V14" i="9"/>
  <c r="Q92" i="9"/>
  <c r="Q91" i="9" s="1"/>
  <c r="V19" i="9"/>
  <c r="V55" i="9" s="1"/>
  <c r="V22" i="9"/>
  <c r="V58" i="9" s="1"/>
  <c r="V16" i="9"/>
  <c r="V52" i="9" s="1"/>
  <c r="V21" i="9"/>
  <c r="V57" i="9" s="1"/>
  <c r="V18" i="9"/>
  <c r="V54" i="9" s="1"/>
  <c r="V17" i="9"/>
  <c r="V53" i="9" s="1"/>
  <c r="G182" i="11" l="1"/>
  <c r="G189" i="11" s="1"/>
  <c r="G193" i="11" s="1"/>
  <c r="V25" i="9"/>
  <c r="V50" i="9"/>
  <c r="V61" i="9" s="1"/>
  <c r="V81" i="9" s="1"/>
  <c r="V89" i="9" s="1"/>
  <c r="W17" i="9"/>
  <c r="W21" i="9"/>
  <c r="W14" i="9"/>
  <c r="W20" i="9"/>
  <c r="S92" i="9"/>
  <c r="S91" i="9" s="1"/>
  <c r="W16" i="9"/>
  <c r="W22" i="9"/>
  <c r="W15" i="9"/>
  <c r="W18" i="9"/>
  <c r="W19" i="9"/>
  <c r="W55" i="9" l="1"/>
  <c r="W58" i="9"/>
  <c r="W25" i="9"/>
  <c r="W50" i="9"/>
  <c r="W54" i="9"/>
  <c r="W52" i="9"/>
  <c r="W56" i="9"/>
  <c r="W51" i="9"/>
  <c r="W57" i="9"/>
  <c r="W53" i="9"/>
  <c r="X15" i="9"/>
  <c r="X51" i="9" s="1"/>
  <c r="X16" i="9"/>
  <c r="X52" i="9" s="1"/>
  <c r="X14" i="9"/>
  <c r="X18" i="9"/>
  <c r="X54" i="9" s="1"/>
  <c r="X22" i="9"/>
  <c r="X58" i="9" s="1"/>
  <c r="X20" i="9"/>
  <c r="X56" i="9" s="1"/>
  <c r="X21" i="9"/>
  <c r="X57" i="9" s="1"/>
  <c r="X19" i="9"/>
  <c r="X55" i="9" s="1"/>
  <c r="X17" i="9"/>
  <c r="X53" i="9" s="1"/>
  <c r="X50" i="9" l="1"/>
  <c r="X61" i="9" s="1"/>
  <c r="X81" i="9" s="1"/>
  <c r="X89" i="9" s="1"/>
  <c r="X25" i="9"/>
  <c r="W61" i="9"/>
  <c r="W81" i="9" s="1"/>
  <c r="W89" i="9" s="1"/>
  <c r="Y21" i="9"/>
  <c r="Y57" i="9" s="1"/>
  <c r="Y20" i="9"/>
  <c r="Y56" i="9" s="1"/>
  <c r="Y18" i="9"/>
  <c r="Y54" i="9" s="1"/>
  <c r="U92" i="9"/>
  <c r="U91" i="9" s="1"/>
  <c r="Y14" i="9"/>
  <c r="Y15" i="9"/>
  <c r="Y51" i="9" s="1"/>
  <c r="T92" i="9"/>
  <c r="T91" i="9" s="1"/>
  <c r="Y17" i="9"/>
  <c r="Y53" i="9" s="1"/>
  <c r="Y22" i="9"/>
  <c r="Y58" i="9" s="1"/>
  <c r="Y16" i="9"/>
  <c r="Y52" i="9" s="1"/>
  <c r="Y19" i="9"/>
  <c r="Y55" i="9" l="1"/>
  <c r="Y25" i="9"/>
  <c r="Y50" i="9"/>
  <c r="P20" i="4"/>
  <c r="Z16" i="9"/>
  <c r="Z52" i="9" s="1"/>
  <c r="Z22" i="9"/>
  <c r="P22" i="4"/>
  <c r="Z14" i="9"/>
  <c r="Z18" i="9"/>
  <c r="P18" i="4"/>
  <c r="P19" i="4"/>
  <c r="Z17" i="9"/>
  <c r="Z53" i="9" s="1"/>
  <c r="Z20" i="9"/>
  <c r="Z56" i="9" s="1"/>
  <c r="P17" i="4"/>
  <c r="P15" i="4"/>
  <c r="Z19" i="9"/>
  <c r="Z55" i="9" s="1"/>
  <c r="V92" i="9"/>
  <c r="V91" i="9" s="1"/>
  <c r="Z15" i="9"/>
  <c r="Z51" i="9" s="1"/>
  <c r="P16" i="4"/>
  <c r="Z21" i="9"/>
  <c r="Z57" i="9" s="1"/>
  <c r="P21" i="4"/>
  <c r="P14" i="4"/>
  <c r="Z54" i="9" l="1"/>
  <c r="Y61" i="9"/>
  <c r="Y81" i="9" s="1"/>
  <c r="Y89" i="9" s="1"/>
  <c r="Z58" i="9"/>
  <c r="P51" i="4"/>
  <c r="P53" i="4"/>
  <c r="Z25" i="9"/>
  <c r="Z50" i="9"/>
  <c r="P58" i="4"/>
  <c r="P56" i="4"/>
  <c r="P25" i="4"/>
  <c r="P50" i="4"/>
  <c r="P54" i="4"/>
  <c r="P57" i="4"/>
  <c r="P52" i="4"/>
  <c r="P55" i="4"/>
  <c r="Q21" i="4"/>
  <c r="Q57" i="4" s="1"/>
  <c r="Q15" i="4"/>
  <c r="Q51" i="4" s="1"/>
  <c r="Q17" i="4"/>
  <c r="Q53" i="4" s="1"/>
  <c r="Q19" i="4"/>
  <c r="Q55" i="4" s="1"/>
  <c r="Q18" i="4"/>
  <c r="Q54" i="4" s="1"/>
  <c r="Q14" i="4"/>
  <c r="AA21" i="9"/>
  <c r="AA57" i="9" s="1"/>
  <c r="AA19" i="9"/>
  <c r="AA55" i="9" s="1"/>
  <c r="AA17" i="9"/>
  <c r="AA53" i="9" s="1"/>
  <c r="AA18" i="9"/>
  <c r="AA54" i="9" s="1"/>
  <c r="AA22" i="9"/>
  <c r="AA58" i="9" s="1"/>
  <c r="AA16" i="9"/>
  <c r="Q20" i="4"/>
  <c r="Q56" i="4" s="1"/>
  <c r="Q16" i="4"/>
  <c r="Q52" i="4" s="1"/>
  <c r="AA15" i="9"/>
  <c r="AA51" i="9" s="1"/>
  <c r="AA20" i="9"/>
  <c r="AA14" i="9"/>
  <c r="Q22" i="4"/>
  <c r="Q58" i="4" s="1"/>
  <c r="Z61" i="9" l="1"/>
  <c r="Z81" i="9" s="1"/>
  <c r="Z89" i="9" s="1"/>
  <c r="AA56" i="9"/>
  <c r="AA52" i="9"/>
  <c r="P61" i="4"/>
  <c r="P81" i="4" s="1"/>
  <c r="P90" i="4" s="1"/>
  <c r="Q50" i="4"/>
  <c r="Q61" i="4" s="1"/>
  <c r="Q81" i="4" s="1"/>
  <c r="Q90" i="4" s="1"/>
  <c r="Q25" i="4"/>
  <c r="AA25" i="9"/>
  <c r="AA50" i="9"/>
  <c r="AB15" i="9"/>
  <c r="AB51" i="9" s="1"/>
  <c r="R20" i="4"/>
  <c r="AB18" i="9"/>
  <c r="AB17" i="9"/>
  <c r="AB53" i="9" s="1"/>
  <c r="AB19" i="9"/>
  <c r="AB55" i="9" s="1"/>
  <c r="AB21" i="9"/>
  <c r="AB57" i="9" s="1"/>
  <c r="X92" i="9"/>
  <c r="X91" i="9" s="1"/>
  <c r="AB20" i="9"/>
  <c r="AB56" i="9" s="1"/>
  <c r="R16" i="4"/>
  <c r="R52" i="4" s="1"/>
  <c r="AB22" i="9"/>
  <c r="AB58" i="9" s="1"/>
  <c r="R15" i="4"/>
  <c r="R51" i="4" s="1"/>
  <c r="R21" i="4"/>
  <c r="R22" i="4"/>
  <c r="R58" i="4" s="1"/>
  <c r="R14" i="4"/>
  <c r="AB14" i="9"/>
  <c r="W92" i="9"/>
  <c r="W91" i="9" s="1"/>
  <c r="AB16" i="9"/>
  <c r="AB52" i="9" s="1"/>
  <c r="R18" i="4"/>
  <c r="R19" i="4"/>
  <c r="R55" i="4" s="1"/>
  <c r="R17" i="4"/>
  <c r="R53" i="4" s="1"/>
  <c r="AA61" i="9" l="1"/>
  <c r="AA81" i="9" s="1"/>
  <c r="AA89" i="9" s="1"/>
  <c r="R57" i="4"/>
  <c r="R54" i="4"/>
  <c r="AB54" i="9"/>
  <c r="R56" i="4"/>
  <c r="AB50" i="9"/>
  <c r="AB25" i="9"/>
  <c r="R50" i="4"/>
  <c r="R25" i="4"/>
  <c r="S17" i="4"/>
  <c r="S53" i="4" s="1"/>
  <c r="S21" i="4"/>
  <c r="S57" i="4" s="1"/>
  <c r="Y92" i="9"/>
  <c r="Y91" i="9" s="1"/>
  <c r="AC20" i="9"/>
  <c r="AC56" i="9" s="1"/>
  <c r="S18" i="4"/>
  <c r="S54" i="4" s="1"/>
  <c r="S14" i="4"/>
  <c r="S22" i="4"/>
  <c r="S58" i="4" s="1"/>
  <c r="S16" i="4"/>
  <c r="S52" i="4" s="1"/>
  <c r="AC15" i="9"/>
  <c r="AC51" i="9" s="1"/>
  <c r="AC14" i="9"/>
  <c r="AC22" i="9"/>
  <c r="AC21" i="9"/>
  <c r="AC57" i="9" s="1"/>
  <c r="AC17" i="9"/>
  <c r="AC53" i="9" s="1"/>
  <c r="S19" i="4"/>
  <c r="S55" i="4" s="1"/>
  <c r="AC16" i="9"/>
  <c r="S15" i="4"/>
  <c r="AC19" i="9"/>
  <c r="AC55" i="9" s="1"/>
  <c r="AC18" i="9"/>
  <c r="AC54" i="9" s="1"/>
  <c r="S20" i="4"/>
  <c r="S56" i="4" s="1"/>
  <c r="R61" i="4" l="1"/>
  <c r="R81" i="4" s="1"/>
  <c r="R90" i="4" s="1"/>
  <c r="AB61" i="9"/>
  <c r="AB81" i="9" s="1"/>
  <c r="AB89" i="9" s="1"/>
  <c r="S51" i="4"/>
  <c r="AC58" i="9"/>
  <c r="AC52" i="9"/>
  <c r="S25" i="4"/>
  <c r="S50" i="4"/>
  <c r="S61" i="4" s="1"/>
  <c r="S81" i="4" s="1"/>
  <c r="S90" i="4" s="1"/>
  <c r="AC50" i="9"/>
  <c r="AC25" i="9"/>
  <c r="AD18" i="9"/>
  <c r="AD54" i="9" s="1"/>
  <c r="AD16" i="9"/>
  <c r="AD52" i="9" s="1"/>
  <c r="AD21" i="9"/>
  <c r="AD57" i="9" s="1"/>
  <c r="AD15" i="9"/>
  <c r="AD51" i="9" s="1"/>
  <c r="AD19" i="9"/>
  <c r="AD55" i="9" s="1"/>
  <c r="AD17" i="9"/>
  <c r="AD53" i="9" s="1"/>
  <c r="AD22" i="9"/>
  <c r="AD58" i="9" s="1"/>
  <c r="AD20" i="9"/>
  <c r="AD56" i="9" s="1"/>
  <c r="AA92" i="9"/>
  <c r="AA91" i="9" s="1"/>
  <c r="Z92" i="9"/>
  <c r="Z91" i="9" s="1"/>
  <c r="P92" i="4"/>
  <c r="AD14" i="9"/>
  <c r="AC61" i="9" l="1"/>
  <c r="AC81" i="9" s="1"/>
  <c r="AC89" i="9" s="1"/>
  <c r="AD50" i="9"/>
  <c r="AD61" i="9" s="1"/>
  <c r="AD81" i="9" s="1"/>
  <c r="AD89" i="9" s="1"/>
  <c r="AD25" i="9"/>
  <c r="P91" i="4"/>
  <c r="AE22" i="9"/>
  <c r="AE58" i="9" s="1"/>
  <c r="AE19" i="9"/>
  <c r="AE55" i="9" s="1"/>
  <c r="AE15" i="9"/>
  <c r="AE51" i="9" s="1"/>
  <c r="AE21" i="9"/>
  <c r="AE57" i="9" s="1"/>
  <c r="AE18" i="9"/>
  <c r="AE54" i="9" s="1"/>
  <c r="AE14" i="9"/>
  <c r="AE20" i="9"/>
  <c r="AE56" i="9" s="1"/>
  <c r="AE17" i="9"/>
  <c r="AE53" i="9" s="1"/>
  <c r="AE16" i="9"/>
  <c r="AE52" i="9" s="1"/>
  <c r="Q92" i="4"/>
  <c r="Q91" i="4" s="1"/>
  <c r="AE25" i="9" l="1"/>
  <c r="AE50" i="9"/>
  <c r="AE61" i="9" s="1"/>
  <c r="AE81" i="9" s="1"/>
  <c r="AE89" i="9" s="1"/>
  <c r="AF16" i="9"/>
  <c r="AF52" i="9" s="1"/>
  <c r="AF14" i="9"/>
  <c r="R92" i="4"/>
  <c r="R91" i="4" s="1"/>
  <c r="AF17" i="9"/>
  <c r="AF53" i="9" s="1"/>
  <c r="AF21" i="9"/>
  <c r="AF57" i="9" s="1"/>
  <c r="AF20" i="9"/>
  <c r="AF56" i="9" s="1"/>
  <c r="AF19" i="9"/>
  <c r="AF55" i="9" s="1"/>
  <c r="AF18" i="9"/>
  <c r="AF54" i="9" s="1"/>
  <c r="AF15" i="9"/>
  <c r="AF51" i="9" s="1"/>
  <c r="AF22" i="9"/>
  <c r="AF58" i="9" s="1"/>
  <c r="AF25" i="9" l="1"/>
  <c r="AF50" i="9"/>
  <c r="AF61" i="9" s="1"/>
  <c r="AF81" i="9" s="1"/>
  <c r="AF89" i="9" s="1"/>
  <c r="AG22" i="9"/>
  <c r="AG58" i="9" s="1"/>
  <c r="AG15" i="9"/>
  <c r="AG51" i="9" s="1"/>
  <c r="AB92" i="9"/>
  <c r="AB91" i="9" s="1"/>
  <c r="AG21" i="9"/>
  <c r="AG57" i="9" s="1"/>
  <c r="AG16" i="9"/>
  <c r="AG52" i="9" s="1"/>
  <c r="AG20" i="9"/>
  <c r="AG56" i="9" s="1"/>
  <c r="AD92" i="9"/>
  <c r="AD91" i="9" s="1"/>
  <c r="AG14" i="9"/>
  <c r="AG18" i="9"/>
  <c r="AG54" i="9" s="1"/>
  <c r="AG19" i="9"/>
  <c r="AG55" i="9" s="1"/>
  <c r="AG17" i="9"/>
  <c r="AG53" i="9" s="1"/>
  <c r="AG50" i="9" l="1"/>
  <c r="AG61" i="9" s="1"/>
  <c r="AG81" i="9" s="1"/>
  <c r="AG89" i="9" s="1"/>
  <c r="AG25" i="9"/>
  <c r="AH18" i="9"/>
  <c r="AH16" i="9"/>
  <c r="AH19" i="9"/>
  <c r="AH14" i="9"/>
  <c r="AH15" i="9"/>
  <c r="AH22" i="9"/>
  <c r="AC92" i="9"/>
  <c r="AC91" i="9" s="1"/>
  <c r="AH17" i="9"/>
  <c r="S92" i="4"/>
  <c r="AH20" i="9"/>
  <c r="AH21" i="9"/>
  <c r="AH56" i="9" l="1"/>
  <c r="I175" i="12"/>
  <c r="AH53" i="9"/>
  <c r="I172" i="12"/>
  <c r="AH55" i="9"/>
  <c r="I174" i="12"/>
  <c r="AH54" i="9"/>
  <c r="I173" i="12"/>
  <c r="AH57" i="9"/>
  <c r="I176" i="12"/>
  <c r="AH50" i="9"/>
  <c r="AH25" i="9"/>
  <c r="I169" i="12"/>
  <c r="AH58" i="9"/>
  <c r="I177" i="12"/>
  <c r="AH51" i="9"/>
  <c r="I170" i="12"/>
  <c r="AH52" i="9"/>
  <c r="I171" i="12"/>
  <c r="S91" i="4"/>
  <c r="I172" i="11" l="1"/>
  <c r="M173" i="12"/>
  <c r="M172" i="12"/>
  <c r="I171" i="11"/>
  <c r="M171" i="12"/>
  <c r="I170" i="11"/>
  <c r="I176" i="11"/>
  <c r="M177" i="12"/>
  <c r="AH61" i="9"/>
  <c r="AH81" i="9" s="1"/>
  <c r="AH89" i="9" s="1"/>
  <c r="M176" i="12"/>
  <c r="I175" i="11"/>
  <c r="M174" i="12"/>
  <c r="I173" i="11"/>
  <c r="M175" i="12"/>
  <c r="I174" i="11"/>
  <c r="I169" i="11"/>
  <c r="M170" i="12"/>
  <c r="I16" i="12"/>
  <c r="M169" i="12"/>
  <c r="I168" i="11"/>
  <c r="I179" i="12"/>
  <c r="AF92" i="9"/>
  <c r="AF91" i="9" s="1"/>
  <c r="AE92" i="9"/>
  <c r="AE91" i="9" s="1"/>
  <c r="M179" i="12" l="1"/>
  <c r="M194" i="12" s="1"/>
  <c r="M16" i="12" s="1"/>
  <c r="O16" i="12" s="1"/>
  <c r="M169" i="11"/>
  <c r="M174" i="11"/>
  <c r="M173" i="11"/>
  <c r="M175" i="11"/>
  <c r="M176" i="11"/>
  <c r="M170" i="11"/>
  <c r="M171" i="11"/>
  <c r="M172" i="11"/>
  <c r="M168" i="11"/>
  <c r="I178" i="11"/>
  <c r="M178" i="11" l="1"/>
  <c r="M193" i="11" s="1"/>
  <c r="AH92" i="9"/>
  <c r="AH91" i="9" s="1"/>
  <c r="AG92" i="9"/>
  <c r="AG91" i="9" s="1"/>
  <c r="N33" i="1" l="1"/>
  <c r="O33" i="1"/>
  <c r="P33" i="1"/>
  <c r="M33" i="1"/>
  <c r="M69" i="1" l="1"/>
  <c r="M39" i="1"/>
  <c r="M82" i="1" s="1"/>
  <c r="M94" i="1" s="1"/>
  <c r="N69" i="1"/>
  <c r="N75" i="1" s="1"/>
  <c r="N39" i="1"/>
  <c r="N82" i="1" s="1"/>
  <c r="N94" i="1" s="1"/>
  <c r="O39" i="1"/>
  <c r="O82" i="1" s="1"/>
  <c r="O94" i="1" s="1"/>
  <c r="O69" i="1"/>
  <c r="O75" i="1" s="1"/>
  <c r="P69" i="1"/>
  <c r="P75" i="1" s="1"/>
  <c r="P39" i="1"/>
  <c r="P82" i="1" s="1"/>
  <c r="P94" i="1" s="1"/>
  <c r="M18" i="6"/>
  <c r="M19" i="6"/>
  <c r="M20" i="6"/>
  <c r="M16" i="6"/>
  <c r="M21" i="6"/>
  <c r="M14" i="6"/>
  <c r="M22" i="6"/>
  <c r="M15" i="6"/>
  <c r="M17" i="6"/>
  <c r="M53" i="6" l="1"/>
  <c r="M58" i="6"/>
  <c r="M54" i="6"/>
  <c r="M25" i="6"/>
  <c r="M50" i="6"/>
  <c r="M57" i="6"/>
  <c r="M52" i="6"/>
  <c r="M56" i="6"/>
  <c r="M51" i="6"/>
  <c r="M55" i="6"/>
  <c r="M75" i="1"/>
  <c r="V33" i="14"/>
  <c r="Q22" i="14"/>
  <c r="Q17" i="14"/>
  <c r="Q14" i="14"/>
  <c r="Q20" i="14"/>
  <c r="Q19" i="14"/>
  <c r="N16" i="6"/>
  <c r="N52" i="6" s="1"/>
  <c r="N17" i="6"/>
  <c r="N53" i="6" s="1"/>
  <c r="N14" i="6"/>
  <c r="Z33" i="14"/>
  <c r="R33" i="14"/>
  <c r="U33" i="14"/>
  <c r="Q18" i="14"/>
  <c r="Q16" i="14"/>
  <c r="S33" i="14"/>
  <c r="W33" i="14"/>
  <c r="Y33" i="14"/>
  <c r="N21" i="6"/>
  <c r="N57" i="6" s="1"/>
  <c r="Q21" i="14"/>
  <c r="N20" i="6"/>
  <c r="N56" i="6" s="1"/>
  <c r="N18" i="6"/>
  <c r="N54" i="6" s="1"/>
  <c r="X33" i="14"/>
  <c r="N15" i="6"/>
  <c r="N51" i="6" s="1"/>
  <c r="N22" i="6"/>
  <c r="N58" i="6" s="1"/>
  <c r="T33" i="14"/>
  <c r="AB33" i="14"/>
  <c r="AA33" i="14"/>
  <c r="N19" i="6"/>
  <c r="N55" i="6" s="1"/>
  <c r="Q15" i="14"/>
  <c r="Q56" i="14" l="1"/>
  <c r="Q58" i="14"/>
  <c r="M61" i="6"/>
  <c r="Q57" i="14"/>
  <c r="Q52" i="14"/>
  <c r="N50" i="6"/>
  <c r="N61" i="6" s="1"/>
  <c r="N25" i="6"/>
  <c r="Q51" i="14"/>
  <c r="Q54" i="14"/>
  <c r="Q55" i="14"/>
  <c r="Q25" i="14"/>
  <c r="Q50" i="14"/>
  <c r="Q53" i="14"/>
  <c r="AA39" i="14"/>
  <c r="AA69" i="14"/>
  <c r="AA75" i="14" s="1"/>
  <c r="X39" i="14"/>
  <c r="X69" i="14"/>
  <c r="X75" i="14" s="1"/>
  <c r="S69" i="14"/>
  <c r="S75" i="14" s="1"/>
  <c r="S39" i="14"/>
  <c r="U39" i="14"/>
  <c r="U69" i="14"/>
  <c r="U75" i="14" s="1"/>
  <c r="R39" i="14"/>
  <c r="R69" i="14"/>
  <c r="R75" i="14" s="1"/>
  <c r="Z69" i="14"/>
  <c r="Z75" i="14" s="1"/>
  <c r="Z39" i="14"/>
  <c r="V39" i="14"/>
  <c r="V69" i="14"/>
  <c r="V75" i="14" s="1"/>
  <c r="W69" i="14"/>
  <c r="W75" i="14" s="1"/>
  <c r="W39" i="14"/>
  <c r="AB39" i="14"/>
  <c r="AB69" i="14"/>
  <c r="AB75" i="14" s="1"/>
  <c r="T39" i="14"/>
  <c r="T69" i="14"/>
  <c r="T75" i="14" s="1"/>
  <c r="Y39" i="14"/>
  <c r="Y69" i="14"/>
  <c r="Y75" i="14" s="1"/>
  <c r="O15" i="6"/>
  <c r="O51" i="6" s="1"/>
  <c r="R14" i="14"/>
  <c r="R21" i="14"/>
  <c r="R57" i="14" s="1"/>
  <c r="R22" i="14"/>
  <c r="R58" i="14" s="1"/>
  <c r="O19" i="6"/>
  <c r="O55" i="6" s="1"/>
  <c r="O22" i="6"/>
  <c r="O18" i="6"/>
  <c r="O54" i="6" s="1"/>
  <c r="O21" i="6"/>
  <c r="O57" i="6" s="1"/>
  <c r="O16" i="6"/>
  <c r="Q33" i="14"/>
  <c r="O20" i="6"/>
  <c r="O56" i="6" s="1"/>
  <c r="O14" i="6"/>
  <c r="O17" i="6"/>
  <c r="O53" i="6" s="1"/>
  <c r="R18" i="14" l="1"/>
  <c r="R54" i="14" s="1"/>
  <c r="J182" i="13"/>
  <c r="J183" i="13" s="1"/>
  <c r="R19" i="14"/>
  <c r="R55" i="14" s="1"/>
  <c r="K182" i="13"/>
  <c r="K183" i="13" s="1"/>
  <c r="R17" i="14"/>
  <c r="R53" i="14" s="1"/>
  <c r="I182" i="13"/>
  <c r="I183" i="13" s="1"/>
  <c r="R20" i="14"/>
  <c r="R56" i="14" s="1"/>
  <c r="L182" i="13"/>
  <c r="L183" i="13" s="1"/>
  <c r="R16" i="14"/>
  <c r="R52" i="14" s="1"/>
  <c r="H182" i="13"/>
  <c r="H183" i="13" s="1"/>
  <c r="R15" i="14"/>
  <c r="R51" i="14" s="1"/>
  <c r="Q61" i="14"/>
  <c r="O52" i="6"/>
  <c r="O58" i="6"/>
  <c r="R82" i="14"/>
  <c r="R94" i="14" s="1"/>
  <c r="M559" i="11" s="1"/>
  <c r="M574" i="11" s="1"/>
  <c r="C258" i="12"/>
  <c r="R50" i="14"/>
  <c r="C251" i="12"/>
  <c r="C257" i="12"/>
  <c r="O50" i="6"/>
  <c r="O25" i="6"/>
  <c r="C259" i="12"/>
  <c r="Q69" i="14"/>
  <c r="Q39" i="14"/>
  <c r="O559" i="11"/>
  <c r="O574" i="11" s="1"/>
  <c r="T82" i="14"/>
  <c r="T94" i="14" s="1"/>
  <c r="P559" i="11"/>
  <c r="P574" i="11" s="1"/>
  <c r="U82" i="14"/>
  <c r="U94" i="14" s="1"/>
  <c r="S559" i="11"/>
  <c r="S574" i="11" s="1"/>
  <c r="X82" i="14"/>
  <c r="X94" i="14" s="1"/>
  <c r="R559" i="11"/>
  <c r="R574" i="11" s="1"/>
  <c r="W82" i="14"/>
  <c r="W94" i="14" s="1"/>
  <c r="U559" i="11"/>
  <c r="U574" i="11" s="1"/>
  <c r="Z82" i="14"/>
  <c r="Z94" i="14" s="1"/>
  <c r="N559" i="11"/>
  <c r="N574" i="11" s="1"/>
  <c r="S82" i="14"/>
  <c r="S94" i="14" s="1"/>
  <c r="T559" i="11"/>
  <c r="T574" i="11" s="1"/>
  <c r="Y82" i="14"/>
  <c r="Y94" i="14" s="1"/>
  <c r="W559" i="11"/>
  <c r="W574" i="11" s="1"/>
  <c r="AB82" i="14"/>
  <c r="AB94" i="14" s="1"/>
  <c r="Q559" i="11"/>
  <c r="Q574" i="11" s="1"/>
  <c r="V82" i="14"/>
  <c r="V94" i="14" s="1"/>
  <c r="V559" i="11"/>
  <c r="V574" i="11" s="1"/>
  <c r="AA82" i="14"/>
  <c r="AA94" i="14" s="1"/>
  <c r="S20" i="14"/>
  <c r="S56" i="14" s="1"/>
  <c r="P21" i="6"/>
  <c r="P18" i="6"/>
  <c r="P54" i="6" s="1"/>
  <c r="S21" i="14"/>
  <c r="S57" i="14" s="1"/>
  <c r="S18" i="14"/>
  <c r="S54" i="14" s="1"/>
  <c r="M17" i="1"/>
  <c r="P22" i="6"/>
  <c r="P58" i="6" s="1"/>
  <c r="S17" i="14"/>
  <c r="S53" i="14" s="1"/>
  <c r="S19" i="14"/>
  <c r="S55" i="14" s="1"/>
  <c r="M15" i="1"/>
  <c r="M19" i="1"/>
  <c r="S16" i="14"/>
  <c r="S52" i="14" s="1"/>
  <c r="P20" i="6"/>
  <c r="P56" i="6" s="1"/>
  <c r="M20" i="1"/>
  <c r="S15" i="14"/>
  <c r="S51" i="14" s="1"/>
  <c r="P16" i="6"/>
  <c r="P52" i="6" s="1"/>
  <c r="M14" i="1"/>
  <c r="S14" i="14"/>
  <c r="P17" i="6"/>
  <c r="P53" i="6" s="1"/>
  <c r="P14" i="6"/>
  <c r="M16" i="1"/>
  <c r="P19" i="6"/>
  <c r="P55" i="6" s="1"/>
  <c r="S22" i="14"/>
  <c r="S58" i="14" s="1"/>
  <c r="M18" i="1"/>
  <c r="M22" i="1"/>
  <c r="M21" i="1"/>
  <c r="P15" i="6"/>
  <c r="P51" i="6" s="1"/>
  <c r="C252" i="12" l="1"/>
  <c r="C256" i="12"/>
  <c r="C255" i="12"/>
  <c r="G255" i="12" s="1"/>
  <c r="C254" i="12"/>
  <c r="G254" i="12" s="1"/>
  <c r="C253" i="12"/>
  <c r="R25" i="14"/>
  <c r="R61" i="14"/>
  <c r="R81" i="14" s="1"/>
  <c r="R90" i="14" s="1"/>
  <c r="AI176" i="13"/>
  <c r="G182" i="13"/>
  <c r="G183" i="13" s="1"/>
  <c r="P57" i="6"/>
  <c r="O61" i="6"/>
  <c r="M57" i="1"/>
  <c r="M54" i="1"/>
  <c r="P25" i="6"/>
  <c r="P50" i="6"/>
  <c r="G252" i="12"/>
  <c r="C251" i="11"/>
  <c r="C256" i="11"/>
  <c r="G257" i="12"/>
  <c r="C250" i="11"/>
  <c r="G251" i="12"/>
  <c r="C257" i="11"/>
  <c r="G258" i="12"/>
  <c r="M52" i="1"/>
  <c r="S50" i="14"/>
  <c r="S61" i="14" s="1"/>
  <c r="S81" i="14" s="1"/>
  <c r="S90" i="14" s="1"/>
  <c r="S25" i="14"/>
  <c r="M55" i="1"/>
  <c r="M51" i="1"/>
  <c r="C258" i="11"/>
  <c r="G259" i="12"/>
  <c r="C255" i="11"/>
  <c r="G256" i="12"/>
  <c r="M58" i="1"/>
  <c r="M50" i="1"/>
  <c r="M25" i="1"/>
  <c r="C253" i="11"/>
  <c r="M56" i="1"/>
  <c r="M53" i="1"/>
  <c r="Q82" i="14"/>
  <c r="Q94" i="14" s="1"/>
  <c r="C265" i="12"/>
  <c r="Q75" i="14"/>
  <c r="Q81" i="14" s="1"/>
  <c r="Q90" i="14" s="1"/>
  <c r="G265" i="12"/>
  <c r="U33" i="6"/>
  <c r="Q15" i="6"/>
  <c r="Q51" i="6" s="1"/>
  <c r="N21" i="1"/>
  <c r="N57" i="1" s="1"/>
  <c r="Q14" i="6"/>
  <c r="Q17" i="6"/>
  <c r="Q53" i="6" s="1"/>
  <c r="T14" i="14"/>
  <c r="Z33" i="6"/>
  <c r="Q16" i="6"/>
  <c r="Q52" i="6" s="1"/>
  <c r="T15" i="14"/>
  <c r="T51" i="14" s="1"/>
  <c r="Q20" i="6"/>
  <c r="Q56" i="6" s="1"/>
  <c r="N17" i="1"/>
  <c r="N53" i="1" s="1"/>
  <c r="T21" i="14"/>
  <c r="T57" i="14" s="1"/>
  <c r="N18" i="1"/>
  <c r="N54" i="1" s="1"/>
  <c r="N20" i="1"/>
  <c r="N56" i="1" s="1"/>
  <c r="T19" i="14"/>
  <c r="T55" i="14" s="1"/>
  <c r="T17" i="14"/>
  <c r="T53" i="14" s="1"/>
  <c r="W33" i="6"/>
  <c r="T18" i="14"/>
  <c r="T54" i="14" s="1"/>
  <c r="T20" i="14"/>
  <c r="T56" i="14" s="1"/>
  <c r="N22" i="1"/>
  <c r="N58" i="1" s="1"/>
  <c r="Q19" i="6"/>
  <c r="AA33" i="6"/>
  <c r="N16" i="1"/>
  <c r="N52" i="1" s="1"/>
  <c r="AB33" i="6"/>
  <c r="T33" i="6"/>
  <c r="V33" i="6"/>
  <c r="N15" i="1"/>
  <c r="N51" i="1" s="1"/>
  <c r="Q22" i="6"/>
  <c r="Q58" i="6" s="1"/>
  <c r="X33" i="6"/>
  <c r="Q18" i="6"/>
  <c r="Q54" i="6" s="1"/>
  <c r="Q21" i="6"/>
  <c r="Q57" i="6" s="1"/>
  <c r="T22" i="14"/>
  <c r="T58" i="14" s="1"/>
  <c r="Y33" i="6"/>
  <c r="N14" i="1"/>
  <c r="T16" i="14"/>
  <c r="T52" i="14" s="1"/>
  <c r="N19" i="1"/>
  <c r="N55" i="1" s="1"/>
  <c r="Q33" i="6"/>
  <c r="R33" i="6"/>
  <c r="S33" i="6"/>
  <c r="C17" i="12" l="1"/>
  <c r="C252" i="11"/>
  <c r="C261" i="12"/>
  <c r="G253" i="12"/>
  <c r="G261" i="12" s="1"/>
  <c r="C254" i="11"/>
  <c r="P61" i="6"/>
  <c r="Q55" i="6"/>
  <c r="G253" i="11"/>
  <c r="G255" i="11"/>
  <c r="G258" i="11"/>
  <c r="G257" i="11"/>
  <c r="G256" i="11"/>
  <c r="G251" i="11"/>
  <c r="N50" i="1"/>
  <c r="N61" i="1" s="1"/>
  <c r="N81" i="1" s="1"/>
  <c r="N90" i="1" s="1"/>
  <c r="N25" i="1"/>
  <c r="Q50" i="6"/>
  <c r="Q25" i="6"/>
  <c r="G250" i="11"/>
  <c r="M61" i="1"/>
  <c r="M81" i="1" s="1"/>
  <c r="M90" i="1" s="1"/>
  <c r="T50" i="14"/>
  <c r="T61" i="14" s="1"/>
  <c r="T81" i="14" s="1"/>
  <c r="T90" i="14" s="1"/>
  <c r="T25" i="14"/>
  <c r="W69" i="6"/>
  <c r="W75" i="6" s="1"/>
  <c r="W39" i="6"/>
  <c r="S39" i="6"/>
  <c r="S69" i="6"/>
  <c r="S75" i="6" s="1"/>
  <c r="C264" i="11"/>
  <c r="R39" i="6"/>
  <c r="R82" i="6" s="1"/>
  <c r="R94" i="6" s="1"/>
  <c r="M557" i="11" s="1"/>
  <c r="M572" i="11" s="1"/>
  <c r="R69" i="6"/>
  <c r="R75" i="6" s="1"/>
  <c r="Z69" i="6"/>
  <c r="Z75" i="6" s="1"/>
  <c r="Z39" i="6"/>
  <c r="Y69" i="6"/>
  <c r="Y75" i="6" s="1"/>
  <c r="Y39" i="6"/>
  <c r="V69" i="6"/>
  <c r="V75" i="6" s="1"/>
  <c r="V39" i="6"/>
  <c r="U69" i="6"/>
  <c r="U75" i="6" s="1"/>
  <c r="U39" i="6"/>
  <c r="L559" i="11"/>
  <c r="C272" i="12"/>
  <c r="C271" i="12" s="1"/>
  <c r="C270" i="11" s="1"/>
  <c r="X39" i="6"/>
  <c r="X69" i="6"/>
  <c r="X75" i="6" s="1"/>
  <c r="AB69" i="6"/>
  <c r="AB75" i="6" s="1"/>
  <c r="AB39" i="6"/>
  <c r="Q69" i="6"/>
  <c r="Q75" i="6" s="1"/>
  <c r="Q39" i="6"/>
  <c r="Q82" i="6" s="1"/>
  <c r="Q94" i="6" s="1"/>
  <c r="L557" i="11" s="1"/>
  <c r="L572" i="11" s="1"/>
  <c r="T39" i="6"/>
  <c r="T69" i="6"/>
  <c r="T75" i="6" s="1"/>
  <c r="AA39" i="6"/>
  <c r="AA69" i="6"/>
  <c r="AA75" i="6" s="1"/>
  <c r="E265" i="12"/>
  <c r="E264" i="11" s="1"/>
  <c r="G272" i="12"/>
  <c r="U16" i="14"/>
  <c r="U52" i="14" s="1"/>
  <c r="O14" i="1"/>
  <c r="R18" i="6"/>
  <c r="R54" i="6" s="1"/>
  <c r="R22" i="6"/>
  <c r="R58" i="6" s="1"/>
  <c r="U20" i="14"/>
  <c r="U56" i="14" s="1"/>
  <c r="U19" i="14"/>
  <c r="U55" i="14" s="1"/>
  <c r="AE33" i="6"/>
  <c r="U22" i="14"/>
  <c r="U58" i="14" s="1"/>
  <c r="O15" i="1"/>
  <c r="R19" i="6"/>
  <c r="R55" i="6" s="1"/>
  <c r="O22" i="1"/>
  <c r="O58" i="1" s="1"/>
  <c r="AG33" i="6"/>
  <c r="U17" i="14"/>
  <c r="U53" i="14" s="1"/>
  <c r="O18" i="1"/>
  <c r="O54" i="1" s="1"/>
  <c r="R20" i="6"/>
  <c r="R17" i="6"/>
  <c r="R53" i="6" s="1"/>
  <c r="O21" i="1"/>
  <c r="O57" i="1" s="1"/>
  <c r="R21" i="6"/>
  <c r="R57" i="6" s="1"/>
  <c r="AD33" i="6"/>
  <c r="O20" i="1"/>
  <c r="O56" i="1" s="1"/>
  <c r="AF33" i="6"/>
  <c r="U21" i="14"/>
  <c r="U57" i="14" s="1"/>
  <c r="U15" i="14"/>
  <c r="U51" i="14" s="1"/>
  <c r="R16" i="6"/>
  <c r="R52" i="6" s="1"/>
  <c r="R14" i="6"/>
  <c r="R15" i="6"/>
  <c r="R51" i="6" s="1"/>
  <c r="O19" i="1"/>
  <c r="O55" i="1" s="1"/>
  <c r="O16" i="1"/>
  <c r="O52" i="1" s="1"/>
  <c r="AH33" i="6"/>
  <c r="U18" i="14"/>
  <c r="U54" i="14" s="1"/>
  <c r="O17" i="1"/>
  <c r="O53" i="1" s="1"/>
  <c r="U14" i="14"/>
  <c r="G252" i="11" l="1"/>
  <c r="G254" i="11"/>
  <c r="C260" i="11"/>
  <c r="Q61" i="6"/>
  <c r="Q81" i="6" s="1"/>
  <c r="Q90" i="6" s="1"/>
  <c r="G276" i="12"/>
  <c r="G17" i="12" s="1"/>
  <c r="R56" i="6"/>
  <c r="O51" i="1"/>
  <c r="G264" i="11"/>
  <c r="G271" i="11" s="1"/>
  <c r="AE559" i="11"/>
  <c r="AG559" i="11" s="1"/>
  <c r="L574" i="11"/>
  <c r="C139" i="12"/>
  <c r="C141" i="12"/>
  <c r="C138" i="12"/>
  <c r="O25" i="1"/>
  <c r="O50" i="1"/>
  <c r="C137" i="12"/>
  <c r="C142" i="12"/>
  <c r="R50" i="6"/>
  <c r="R61" i="6" s="1"/>
  <c r="R81" i="6" s="1"/>
  <c r="R90" i="6" s="1"/>
  <c r="R25" i="6"/>
  <c r="C134" i="12"/>
  <c r="C135" i="12"/>
  <c r="C136" i="12"/>
  <c r="U50" i="14"/>
  <c r="U61" i="14" s="1"/>
  <c r="U81" i="14" s="1"/>
  <c r="U90" i="14" s="1"/>
  <c r="U25" i="14"/>
  <c r="C140" i="12"/>
  <c r="AE69" i="6"/>
  <c r="AE75" i="6" s="1"/>
  <c r="AE39" i="6"/>
  <c r="AH69" i="6"/>
  <c r="AH75" i="6" s="1"/>
  <c r="AH39" i="6"/>
  <c r="AG69" i="6"/>
  <c r="AG75" i="6" s="1"/>
  <c r="AG39" i="6"/>
  <c r="O557" i="11"/>
  <c r="O572" i="11" s="1"/>
  <c r="T82" i="6"/>
  <c r="T94" i="6" s="1"/>
  <c r="Q557" i="11"/>
  <c r="Q572" i="11" s="1"/>
  <c r="V82" i="6"/>
  <c r="V94" i="6" s="1"/>
  <c r="U557" i="11"/>
  <c r="U572" i="11" s="1"/>
  <c r="Z82" i="6"/>
  <c r="Z94" i="6" s="1"/>
  <c r="E17" i="12"/>
  <c r="W557" i="11"/>
  <c r="W572" i="11" s="1"/>
  <c r="AB82" i="6"/>
  <c r="AB94" i="6" s="1"/>
  <c r="N557" i="11"/>
  <c r="N572" i="11" s="1"/>
  <c r="S82" i="6"/>
  <c r="S94" i="6" s="1"/>
  <c r="P557" i="11"/>
  <c r="P572" i="11" s="1"/>
  <c r="U82" i="6"/>
  <c r="U94" i="6" s="1"/>
  <c r="C271" i="11"/>
  <c r="R557" i="11"/>
  <c r="R572" i="11" s="1"/>
  <c r="W82" i="6"/>
  <c r="W94" i="6" s="1"/>
  <c r="AF39" i="6"/>
  <c r="AF69" i="6"/>
  <c r="AF75" i="6" s="1"/>
  <c r="AD69" i="6"/>
  <c r="AD75" i="6" s="1"/>
  <c r="AD39" i="6"/>
  <c r="V557" i="11"/>
  <c r="V572" i="11" s="1"/>
  <c r="AA82" i="6"/>
  <c r="AA94" i="6" s="1"/>
  <c r="S557" i="11"/>
  <c r="S572" i="11" s="1"/>
  <c r="X82" i="6"/>
  <c r="X94" i="6" s="1"/>
  <c r="T557" i="11"/>
  <c r="T572" i="11" s="1"/>
  <c r="Y82" i="6"/>
  <c r="Y94" i="6" s="1"/>
  <c r="P17" i="1"/>
  <c r="P19" i="1"/>
  <c r="P55" i="1" s="1"/>
  <c r="S17" i="6"/>
  <c r="S53" i="6" s="1"/>
  <c r="P15" i="1"/>
  <c r="P51" i="1" s="1"/>
  <c r="V22" i="14"/>
  <c r="V58" i="14" s="1"/>
  <c r="R92" i="14"/>
  <c r="V15" i="14"/>
  <c r="V51" i="14" s="1"/>
  <c r="S21" i="6"/>
  <c r="S57" i="6" s="1"/>
  <c r="P18" i="1"/>
  <c r="P54" i="1" s="1"/>
  <c r="V17" i="14"/>
  <c r="V53" i="14" s="1"/>
  <c r="V20" i="14"/>
  <c r="V56" i="14" s="1"/>
  <c r="S22" i="6"/>
  <c r="S58" i="6" s="1"/>
  <c r="S18" i="6"/>
  <c r="S54" i="6" s="1"/>
  <c r="V14" i="14"/>
  <c r="V18" i="14"/>
  <c r="V54" i="14" s="1"/>
  <c r="S16" i="6"/>
  <c r="S52" i="6" s="1"/>
  <c r="V21" i="14"/>
  <c r="V57" i="14" s="1"/>
  <c r="P22" i="1"/>
  <c r="S19" i="6"/>
  <c r="S55" i="6" s="1"/>
  <c r="AC33" i="6"/>
  <c r="P14" i="1"/>
  <c r="P16" i="1"/>
  <c r="P52" i="1" s="1"/>
  <c r="Q92" i="14"/>
  <c r="S15" i="6"/>
  <c r="S51" i="6" s="1"/>
  <c r="S14" i="6"/>
  <c r="P20" i="1"/>
  <c r="P56" i="1" s="1"/>
  <c r="P21" i="1"/>
  <c r="P57" i="1" s="1"/>
  <c r="S20" i="6"/>
  <c r="S56" i="6" s="1"/>
  <c r="V19" i="14"/>
  <c r="V55" i="14" s="1"/>
  <c r="V16" i="14"/>
  <c r="V52" i="14" s="1"/>
  <c r="G260" i="11" l="1"/>
  <c r="G275" i="11" s="1"/>
  <c r="P53" i="1"/>
  <c r="P58" i="1"/>
  <c r="S50" i="6"/>
  <c r="S61" i="6" s="1"/>
  <c r="S81" i="6" s="1"/>
  <c r="S90" i="6" s="1"/>
  <c r="S25" i="6"/>
  <c r="P50" i="1"/>
  <c r="P25" i="1"/>
  <c r="G136" i="12"/>
  <c r="C135" i="11"/>
  <c r="C136" i="11"/>
  <c r="G137" i="12"/>
  <c r="C137" i="11"/>
  <c r="G138" i="12"/>
  <c r="V25" i="14"/>
  <c r="V50" i="14"/>
  <c r="V61" i="14" s="1"/>
  <c r="V81" i="14" s="1"/>
  <c r="V90" i="14" s="1"/>
  <c r="C134" i="11"/>
  <c r="G135" i="12"/>
  <c r="G141" i="12"/>
  <c r="C140" i="11"/>
  <c r="G142" i="12"/>
  <c r="C141" i="11"/>
  <c r="O61" i="1"/>
  <c r="O81" i="1" s="1"/>
  <c r="O90" i="1" s="1"/>
  <c r="C139" i="11"/>
  <c r="G140" i="12"/>
  <c r="C144" i="12"/>
  <c r="C133" i="11"/>
  <c r="C15" i="12"/>
  <c r="G134" i="12"/>
  <c r="G139" i="12"/>
  <c r="C138" i="11"/>
  <c r="AB557" i="11"/>
  <c r="AB572" i="11" s="1"/>
  <c r="AG82" i="6"/>
  <c r="AG94" i="6" s="1"/>
  <c r="AC39" i="6"/>
  <c r="AC69" i="6"/>
  <c r="AC75" i="6" s="1"/>
  <c r="I148" i="12"/>
  <c r="AC557" i="11"/>
  <c r="AC572" i="11" s="1"/>
  <c r="AH82" i="6"/>
  <c r="AH94" i="6" s="1"/>
  <c r="AA557" i="11"/>
  <c r="AA572" i="11" s="1"/>
  <c r="AF82" i="6"/>
  <c r="AF94" i="6" s="1"/>
  <c r="Y557" i="11"/>
  <c r="Y572" i="11" s="1"/>
  <c r="AD82" i="6"/>
  <c r="AD94" i="6" s="1"/>
  <c r="Z557" i="11"/>
  <c r="Z572" i="11" s="1"/>
  <c r="AE82" i="6"/>
  <c r="AE94" i="6" s="1"/>
  <c r="T19" i="6"/>
  <c r="T55" i="6" s="1"/>
  <c r="T18" i="6"/>
  <c r="T54" i="6" s="1"/>
  <c r="T22" i="6"/>
  <c r="T58" i="6" s="1"/>
  <c r="W17" i="14"/>
  <c r="W18" i="14"/>
  <c r="W14" i="14"/>
  <c r="W15" i="14"/>
  <c r="W16" i="14"/>
  <c r="W19" i="14"/>
  <c r="T20" i="6"/>
  <c r="T56" i="6" s="1"/>
  <c r="T14" i="6"/>
  <c r="W21" i="14"/>
  <c r="T16" i="6"/>
  <c r="T52" i="6" s="1"/>
  <c r="W20" i="14"/>
  <c r="T21" i="6"/>
  <c r="T57" i="6" s="1"/>
  <c r="T15" i="6"/>
  <c r="T51" i="6" s="1"/>
  <c r="W22" i="14"/>
  <c r="T17" i="6"/>
  <c r="T53" i="6" s="1"/>
  <c r="P61" i="1" l="1"/>
  <c r="P81" i="1" s="1"/>
  <c r="P90" i="1" s="1"/>
  <c r="G138" i="11"/>
  <c r="G139" i="11"/>
  <c r="G141" i="11"/>
  <c r="G140" i="11"/>
  <c r="G134" i="11"/>
  <c r="G137" i="11"/>
  <c r="G136" i="11"/>
  <c r="G135" i="11"/>
  <c r="T50" i="6"/>
  <c r="T61" i="6" s="1"/>
  <c r="T81" i="6" s="1"/>
  <c r="T90" i="6" s="1"/>
  <c r="T25" i="6"/>
  <c r="W54" i="14"/>
  <c r="W58" i="14"/>
  <c r="W57" i="14"/>
  <c r="G133" i="11"/>
  <c r="C143" i="11"/>
  <c r="W52" i="14"/>
  <c r="W51" i="14"/>
  <c r="W56" i="14"/>
  <c r="W55" i="14"/>
  <c r="W25" i="14"/>
  <c r="W50" i="14"/>
  <c r="W53" i="14"/>
  <c r="G144" i="12"/>
  <c r="X557" i="11"/>
  <c r="X572" i="11" s="1"/>
  <c r="AC82" i="6"/>
  <c r="AC94" i="6" s="1"/>
  <c r="K15" i="12"/>
  <c r="M148" i="12"/>
  <c r="I147" i="11"/>
  <c r="I155" i="12"/>
  <c r="X22" i="14"/>
  <c r="X58" i="14" s="1"/>
  <c r="U16" i="6"/>
  <c r="U52" i="6" s="1"/>
  <c r="X21" i="14"/>
  <c r="X57" i="14" s="1"/>
  <c r="X16" i="14"/>
  <c r="X52" i="14" s="1"/>
  <c r="Q14" i="1"/>
  <c r="T18" i="4"/>
  <c r="Q22" i="1"/>
  <c r="Q17" i="1"/>
  <c r="U15" i="6"/>
  <c r="U51" i="6" s="1"/>
  <c r="T16" i="4"/>
  <c r="Q21" i="1"/>
  <c r="X19" i="14"/>
  <c r="X55" i="14" s="1"/>
  <c r="T15" i="4"/>
  <c r="T22" i="4"/>
  <c r="Q19" i="1"/>
  <c r="X15" i="14"/>
  <c r="X51" i="14" s="1"/>
  <c r="S92" i="14"/>
  <c r="U18" i="6"/>
  <c r="U54" i="6" s="1"/>
  <c r="U19" i="6"/>
  <c r="U55" i="6" s="1"/>
  <c r="T20" i="4"/>
  <c r="U17" i="6"/>
  <c r="U53" i="6" s="1"/>
  <c r="Q20" i="1"/>
  <c r="U21" i="6"/>
  <c r="U57" i="6" s="1"/>
  <c r="X20" i="14"/>
  <c r="X56" i="14" s="1"/>
  <c r="X18" i="14"/>
  <c r="X54" i="14" s="1"/>
  <c r="U22" i="6"/>
  <c r="U58" i="6" s="1"/>
  <c r="Q18" i="1"/>
  <c r="T21" i="4"/>
  <c r="Q16" i="1"/>
  <c r="U14" i="6"/>
  <c r="U20" i="6"/>
  <c r="U56" i="6" s="1"/>
  <c r="T19" i="4"/>
  <c r="Q15" i="1"/>
  <c r="X14" i="14"/>
  <c r="T14" i="4"/>
  <c r="T92" i="14"/>
  <c r="X17" i="14"/>
  <c r="X53" i="14" s="1"/>
  <c r="T17" i="4"/>
  <c r="G143" i="11" l="1"/>
  <c r="M155" i="12"/>
  <c r="Q56" i="1"/>
  <c r="T56" i="4"/>
  <c r="T58" i="4"/>
  <c r="Q57" i="1"/>
  <c r="T54" i="4"/>
  <c r="W61" i="14"/>
  <c r="W81" i="14" s="1"/>
  <c r="W90" i="14" s="1"/>
  <c r="T50" i="4"/>
  <c r="T25" i="4"/>
  <c r="X25" i="14"/>
  <c r="X50" i="14"/>
  <c r="X61" i="14" s="1"/>
  <c r="X81" i="14" s="1"/>
  <c r="X90" i="14" s="1"/>
  <c r="U25" i="6"/>
  <c r="U50" i="6"/>
  <c r="U61" i="6" s="1"/>
  <c r="U81" i="6" s="1"/>
  <c r="U90" i="6" s="1"/>
  <c r="Q54" i="1"/>
  <c r="Q55" i="1"/>
  <c r="T51" i="4"/>
  <c r="Q53" i="1"/>
  <c r="T55" i="4"/>
  <c r="T53" i="4"/>
  <c r="Q51" i="1"/>
  <c r="Q52" i="1"/>
  <c r="T57" i="4"/>
  <c r="T52" i="4"/>
  <c r="Q58" i="1"/>
  <c r="Q50" i="1"/>
  <c r="Q25" i="1"/>
  <c r="I154" i="11"/>
  <c r="M147" i="11"/>
  <c r="M154" i="11" s="1"/>
  <c r="U14" i="4"/>
  <c r="V21" i="6"/>
  <c r="V57" i="6" s="1"/>
  <c r="AB33" i="4"/>
  <c r="U20" i="4"/>
  <c r="U56" i="4" s="1"/>
  <c r="V19" i="6"/>
  <c r="V55" i="6" s="1"/>
  <c r="R92" i="6"/>
  <c r="R91" i="6" s="1"/>
  <c r="M92" i="1"/>
  <c r="Y15" i="14"/>
  <c r="Y51" i="14" s="1"/>
  <c r="R19" i="1"/>
  <c r="R55" i="1" s="1"/>
  <c r="U33" i="4"/>
  <c r="Z33" i="4"/>
  <c r="U17" i="4"/>
  <c r="U53" i="4" s="1"/>
  <c r="R16" i="1"/>
  <c r="R52" i="1" s="1"/>
  <c r="R18" i="1"/>
  <c r="R54" i="1" s="1"/>
  <c r="V22" i="6"/>
  <c r="V58" i="6" s="1"/>
  <c r="Y18" i="14"/>
  <c r="Y54" i="14" s="1"/>
  <c r="Y20" i="14"/>
  <c r="Y56" i="14" s="1"/>
  <c r="W33" i="4"/>
  <c r="U22" i="4"/>
  <c r="U58" i="4" s="1"/>
  <c r="U15" i="4"/>
  <c r="U51" i="4" s="1"/>
  <c r="R21" i="1"/>
  <c r="R57" i="1" s="1"/>
  <c r="U16" i="4"/>
  <c r="U52" i="4" s="1"/>
  <c r="V15" i="6"/>
  <c r="V51" i="6" s="1"/>
  <c r="R22" i="1"/>
  <c r="R58" i="1" s="1"/>
  <c r="R14" i="1"/>
  <c r="Y17" i="14"/>
  <c r="Y53" i="14" s="1"/>
  <c r="Y14" i="14"/>
  <c r="R15" i="1"/>
  <c r="R51" i="1" s="1"/>
  <c r="AC33" i="4"/>
  <c r="AE33" i="4"/>
  <c r="U19" i="4"/>
  <c r="U55" i="4" s="1"/>
  <c r="V20" i="6"/>
  <c r="V56" i="6" s="1"/>
  <c r="V14" i="6"/>
  <c r="R20" i="1"/>
  <c r="R56" i="1" s="1"/>
  <c r="V18" i="6"/>
  <c r="V54" i="6" s="1"/>
  <c r="U18" i="4"/>
  <c r="U54" i="4" s="1"/>
  <c r="AA33" i="4"/>
  <c r="AD33" i="4"/>
  <c r="V16" i="6"/>
  <c r="V52" i="6" s="1"/>
  <c r="U21" i="4"/>
  <c r="U57" i="4" s="1"/>
  <c r="V33" i="4"/>
  <c r="V17" i="6"/>
  <c r="V53" i="6" s="1"/>
  <c r="Q92" i="6"/>
  <c r="Q91" i="6" s="1"/>
  <c r="Y19" i="14"/>
  <c r="X33" i="4"/>
  <c r="R17" i="1"/>
  <c r="R53" i="1" s="1"/>
  <c r="Y16" i="14"/>
  <c r="Y52" i="14" s="1"/>
  <c r="Y21" i="14"/>
  <c r="Y57" i="14" s="1"/>
  <c r="Y22" i="14"/>
  <c r="Y58" i="14" s="1"/>
  <c r="Y55" i="14" l="1"/>
  <c r="R50" i="1"/>
  <c r="R61" i="1" s="1"/>
  <c r="R25" i="1"/>
  <c r="U25" i="4"/>
  <c r="U50" i="4"/>
  <c r="U61" i="4" s="1"/>
  <c r="C64" i="12"/>
  <c r="C37" i="12"/>
  <c r="T61" i="4"/>
  <c r="C36" i="12"/>
  <c r="C70" i="12"/>
  <c r="V25" i="6"/>
  <c r="V50" i="6"/>
  <c r="V61" i="6" s="1"/>
  <c r="V81" i="6" s="1"/>
  <c r="V90" i="6" s="1"/>
  <c r="Y50" i="14"/>
  <c r="Y61" i="14" s="1"/>
  <c r="Y81" i="14" s="1"/>
  <c r="Y90" i="14" s="1"/>
  <c r="Y25" i="14"/>
  <c r="C29" i="12"/>
  <c r="C31" i="12"/>
  <c r="C67" i="12"/>
  <c r="C65" i="12"/>
  <c r="C33" i="12"/>
  <c r="C66" i="12"/>
  <c r="C68" i="12"/>
  <c r="C72" i="12"/>
  <c r="C35" i="12"/>
  <c r="Q61" i="1"/>
  <c r="C71" i="12"/>
  <c r="C30" i="12"/>
  <c r="C69" i="12"/>
  <c r="C32" i="12"/>
  <c r="C34" i="12"/>
  <c r="Z69" i="4"/>
  <c r="Z75" i="4" s="1"/>
  <c r="Z39" i="4"/>
  <c r="Z82" i="4" s="1"/>
  <c r="Z94" i="4" s="1"/>
  <c r="Z100" i="4" s="1"/>
  <c r="V69" i="4"/>
  <c r="V75" i="4" s="1"/>
  <c r="V39" i="4"/>
  <c r="V82" i="4" s="1"/>
  <c r="V94" i="4" s="1"/>
  <c r="V100" i="4" s="1"/>
  <c r="AA69" i="4"/>
  <c r="AA75" i="4" s="1"/>
  <c r="AA39" i="4"/>
  <c r="AA82" i="4" s="1"/>
  <c r="AA94" i="4" s="1"/>
  <c r="AA100" i="4" s="1"/>
  <c r="AC39" i="4"/>
  <c r="AC82" i="4" s="1"/>
  <c r="AC94" i="4" s="1"/>
  <c r="AC100" i="4" s="1"/>
  <c r="AC69" i="4"/>
  <c r="AC75" i="4" s="1"/>
  <c r="W39" i="4"/>
  <c r="W82" i="4" s="1"/>
  <c r="W94" i="4" s="1"/>
  <c r="W100" i="4" s="1"/>
  <c r="W69" i="4"/>
  <c r="W75" i="4" s="1"/>
  <c r="X69" i="4"/>
  <c r="X75" i="4" s="1"/>
  <c r="X39" i="4"/>
  <c r="X82" i="4" s="1"/>
  <c r="X94" i="4" s="1"/>
  <c r="X100" i="4" s="1"/>
  <c r="AE39" i="4"/>
  <c r="AE82" i="4" s="1"/>
  <c r="AE94" i="4" s="1"/>
  <c r="AE100" i="4" s="1"/>
  <c r="AE69" i="4"/>
  <c r="AE75" i="4" s="1"/>
  <c r="AD69" i="4"/>
  <c r="AD75" i="4" s="1"/>
  <c r="AD39" i="4"/>
  <c r="AD82" i="4" s="1"/>
  <c r="AD94" i="4" s="1"/>
  <c r="AD100" i="4" s="1"/>
  <c r="U69" i="4"/>
  <c r="U75" i="4" s="1"/>
  <c r="U81" i="4" s="1"/>
  <c r="U90" i="4" s="1"/>
  <c r="U39" i="4"/>
  <c r="U82" i="4" s="1"/>
  <c r="U94" i="4" s="1"/>
  <c r="U100" i="4" s="1"/>
  <c r="M91" i="1"/>
  <c r="AB69" i="4"/>
  <c r="AB75" i="4" s="1"/>
  <c r="AB39" i="4"/>
  <c r="AB82" i="4" s="1"/>
  <c r="AB94" i="4" s="1"/>
  <c r="AB100" i="4" s="1"/>
  <c r="Z21" i="14"/>
  <c r="Z57" i="14" s="1"/>
  <c r="Z19" i="14"/>
  <c r="Z55" i="14" s="1"/>
  <c r="W16" i="6"/>
  <c r="U92" i="14"/>
  <c r="V19" i="4"/>
  <c r="V55" i="4" s="1"/>
  <c r="S15" i="1"/>
  <c r="S51" i="1" s="1"/>
  <c r="Z17" i="14"/>
  <c r="Z53" i="14" s="1"/>
  <c r="S22" i="1"/>
  <c r="S58" i="1" s="1"/>
  <c r="W15" i="6"/>
  <c r="Z18" i="14"/>
  <c r="Z54" i="14" s="1"/>
  <c r="V20" i="4"/>
  <c r="V56" i="4" s="1"/>
  <c r="W21" i="6"/>
  <c r="V14" i="4"/>
  <c r="W17" i="6"/>
  <c r="V21" i="4"/>
  <c r="V57" i="4" s="1"/>
  <c r="V18" i="4"/>
  <c r="V54" i="4" s="1"/>
  <c r="S20" i="1"/>
  <c r="S56" i="1" s="1"/>
  <c r="S92" i="6"/>
  <c r="S91" i="6" s="1"/>
  <c r="W14" i="6"/>
  <c r="W20" i="6"/>
  <c r="Z14" i="14"/>
  <c r="S14" i="1"/>
  <c r="S21" i="1"/>
  <c r="S57" i="1" s="1"/>
  <c r="V15" i="4"/>
  <c r="V51" i="4" s="1"/>
  <c r="N92" i="1"/>
  <c r="N91" i="1" s="1"/>
  <c r="S18" i="1"/>
  <c r="S54" i="1" s="1"/>
  <c r="T33" i="4"/>
  <c r="Z15" i="14"/>
  <c r="Z51" i="14" s="1"/>
  <c r="V22" i="4"/>
  <c r="V58" i="4" s="1"/>
  <c r="Z20" i="14"/>
  <c r="Z56" i="14" s="1"/>
  <c r="W22" i="6"/>
  <c r="S16" i="1"/>
  <c r="S52" i="1" s="1"/>
  <c r="V92" i="14"/>
  <c r="S19" i="1"/>
  <c r="S55" i="1" s="1"/>
  <c r="Z22" i="14"/>
  <c r="Z16" i="14"/>
  <c r="Z52" i="14" s="1"/>
  <c r="S17" i="1"/>
  <c r="S53" i="1" s="1"/>
  <c r="Y33" i="4"/>
  <c r="W18" i="6"/>
  <c r="V16" i="4"/>
  <c r="V52" i="4" s="1"/>
  <c r="V17" i="4"/>
  <c r="V53" i="4" s="1"/>
  <c r="W19" i="6"/>
  <c r="Z58" i="14" l="1"/>
  <c r="W54" i="6"/>
  <c r="W56" i="6"/>
  <c r="W53" i="6"/>
  <c r="C68" i="11"/>
  <c r="G69" i="12"/>
  <c r="G67" i="12"/>
  <c r="C66" i="11"/>
  <c r="G70" i="12"/>
  <c r="C69" i="11"/>
  <c r="Z50" i="14"/>
  <c r="Z25" i="14"/>
  <c r="W57" i="6"/>
  <c r="C29" i="11"/>
  <c r="G30" i="12"/>
  <c r="G35" i="12"/>
  <c r="C34" i="11"/>
  <c r="G33" i="12"/>
  <c r="C32" i="11"/>
  <c r="G31" i="12"/>
  <c r="C30" i="11"/>
  <c r="G36" i="12"/>
  <c r="C35" i="11"/>
  <c r="G37" i="12"/>
  <c r="C36" i="11"/>
  <c r="W58" i="6"/>
  <c r="W51" i="6"/>
  <c r="C33" i="11"/>
  <c r="G34" i="12"/>
  <c r="C70" i="11"/>
  <c r="G71" i="12"/>
  <c r="G72" i="12"/>
  <c r="C71" i="11"/>
  <c r="G66" i="12"/>
  <c r="C65" i="11"/>
  <c r="C64" i="11"/>
  <c r="G65" i="12"/>
  <c r="C13" i="12"/>
  <c r="C74" i="12"/>
  <c r="G64" i="12"/>
  <c r="C63" i="11"/>
  <c r="W55" i="6"/>
  <c r="S25" i="1"/>
  <c r="S50" i="1"/>
  <c r="W25" i="6"/>
  <c r="W50" i="6"/>
  <c r="V25" i="4"/>
  <c r="V50" i="4"/>
  <c r="V61" i="4" s="1"/>
  <c r="V81" i="4" s="1"/>
  <c r="V90" i="4" s="1"/>
  <c r="W52" i="6"/>
  <c r="C31" i="11"/>
  <c r="G32" i="12"/>
  <c r="C67" i="11"/>
  <c r="G68" i="12"/>
  <c r="G29" i="12"/>
  <c r="C28" i="11"/>
  <c r="C39" i="12"/>
  <c r="C12" i="12"/>
  <c r="T39" i="4"/>
  <c r="T82" i="4" s="1"/>
  <c r="T94" i="4" s="1"/>
  <c r="T69" i="4"/>
  <c r="T75" i="4" s="1"/>
  <c r="C78" i="12"/>
  <c r="Y39" i="4"/>
  <c r="Y82" i="4" s="1"/>
  <c r="Y94" i="4" s="1"/>
  <c r="Y100" i="4" s="1"/>
  <c r="Y69" i="4"/>
  <c r="Y75" i="4" s="1"/>
  <c r="X19" i="6"/>
  <c r="X55" i="6" s="1"/>
  <c r="AA16" i="14"/>
  <c r="AA52" i="14" s="1"/>
  <c r="U33" i="1"/>
  <c r="T19" i="1"/>
  <c r="T55" i="1" s="1"/>
  <c r="AA20" i="14"/>
  <c r="AA56" i="14" s="1"/>
  <c r="W15" i="4"/>
  <c r="W51" i="4" s="1"/>
  <c r="T21" i="1"/>
  <c r="T57" i="1" s="1"/>
  <c r="T14" i="1"/>
  <c r="W21" i="4"/>
  <c r="W57" i="4" s="1"/>
  <c r="X15" i="6"/>
  <c r="X51" i="6" s="1"/>
  <c r="AA17" i="14"/>
  <c r="AA53" i="14" s="1"/>
  <c r="AA21" i="14"/>
  <c r="AA57" i="14" s="1"/>
  <c r="O92" i="1"/>
  <c r="O91" i="1" s="1"/>
  <c r="W17" i="4"/>
  <c r="W53" i="4" s="1"/>
  <c r="W16" i="4"/>
  <c r="W52" i="4" s="1"/>
  <c r="W22" i="4"/>
  <c r="W58" i="4" s="1"/>
  <c r="T33" i="1"/>
  <c r="X33" i="1"/>
  <c r="AA14" i="14"/>
  <c r="X17" i="6"/>
  <c r="X53" i="6" s="1"/>
  <c r="W14" i="4"/>
  <c r="T22" i="1"/>
  <c r="T58" i="1" s="1"/>
  <c r="T17" i="1"/>
  <c r="T53" i="1" s="1"/>
  <c r="Z33" i="1"/>
  <c r="T92" i="6"/>
  <c r="T91" i="6" s="1"/>
  <c r="X20" i="6"/>
  <c r="X56" i="6" s="1"/>
  <c r="X14" i="6"/>
  <c r="W18" i="4"/>
  <c r="W54" i="4" s="1"/>
  <c r="W20" i="4"/>
  <c r="W56" i="4" s="1"/>
  <c r="Y33" i="1"/>
  <c r="T15" i="1"/>
  <c r="T51" i="1" s="1"/>
  <c r="AA33" i="1"/>
  <c r="W33" i="1"/>
  <c r="AA19" i="14"/>
  <c r="AA55" i="14" s="1"/>
  <c r="X18" i="6"/>
  <c r="X54" i="6" s="1"/>
  <c r="AB33" i="1"/>
  <c r="AA22" i="14"/>
  <c r="AA58" i="14" s="1"/>
  <c r="T16" i="1"/>
  <c r="T52" i="1" s="1"/>
  <c r="X22" i="6"/>
  <c r="X58" i="6" s="1"/>
  <c r="AA15" i="14"/>
  <c r="AA51" i="14" s="1"/>
  <c r="T18" i="1"/>
  <c r="T54" i="1" s="1"/>
  <c r="S33" i="1"/>
  <c r="R33" i="1"/>
  <c r="T20" i="1"/>
  <c r="T56" i="1" s="1"/>
  <c r="V33" i="1"/>
  <c r="X21" i="6"/>
  <c r="X57" i="6" s="1"/>
  <c r="AA18" i="14"/>
  <c r="AA54" i="14" s="1"/>
  <c r="W19" i="4"/>
  <c r="W55" i="4" s="1"/>
  <c r="X16" i="6"/>
  <c r="X52" i="6" s="1"/>
  <c r="C19" i="12" l="1"/>
  <c r="Z61" i="14"/>
  <c r="Z81" i="14" s="1"/>
  <c r="Z90" i="14" s="1"/>
  <c r="G39" i="12"/>
  <c r="G67" i="11"/>
  <c r="G31" i="11"/>
  <c r="G64" i="11"/>
  <c r="G65" i="11"/>
  <c r="G71" i="11"/>
  <c r="G70" i="11"/>
  <c r="G33" i="11"/>
  <c r="G36" i="11"/>
  <c r="G35" i="11"/>
  <c r="G30" i="11"/>
  <c r="G32" i="11"/>
  <c r="G34" i="11"/>
  <c r="G29" i="11"/>
  <c r="G69" i="11"/>
  <c r="G66" i="11"/>
  <c r="G68" i="11"/>
  <c r="AA50" i="14"/>
  <c r="AA61" i="14" s="1"/>
  <c r="AA81" i="14" s="1"/>
  <c r="AA90" i="14" s="1"/>
  <c r="AA25" i="14"/>
  <c r="G28" i="11"/>
  <c r="C38" i="11"/>
  <c r="S61" i="1"/>
  <c r="G63" i="11"/>
  <c r="C73" i="11"/>
  <c r="X25" i="6"/>
  <c r="X50" i="6"/>
  <c r="X61" i="6" s="1"/>
  <c r="X81" i="6" s="1"/>
  <c r="X90" i="6" s="1"/>
  <c r="W25" i="4"/>
  <c r="W50" i="4"/>
  <c r="W61" i="4" s="1"/>
  <c r="W81" i="4" s="1"/>
  <c r="W90" i="4" s="1"/>
  <c r="G74" i="12"/>
  <c r="W61" i="6"/>
  <c r="W81" i="6" s="1"/>
  <c r="W90" i="6" s="1"/>
  <c r="T50" i="1"/>
  <c r="T61" i="1" s="1"/>
  <c r="T25" i="1"/>
  <c r="T69" i="1"/>
  <c r="T75" i="1" s="1"/>
  <c r="T39" i="1"/>
  <c r="T82" i="1" s="1"/>
  <c r="T94" i="1" s="1"/>
  <c r="V69" i="1"/>
  <c r="V75" i="1" s="1"/>
  <c r="V39" i="1"/>
  <c r="V82" i="1" s="1"/>
  <c r="V94" i="1" s="1"/>
  <c r="C77" i="11"/>
  <c r="X39" i="1"/>
  <c r="X82" i="1" s="1"/>
  <c r="X94" i="1" s="1"/>
  <c r="X69" i="1"/>
  <c r="X75" i="1" s="1"/>
  <c r="S39" i="1"/>
  <c r="S82" i="1" s="1"/>
  <c r="S94" i="1" s="1"/>
  <c r="S69" i="1"/>
  <c r="S75" i="1" s="1"/>
  <c r="Y69" i="1"/>
  <c r="Y75" i="1" s="1"/>
  <c r="Y39" i="1"/>
  <c r="Y82" i="1" s="1"/>
  <c r="Y94" i="1" s="1"/>
  <c r="Z39" i="1"/>
  <c r="Z82" i="1" s="1"/>
  <c r="Z94" i="1" s="1"/>
  <c r="Z69" i="1"/>
  <c r="Z75" i="1" s="1"/>
  <c r="T81" i="4"/>
  <c r="T90" i="4" s="1"/>
  <c r="G78" i="12"/>
  <c r="AA39" i="1"/>
  <c r="AA82" i="1" s="1"/>
  <c r="AA94" i="1" s="1"/>
  <c r="AA69" i="1"/>
  <c r="AA75" i="1" s="1"/>
  <c r="R39" i="1"/>
  <c r="R82" i="1" s="1"/>
  <c r="R94" i="1" s="1"/>
  <c r="R69" i="1"/>
  <c r="R75" i="1" s="1"/>
  <c r="R81" i="1" s="1"/>
  <c r="R90" i="1" s="1"/>
  <c r="AB69" i="1"/>
  <c r="AB75" i="1" s="1"/>
  <c r="AB39" i="1"/>
  <c r="AB82" i="1" s="1"/>
  <c r="AB94" i="1" s="1"/>
  <c r="W39" i="1"/>
  <c r="W82" i="1" s="1"/>
  <c r="W94" i="1" s="1"/>
  <c r="W69" i="1"/>
  <c r="U39" i="1"/>
  <c r="U82" i="1" s="1"/>
  <c r="U94" i="1" s="1"/>
  <c r="U69" i="1"/>
  <c r="U75" i="1" s="1"/>
  <c r="T100" i="4"/>
  <c r="C85" i="12"/>
  <c r="C84" i="12" s="1"/>
  <c r="C83" i="11" s="1"/>
  <c r="AB18" i="14"/>
  <c r="AB54" i="14" s="1"/>
  <c r="U20" i="1"/>
  <c r="U56" i="1" s="1"/>
  <c r="Y22" i="6"/>
  <c r="Y58" i="6" s="1"/>
  <c r="Y18" i="6"/>
  <c r="P92" i="1"/>
  <c r="P91" i="1" s="1"/>
  <c r="X18" i="4"/>
  <c r="X54" i="4" s="1"/>
  <c r="Y20" i="6"/>
  <c r="Y56" i="6" s="1"/>
  <c r="X22" i="4"/>
  <c r="X58" i="4" s="1"/>
  <c r="X17" i="4"/>
  <c r="X53" i="4" s="1"/>
  <c r="Y15" i="6"/>
  <c r="Y51" i="6" s="1"/>
  <c r="U18" i="1"/>
  <c r="U54" i="1" s="1"/>
  <c r="W92" i="14"/>
  <c r="U16" i="1"/>
  <c r="U52" i="1" s="1"/>
  <c r="AB22" i="14"/>
  <c r="AB58" i="14" s="1"/>
  <c r="AB19" i="14"/>
  <c r="AB55" i="14" s="1"/>
  <c r="U15" i="1"/>
  <c r="U51" i="1" s="1"/>
  <c r="X20" i="4"/>
  <c r="X56" i="4" s="1"/>
  <c r="Y14" i="6"/>
  <c r="X16" i="4"/>
  <c r="X52" i="4" s="1"/>
  <c r="AB17" i="14"/>
  <c r="U21" i="1"/>
  <c r="U57" i="1" s="1"/>
  <c r="AB20" i="14"/>
  <c r="AB56" i="14" s="1"/>
  <c r="AB16" i="14"/>
  <c r="AB52" i="14" s="1"/>
  <c r="Y16" i="6"/>
  <c r="Y52" i="6" s="1"/>
  <c r="Y21" i="6"/>
  <c r="Y57" i="6" s="1"/>
  <c r="U92" i="6"/>
  <c r="U91" i="6" s="1"/>
  <c r="X92" i="14"/>
  <c r="X15" i="4"/>
  <c r="X51" i="4" s="1"/>
  <c r="Y19" i="6"/>
  <c r="Y55" i="6" s="1"/>
  <c r="X19" i="4"/>
  <c r="X55" i="4" s="1"/>
  <c r="AB15" i="14"/>
  <c r="AB51" i="14" s="1"/>
  <c r="U17" i="1"/>
  <c r="U53" i="1" s="1"/>
  <c r="U22" i="1"/>
  <c r="U58" i="1" s="1"/>
  <c r="X14" i="4"/>
  <c r="Y17" i="6"/>
  <c r="Y53" i="6" s="1"/>
  <c r="AB14" i="14"/>
  <c r="AB21" i="14"/>
  <c r="AB57" i="14" s="1"/>
  <c r="X21" i="4"/>
  <c r="X57" i="4" s="1"/>
  <c r="U14" i="1"/>
  <c r="U19" i="1"/>
  <c r="U55" i="1" s="1"/>
  <c r="S81" i="1" l="1"/>
  <c r="S90" i="1" s="1"/>
  <c r="AB53" i="14"/>
  <c r="Y54" i="6"/>
  <c r="T81" i="1"/>
  <c r="T90" i="1" s="1"/>
  <c r="G73" i="11"/>
  <c r="G38" i="11"/>
  <c r="X50" i="4"/>
  <c r="X61" i="4" s="1"/>
  <c r="X81" i="4" s="1"/>
  <c r="X90" i="4" s="1"/>
  <c r="X25" i="4"/>
  <c r="U50" i="1"/>
  <c r="U61" i="1" s="1"/>
  <c r="U25" i="1"/>
  <c r="AB50" i="14"/>
  <c r="AB25" i="14"/>
  <c r="U81" i="1"/>
  <c r="U90" i="1" s="1"/>
  <c r="Y25" i="6"/>
  <c r="Y50" i="6"/>
  <c r="Y61" i="6" s="1"/>
  <c r="Y81" i="6" s="1"/>
  <c r="Y90" i="6" s="1"/>
  <c r="C84" i="11"/>
  <c r="W75" i="1"/>
  <c r="G85" i="12"/>
  <c r="G89" i="12" s="1"/>
  <c r="E78" i="12"/>
  <c r="E77" i="11" s="1"/>
  <c r="V22" i="1"/>
  <c r="V58" i="1" s="1"/>
  <c r="Y19" i="4"/>
  <c r="Y55" i="4" s="1"/>
  <c r="AC16" i="14"/>
  <c r="AC52" i="14" s="1"/>
  <c r="V21" i="1"/>
  <c r="V57" i="1" s="1"/>
  <c r="Y20" i="4"/>
  <c r="Y56" i="4" s="1"/>
  <c r="V16" i="1"/>
  <c r="V52" i="1" s="1"/>
  <c r="V18" i="1"/>
  <c r="V54" i="1" s="1"/>
  <c r="Y17" i="4"/>
  <c r="Y53" i="4" s="1"/>
  <c r="Z21" i="6"/>
  <c r="Z57" i="6" s="1"/>
  <c r="Z16" i="6"/>
  <c r="AG33" i="14"/>
  <c r="AD33" i="14"/>
  <c r="V92" i="6"/>
  <c r="V91" i="6" s="1"/>
  <c r="T92" i="4"/>
  <c r="Y22" i="4"/>
  <c r="Y58" i="4" s="1"/>
  <c r="AC18" i="14"/>
  <c r="AC54" i="14" s="1"/>
  <c r="V19" i="1"/>
  <c r="V55" i="1" s="1"/>
  <c r="AC21" i="14"/>
  <c r="AC57" i="14" s="1"/>
  <c r="AC14" i="14"/>
  <c r="Z17" i="6"/>
  <c r="Z53" i="6" s="1"/>
  <c r="V17" i="1"/>
  <c r="V53" i="1" s="1"/>
  <c r="AC15" i="14"/>
  <c r="AC51" i="14" s="1"/>
  <c r="Z19" i="6"/>
  <c r="Z55" i="6" s="1"/>
  <c r="Y15" i="4"/>
  <c r="Y51" i="4" s="1"/>
  <c r="U92" i="4"/>
  <c r="U91" i="4" s="1"/>
  <c r="AC17" i="14"/>
  <c r="AC53" i="14" s="1"/>
  <c r="AC22" i="14"/>
  <c r="AC58" i="14" s="1"/>
  <c r="AE33" i="14"/>
  <c r="Z20" i="6"/>
  <c r="Z56" i="6" s="1"/>
  <c r="Z18" i="6"/>
  <c r="Z54" i="6" s="1"/>
  <c r="V20" i="1"/>
  <c r="V56" i="1" s="1"/>
  <c r="Y21" i="4"/>
  <c r="Y57" i="4" s="1"/>
  <c r="V14" i="1"/>
  <c r="AH33" i="14"/>
  <c r="Y14" i="4"/>
  <c r="Y92" i="14"/>
  <c r="AC20" i="14"/>
  <c r="AC56" i="14" s="1"/>
  <c r="Y16" i="4"/>
  <c r="Y52" i="4" s="1"/>
  <c r="Z14" i="6"/>
  <c r="V15" i="1"/>
  <c r="V51" i="1" s="1"/>
  <c r="AC19" i="14"/>
  <c r="AF33" i="14"/>
  <c r="Z15" i="6"/>
  <c r="Z51" i="6" s="1"/>
  <c r="Y18" i="4"/>
  <c r="Y54" i="4" s="1"/>
  <c r="Z22" i="6"/>
  <c r="AB61" i="14" l="1"/>
  <c r="AB81" i="14" s="1"/>
  <c r="AB90" i="14" s="1"/>
  <c r="Z58" i="6"/>
  <c r="AC55" i="14"/>
  <c r="Z52" i="6"/>
  <c r="G77" i="11"/>
  <c r="Y50" i="4"/>
  <c r="Y61" i="4" s="1"/>
  <c r="Y81" i="4" s="1"/>
  <c r="Y90" i="4" s="1"/>
  <c r="Y25" i="4"/>
  <c r="AC50" i="14"/>
  <c r="AC25" i="14"/>
  <c r="Z50" i="6"/>
  <c r="Z25" i="6"/>
  <c r="V50" i="1"/>
  <c r="V61" i="1" s="1"/>
  <c r="V81" i="1" s="1"/>
  <c r="V90" i="1" s="1"/>
  <c r="V25" i="1"/>
  <c r="AD69" i="14"/>
  <c r="AD75" i="14" s="1"/>
  <c r="AD39" i="14"/>
  <c r="AF69" i="14"/>
  <c r="AF75" i="14" s="1"/>
  <c r="AF39" i="14"/>
  <c r="AH69" i="14"/>
  <c r="AH75" i="14" s="1"/>
  <c r="AH39" i="14"/>
  <c r="AG39" i="14"/>
  <c r="AG69" i="14"/>
  <c r="AG75" i="14" s="1"/>
  <c r="AE69" i="14"/>
  <c r="AE75" i="14" s="1"/>
  <c r="AE39" i="14"/>
  <c r="T91" i="4"/>
  <c r="AA22" i="6"/>
  <c r="AA58" i="6" s="1"/>
  <c r="Z21" i="4"/>
  <c r="AD15" i="14"/>
  <c r="AD51" i="14" s="1"/>
  <c r="AD18" i="14"/>
  <c r="AD54" i="14" s="1"/>
  <c r="Z17" i="4"/>
  <c r="Z20" i="4"/>
  <c r="W21" i="1"/>
  <c r="AA15" i="6"/>
  <c r="AA51" i="6" s="1"/>
  <c r="W15" i="1"/>
  <c r="AA14" i="6"/>
  <c r="Z16" i="4"/>
  <c r="AD20" i="14"/>
  <c r="AD56" i="14" s="1"/>
  <c r="W92" i="6"/>
  <c r="W91" i="6" s="1"/>
  <c r="W14" i="1"/>
  <c r="W20" i="1"/>
  <c r="AD22" i="14"/>
  <c r="AD58" i="14" s="1"/>
  <c r="AA19" i="6"/>
  <c r="W19" i="1"/>
  <c r="Z92" i="14"/>
  <c r="AA16" i="6"/>
  <c r="AA52" i="6" s="1"/>
  <c r="Z19" i="4"/>
  <c r="Z18" i="4"/>
  <c r="Z14" i="4"/>
  <c r="AA18" i="6"/>
  <c r="AA54" i="6" s="1"/>
  <c r="AA20" i="6"/>
  <c r="Z15" i="4"/>
  <c r="AD21" i="14"/>
  <c r="AD57" i="14" s="1"/>
  <c r="Z22" i="4"/>
  <c r="AA21" i="6"/>
  <c r="AA57" i="6" s="1"/>
  <c r="W18" i="1"/>
  <c r="AD19" i="14"/>
  <c r="AD55" i="14" s="1"/>
  <c r="AC33" i="14"/>
  <c r="AD17" i="14"/>
  <c r="AD53" i="14" s="1"/>
  <c r="W17" i="1"/>
  <c r="AA17" i="6"/>
  <c r="AA53" i="6" s="1"/>
  <c r="AD14" i="14"/>
  <c r="W16" i="1"/>
  <c r="AD16" i="14"/>
  <c r="AD52" i="14" s="1"/>
  <c r="W22" i="1"/>
  <c r="Z61" i="6" l="1"/>
  <c r="Z81" i="6" s="1"/>
  <c r="Z90" i="6" s="1"/>
  <c r="AA55" i="6"/>
  <c r="AA56" i="6"/>
  <c r="AC61" i="14"/>
  <c r="G84" i="11"/>
  <c r="G88" i="11" s="1"/>
  <c r="Z25" i="4"/>
  <c r="Z50" i="4"/>
  <c r="Z54" i="4"/>
  <c r="Z53" i="4"/>
  <c r="Z57" i="4"/>
  <c r="AD25" i="14"/>
  <c r="AD50" i="14"/>
  <c r="AD61" i="14" s="1"/>
  <c r="AD81" i="14" s="1"/>
  <c r="AD90" i="14" s="1"/>
  <c r="W53" i="1"/>
  <c r="W54" i="1"/>
  <c r="Z51" i="4"/>
  <c r="W55" i="1"/>
  <c r="Z52" i="4"/>
  <c r="W57" i="1"/>
  <c r="W52" i="1"/>
  <c r="Z55" i="4"/>
  <c r="W50" i="1"/>
  <c r="W25" i="1"/>
  <c r="Z56" i="4"/>
  <c r="W58" i="1"/>
  <c r="Z58" i="4"/>
  <c r="W56" i="1"/>
  <c r="AA25" i="6"/>
  <c r="AA50" i="6"/>
  <c r="W51" i="1"/>
  <c r="AC69" i="14"/>
  <c r="AC75" i="14" s="1"/>
  <c r="AC39" i="14"/>
  <c r="AA559" i="11"/>
  <c r="AA574" i="11" s="1"/>
  <c r="AF82" i="14"/>
  <c r="AF94" i="14" s="1"/>
  <c r="AB559" i="11"/>
  <c r="AB574" i="11" s="1"/>
  <c r="AG82" i="14"/>
  <c r="AG94" i="14" s="1"/>
  <c r="Z559" i="11"/>
  <c r="Z574" i="11" s="1"/>
  <c r="AE82" i="14"/>
  <c r="AE94" i="14" s="1"/>
  <c r="AC559" i="11"/>
  <c r="AC574" i="11" s="1"/>
  <c r="AH82" i="14"/>
  <c r="AH94" i="14" s="1"/>
  <c r="Y559" i="11"/>
  <c r="Y574" i="11" s="1"/>
  <c r="AD82" i="14"/>
  <c r="AD94" i="14" s="1"/>
  <c r="AE16" i="14"/>
  <c r="AE52" i="14" s="1"/>
  <c r="W92" i="4"/>
  <c r="W91" i="4" s="1"/>
  <c r="X18" i="1"/>
  <c r="X54" i="1" s="1"/>
  <c r="AE21" i="14"/>
  <c r="AE57" i="14" s="1"/>
  <c r="AA19" i="4"/>
  <c r="AA55" i="4" s="1"/>
  <c r="AA92" i="14"/>
  <c r="AB16" i="6"/>
  <c r="AB19" i="6"/>
  <c r="AB55" i="6" s="1"/>
  <c r="R92" i="1"/>
  <c r="R91" i="1" s="1"/>
  <c r="X14" i="1"/>
  <c r="AB15" i="6"/>
  <c r="AB51" i="6" s="1"/>
  <c r="AA20" i="4"/>
  <c r="AA56" i="4" s="1"/>
  <c r="AB22" i="6"/>
  <c r="AB58" i="6" s="1"/>
  <c r="X92" i="6"/>
  <c r="X91" i="6" s="1"/>
  <c r="AA22" i="4"/>
  <c r="AA58" i="4" s="1"/>
  <c r="X19" i="1"/>
  <c r="X55" i="1" s="1"/>
  <c r="X20" i="1"/>
  <c r="X56" i="1" s="1"/>
  <c r="AE20" i="14"/>
  <c r="AE56" i="14" s="1"/>
  <c r="AB14" i="6"/>
  <c r="X15" i="1"/>
  <c r="X51" i="1" s="1"/>
  <c r="X21" i="1"/>
  <c r="X57" i="1" s="1"/>
  <c r="AA17" i="4"/>
  <c r="AA53" i="4" s="1"/>
  <c r="X22" i="1"/>
  <c r="X58" i="1" s="1"/>
  <c r="X16" i="1"/>
  <c r="X52" i="1" s="1"/>
  <c r="AE14" i="14"/>
  <c r="AB21" i="6"/>
  <c r="AB57" i="6" s="1"/>
  <c r="AA15" i="4"/>
  <c r="AA51" i="4" s="1"/>
  <c r="AB20" i="6"/>
  <c r="AB56" i="6" s="1"/>
  <c r="AA14" i="4"/>
  <c r="AE22" i="14"/>
  <c r="AE58" i="14" s="1"/>
  <c r="V92" i="4"/>
  <c r="V91" i="4" s="1"/>
  <c r="AE15" i="14"/>
  <c r="AE51" i="14" s="1"/>
  <c r="AA21" i="4"/>
  <c r="AA57" i="4" s="1"/>
  <c r="AB17" i="6"/>
  <c r="AB53" i="6" s="1"/>
  <c r="X17" i="1"/>
  <c r="X53" i="1" s="1"/>
  <c r="AE17" i="14"/>
  <c r="AE53" i="14" s="1"/>
  <c r="AE19" i="14"/>
  <c r="AE55" i="14" s="1"/>
  <c r="AB18" i="6"/>
  <c r="AB54" i="6" s="1"/>
  <c r="AA18" i="4"/>
  <c r="AA54" i="4" s="1"/>
  <c r="AA16" i="4"/>
  <c r="AA52" i="4" s="1"/>
  <c r="AE18" i="14"/>
  <c r="AE54" i="14" s="1"/>
  <c r="AC81" i="14" l="1"/>
  <c r="AC90" i="14" s="1"/>
  <c r="AA61" i="6"/>
  <c r="AA81" i="6" s="1"/>
  <c r="AA90" i="6" s="1"/>
  <c r="AB52" i="6"/>
  <c r="AA50" i="4"/>
  <c r="AA61" i="4" s="1"/>
  <c r="AA81" i="4" s="1"/>
  <c r="AA90" i="4" s="1"/>
  <c r="AA25" i="4"/>
  <c r="AB25" i="6"/>
  <c r="AB50" i="6"/>
  <c r="AB61" i="6" s="1"/>
  <c r="AB81" i="6" s="1"/>
  <c r="AB90" i="6" s="1"/>
  <c r="X50" i="1"/>
  <c r="X61" i="1" s="1"/>
  <c r="X81" i="1" s="1"/>
  <c r="X90" i="1" s="1"/>
  <c r="X25" i="1"/>
  <c r="W61" i="1"/>
  <c r="W81" i="1" s="1"/>
  <c r="W90" i="1" s="1"/>
  <c r="AE25" i="14"/>
  <c r="AE50" i="14"/>
  <c r="AE61" i="14" s="1"/>
  <c r="AE81" i="14" s="1"/>
  <c r="AE90" i="14" s="1"/>
  <c r="Z61" i="4"/>
  <c r="Z81" i="4" s="1"/>
  <c r="Z90" i="4" s="1"/>
  <c r="X559" i="11"/>
  <c r="X574" i="11" s="1"/>
  <c r="AC82" i="14"/>
  <c r="AC94" i="14" s="1"/>
  <c r="I265" i="12"/>
  <c r="AC18" i="6"/>
  <c r="AC54" i="6" s="1"/>
  <c r="AB21" i="4"/>
  <c r="AB57" i="4" s="1"/>
  <c r="AF14" i="14"/>
  <c r="Y16" i="1"/>
  <c r="S92" i="1"/>
  <c r="S91" i="1" s="1"/>
  <c r="AB17" i="4"/>
  <c r="AB53" i="4" s="1"/>
  <c r="Y15" i="1"/>
  <c r="Y51" i="1" s="1"/>
  <c r="AC14" i="6"/>
  <c r="AF20" i="14"/>
  <c r="AF56" i="14" s="1"/>
  <c r="AB20" i="4"/>
  <c r="AB56" i="4" s="1"/>
  <c r="AB19" i="4"/>
  <c r="AB55" i="4" s="1"/>
  <c r="AF16" i="14"/>
  <c r="AF52" i="14" s="1"/>
  <c r="AF18" i="14"/>
  <c r="AF54" i="14" s="1"/>
  <c r="Y17" i="1"/>
  <c r="Y53" i="1" s="1"/>
  <c r="X92" i="4"/>
  <c r="X91" i="4" s="1"/>
  <c r="AF22" i="14"/>
  <c r="AF58" i="14" s="1"/>
  <c r="AB14" i="4"/>
  <c r="Y19" i="1"/>
  <c r="Y55" i="1" s="1"/>
  <c r="AC15" i="6"/>
  <c r="AC51" i="6" s="1"/>
  <c r="Y14" i="1"/>
  <c r="AC16" i="6"/>
  <c r="AC52" i="6" s="1"/>
  <c r="AB16" i="4"/>
  <c r="AB18" i="4"/>
  <c r="AB54" i="4" s="1"/>
  <c r="AF19" i="14"/>
  <c r="AF55" i="14" s="1"/>
  <c r="AC17" i="6"/>
  <c r="AC53" i="6" s="1"/>
  <c r="AC20" i="6"/>
  <c r="AB15" i="4"/>
  <c r="AC21" i="6"/>
  <c r="AC57" i="6" s="1"/>
  <c r="Y20" i="1"/>
  <c r="Y56" i="1" s="1"/>
  <c r="AB22" i="4"/>
  <c r="AB58" i="4" s="1"/>
  <c r="AC22" i="6"/>
  <c r="AC58" i="6" s="1"/>
  <c r="AC19" i="6"/>
  <c r="AC55" i="6" s="1"/>
  <c r="Y18" i="1"/>
  <c r="Y54" i="1" s="1"/>
  <c r="AF17" i="14"/>
  <c r="AF53" i="14" s="1"/>
  <c r="AF15" i="14"/>
  <c r="AF51" i="14" s="1"/>
  <c r="Y92" i="6"/>
  <c r="Y91" i="6" s="1"/>
  <c r="Y22" i="1"/>
  <c r="Y58" i="1" s="1"/>
  <c r="Y21" i="1"/>
  <c r="Y57" i="1" s="1"/>
  <c r="AF21" i="14"/>
  <c r="AF57" i="14" s="1"/>
  <c r="AB51" i="4" l="1"/>
  <c r="AC56" i="6"/>
  <c r="AB52" i="4"/>
  <c r="Y52" i="1"/>
  <c r="Y50" i="1"/>
  <c r="Y25" i="1"/>
  <c r="AB25" i="4"/>
  <c r="AB50" i="4"/>
  <c r="AF50" i="14"/>
  <c r="AF61" i="14" s="1"/>
  <c r="AF81" i="14" s="1"/>
  <c r="AF90" i="14" s="1"/>
  <c r="AF25" i="14"/>
  <c r="AC25" i="6"/>
  <c r="AC50" i="6"/>
  <c r="I264" i="11"/>
  <c r="K17" i="12"/>
  <c r="I272" i="12"/>
  <c r="M265" i="12"/>
  <c r="M272" i="12" s="1"/>
  <c r="Z20" i="1"/>
  <c r="Z56" i="1" s="1"/>
  <c r="AD17" i="6"/>
  <c r="AD53" i="6" s="1"/>
  <c r="AC18" i="4"/>
  <c r="AC54" i="4" s="1"/>
  <c r="AD16" i="6"/>
  <c r="Z14" i="1"/>
  <c r="Z19" i="1"/>
  <c r="Z55" i="1" s="1"/>
  <c r="Z16" i="1"/>
  <c r="Z52" i="1" s="1"/>
  <c r="AG21" i="14"/>
  <c r="AG57" i="14" s="1"/>
  <c r="Z22" i="1"/>
  <c r="Z58" i="1" s="1"/>
  <c r="T92" i="1"/>
  <c r="T91" i="1" s="1"/>
  <c r="AD20" i="6"/>
  <c r="AD56" i="6" s="1"/>
  <c r="AB92" i="14"/>
  <c r="AC14" i="4"/>
  <c r="AG22" i="14"/>
  <c r="AG58" i="14" s="1"/>
  <c r="Z17" i="1"/>
  <c r="Z53" i="1" s="1"/>
  <c r="AG18" i="14"/>
  <c r="AG54" i="14" s="1"/>
  <c r="AG16" i="14"/>
  <c r="AG52" i="14" s="1"/>
  <c r="AC20" i="4"/>
  <c r="AC56" i="4" s="1"/>
  <c r="AD14" i="6"/>
  <c r="Z15" i="1"/>
  <c r="Z51" i="1" s="1"/>
  <c r="AG14" i="14"/>
  <c r="AC21" i="4"/>
  <c r="AC57" i="4" s="1"/>
  <c r="AD18" i="6"/>
  <c r="AD54" i="6" s="1"/>
  <c r="AG15" i="14"/>
  <c r="AG51" i="14" s="1"/>
  <c r="AG17" i="14"/>
  <c r="AG53" i="14" s="1"/>
  <c r="AD22" i="6"/>
  <c r="AD58" i="6" s="1"/>
  <c r="AD21" i="6"/>
  <c r="AD57" i="6" s="1"/>
  <c r="AD15" i="6"/>
  <c r="AD51" i="6" s="1"/>
  <c r="U92" i="1"/>
  <c r="U91" i="1" s="1"/>
  <c r="AC19" i="4"/>
  <c r="AC55" i="4" s="1"/>
  <c r="Z21" i="1"/>
  <c r="Z18" i="1"/>
  <c r="Z54" i="1" s="1"/>
  <c r="AD19" i="6"/>
  <c r="AD55" i="6" s="1"/>
  <c r="AC22" i="4"/>
  <c r="AC58" i="4" s="1"/>
  <c r="AC15" i="4"/>
  <c r="AC51" i="4" s="1"/>
  <c r="AG19" i="14"/>
  <c r="AG55" i="14" s="1"/>
  <c r="AC16" i="4"/>
  <c r="AC52" i="4" s="1"/>
  <c r="Z92" i="6"/>
  <c r="Z91" i="6" s="1"/>
  <c r="AG20" i="14"/>
  <c r="AG56" i="14" s="1"/>
  <c r="AC17" i="4"/>
  <c r="Y61" i="1" l="1"/>
  <c r="Y81" i="1" s="1"/>
  <c r="Y90" i="1" s="1"/>
  <c r="AC61" i="6"/>
  <c r="AC81" i="6" s="1"/>
  <c r="AC90" i="6" s="1"/>
  <c r="AB61" i="4"/>
  <c r="AB81" i="4" s="1"/>
  <c r="AB90" i="4" s="1"/>
  <c r="AD52" i="6"/>
  <c r="AC53" i="4"/>
  <c r="Z57" i="1"/>
  <c r="AG25" i="14"/>
  <c r="AG50" i="14"/>
  <c r="AG61" i="14" s="1"/>
  <c r="AG81" i="14" s="1"/>
  <c r="AG90" i="14" s="1"/>
  <c r="Z50" i="1"/>
  <c r="Z25" i="1"/>
  <c r="AD50" i="6"/>
  <c r="AD25" i="6"/>
  <c r="AC50" i="4"/>
  <c r="AC61" i="4" s="1"/>
  <c r="AC81" i="4" s="1"/>
  <c r="AC90" i="4" s="1"/>
  <c r="AC25" i="4"/>
  <c r="M264" i="11"/>
  <c r="M271" i="11" s="1"/>
  <c r="I271" i="11"/>
  <c r="AD17" i="4"/>
  <c r="AD53" i="4" s="1"/>
  <c r="AD15" i="4"/>
  <c r="AD51" i="4" s="1"/>
  <c r="AD22" i="4"/>
  <c r="AD58" i="4" s="1"/>
  <c r="AC92" i="14"/>
  <c r="AD19" i="4"/>
  <c r="AD55" i="4" s="1"/>
  <c r="AE15" i="6"/>
  <c r="AE51" i="6" s="1"/>
  <c r="AE22" i="6"/>
  <c r="AE58" i="6" s="1"/>
  <c r="AE14" i="6"/>
  <c r="AH16" i="14"/>
  <c r="AA17" i="1"/>
  <c r="AA53" i="1" s="1"/>
  <c r="AE20" i="6"/>
  <c r="AE56" i="6" s="1"/>
  <c r="AE16" i="6"/>
  <c r="AE52" i="6" s="1"/>
  <c r="Y92" i="4"/>
  <c r="Y91" i="4" s="1"/>
  <c r="AH19" i="14"/>
  <c r="AE19" i="6"/>
  <c r="AE55" i="6" s="1"/>
  <c r="AA18" i="1"/>
  <c r="AA54" i="1" s="1"/>
  <c r="AE21" i="6"/>
  <c r="AE57" i="6" s="1"/>
  <c r="AH17" i="14"/>
  <c r="Z92" i="4"/>
  <c r="Z91" i="4" s="1"/>
  <c r="AD21" i="4"/>
  <c r="AD57" i="4" s="1"/>
  <c r="AH14" i="14"/>
  <c r="AA15" i="1"/>
  <c r="AA51" i="1" s="1"/>
  <c r="AD20" i="4"/>
  <c r="AD56" i="4" s="1"/>
  <c r="AH20" i="14"/>
  <c r="AA92" i="6"/>
  <c r="AA91" i="6" s="1"/>
  <c r="AA21" i="1"/>
  <c r="AA57" i="1" s="1"/>
  <c r="AH15" i="14"/>
  <c r="AH18" i="14"/>
  <c r="AH22" i="14"/>
  <c r="AD14" i="4"/>
  <c r="AA22" i="1"/>
  <c r="AA58" i="1" s="1"/>
  <c r="AA16" i="1"/>
  <c r="AA52" i="1" s="1"/>
  <c r="AD18" i="4"/>
  <c r="AD54" i="4" s="1"/>
  <c r="AE17" i="6"/>
  <c r="AE53" i="6" s="1"/>
  <c r="AD92" i="14"/>
  <c r="AD16" i="4"/>
  <c r="AE18" i="6"/>
  <c r="AE54" i="6" s="1"/>
  <c r="AH21" i="14"/>
  <c r="AA19" i="1"/>
  <c r="AA55" i="1" s="1"/>
  <c r="AA14" i="1"/>
  <c r="AA20" i="1"/>
  <c r="AA56" i="1" s="1"/>
  <c r="AD61" i="6" l="1"/>
  <c r="AD81" i="6" s="1"/>
  <c r="AD90" i="6" s="1"/>
  <c r="Z61" i="1"/>
  <c r="Z81" i="1" s="1"/>
  <c r="Z90" i="1" s="1"/>
  <c r="AD52" i="4"/>
  <c r="AH25" i="14"/>
  <c r="AH50" i="14"/>
  <c r="I251" i="12"/>
  <c r="AH58" i="14"/>
  <c r="I259" i="12"/>
  <c r="AH54" i="14"/>
  <c r="I255" i="12"/>
  <c r="AH53" i="14"/>
  <c r="I254" i="12"/>
  <c r="AH55" i="14"/>
  <c r="I256" i="12"/>
  <c r="AH52" i="14"/>
  <c r="I253" i="12"/>
  <c r="AH57" i="14"/>
  <c r="I258" i="12"/>
  <c r="AH51" i="14"/>
  <c r="I252" i="12"/>
  <c r="AE50" i="6"/>
  <c r="AE61" i="6" s="1"/>
  <c r="AE81" i="6" s="1"/>
  <c r="AE90" i="6" s="1"/>
  <c r="AE25" i="6"/>
  <c r="AA50" i="1"/>
  <c r="AA61" i="1" s="1"/>
  <c r="AA81" i="1" s="1"/>
  <c r="AA90" i="1" s="1"/>
  <c r="AA25" i="1"/>
  <c r="AD50" i="4"/>
  <c r="AD25" i="4"/>
  <c r="AH56" i="14"/>
  <c r="I257" i="12"/>
  <c r="AB20" i="1"/>
  <c r="AB56" i="1" s="1"/>
  <c r="AE18" i="4"/>
  <c r="AE54" i="4" s="1"/>
  <c r="AB22" i="1"/>
  <c r="AB58" i="1" s="1"/>
  <c r="AF16" i="6"/>
  <c r="AF52" i="6" s="1"/>
  <c r="AF20" i="6"/>
  <c r="AF56" i="6" s="1"/>
  <c r="AE22" i="4"/>
  <c r="AE58" i="4" s="1"/>
  <c r="AE17" i="4"/>
  <c r="AE53" i="4" s="1"/>
  <c r="AE14" i="4"/>
  <c r="AB21" i="1"/>
  <c r="AF21" i="6"/>
  <c r="AF57" i="6" s="1"/>
  <c r="AA92" i="4"/>
  <c r="AA91" i="4" s="1"/>
  <c r="AB17" i="1"/>
  <c r="AB53" i="1" s="1"/>
  <c r="AF14" i="6"/>
  <c r="AE15" i="4"/>
  <c r="AE51" i="4" s="1"/>
  <c r="AB14" i="1"/>
  <c r="AB19" i="1"/>
  <c r="AB55" i="1" s="1"/>
  <c r="AF18" i="6"/>
  <c r="AF54" i="6" s="1"/>
  <c r="AE92" i="14"/>
  <c r="AE20" i="4"/>
  <c r="AE56" i="4" s="1"/>
  <c r="AB15" i="1"/>
  <c r="AF22" i="6"/>
  <c r="AF58" i="6" s="1"/>
  <c r="AF15" i="6"/>
  <c r="AF51" i="6" s="1"/>
  <c r="V92" i="1"/>
  <c r="V91" i="1" s="1"/>
  <c r="AE16" i="4"/>
  <c r="AE52" i="4" s="1"/>
  <c r="AF17" i="6"/>
  <c r="AF53" i="6" s="1"/>
  <c r="AB16" i="1"/>
  <c r="AB52" i="1" s="1"/>
  <c r="AE21" i="4"/>
  <c r="AB18" i="1"/>
  <c r="AF19" i="6"/>
  <c r="AF55" i="6" s="1"/>
  <c r="AE19" i="4"/>
  <c r="AE55" i="4" s="1"/>
  <c r="AD61" i="4" l="1"/>
  <c r="AD81" i="4" s="1"/>
  <c r="AD90" i="4" s="1"/>
  <c r="AE57" i="4"/>
  <c r="AB51" i="1"/>
  <c r="AB57" i="1"/>
  <c r="AB54" i="1"/>
  <c r="AB25" i="1"/>
  <c r="AB50" i="1"/>
  <c r="I257" i="11"/>
  <c r="M258" i="12"/>
  <c r="I250" i="11"/>
  <c r="M251" i="12"/>
  <c r="I261" i="12"/>
  <c r="I17" i="12"/>
  <c r="AF25" i="6"/>
  <c r="AF50" i="6"/>
  <c r="AF61" i="6" s="1"/>
  <c r="AF81" i="6" s="1"/>
  <c r="AF90" i="6" s="1"/>
  <c r="I256" i="11"/>
  <c r="M257" i="12"/>
  <c r="M253" i="12"/>
  <c r="I252" i="11"/>
  <c r="I253" i="11"/>
  <c r="M254" i="12"/>
  <c r="I258" i="11"/>
  <c r="M259" i="12"/>
  <c r="AH61" i="14"/>
  <c r="AH81" i="14" s="1"/>
  <c r="AH90" i="14" s="1"/>
  <c r="M252" i="12"/>
  <c r="I251" i="11"/>
  <c r="AE50" i="4"/>
  <c r="AE25" i="4"/>
  <c r="M256" i="12"/>
  <c r="I255" i="11"/>
  <c r="I254" i="11"/>
  <c r="M255" i="12"/>
  <c r="AC20" i="1"/>
  <c r="AC56" i="1" s="1"/>
  <c r="AC22" i="1"/>
  <c r="AC58" i="1" s="1"/>
  <c r="AG15" i="6"/>
  <c r="AG51" i="6" s="1"/>
  <c r="AC15" i="1"/>
  <c r="AC51" i="1" s="1"/>
  <c r="AK33" i="4"/>
  <c r="AJ33" i="4"/>
  <c r="AC19" i="1"/>
  <c r="AC55" i="1" s="1"/>
  <c r="AG14" i="6"/>
  <c r="AG21" i="6"/>
  <c r="AG57" i="6" s="1"/>
  <c r="AF14" i="4"/>
  <c r="AG33" i="4"/>
  <c r="AF17" i="4"/>
  <c r="AF53" i="4" s="1"/>
  <c r="AG16" i="6"/>
  <c r="AG52" i="6" s="1"/>
  <c r="AB92" i="6"/>
  <c r="AB91" i="6" s="1"/>
  <c r="AG19" i="6"/>
  <c r="AG55" i="6" s="1"/>
  <c r="AC18" i="1"/>
  <c r="AC54" i="1" s="1"/>
  <c r="AF21" i="4"/>
  <c r="AF57" i="4" s="1"/>
  <c r="AG22" i="6"/>
  <c r="AG58" i="6" s="1"/>
  <c r="W92" i="1"/>
  <c r="W91" i="1" s="1"/>
  <c r="AG18" i="6"/>
  <c r="AG54" i="6" s="1"/>
  <c r="AC14" i="1"/>
  <c r="AB92" i="4"/>
  <c r="AB91" i="4" s="1"/>
  <c r="AF22" i="4"/>
  <c r="AF58" i="4" s="1"/>
  <c r="AF18" i="4"/>
  <c r="AF54" i="4" s="1"/>
  <c r="AC16" i="1"/>
  <c r="AC52" i="1" s="1"/>
  <c r="AF15" i="4"/>
  <c r="AF51" i="4" s="1"/>
  <c r="AF19" i="4"/>
  <c r="AF55" i="4" s="1"/>
  <c r="AG17" i="6"/>
  <c r="AG53" i="6" s="1"/>
  <c r="AF16" i="4"/>
  <c r="AF52" i="4" s="1"/>
  <c r="AF20" i="4"/>
  <c r="AF56" i="4" s="1"/>
  <c r="AG20" i="6"/>
  <c r="AG56" i="6" s="1"/>
  <c r="AH33" i="4"/>
  <c r="AI33" i="4"/>
  <c r="AE61" i="4" l="1"/>
  <c r="AE81" i="4" s="1"/>
  <c r="AE90" i="4" s="1"/>
  <c r="AB61" i="1"/>
  <c r="AB81" i="1" s="1"/>
  <c r="AB90" i="1" s="1"/>
  <c r="M254" i="11"/>
  <c r="M255" i="11"/>
  <c r="M251" i="11"/>
  <c r="M258" i="11"/>
  <c r="M253" i="11"/>
  <c r="M252" i="11"/>
  <c r="M256" i="11"/>
  <c r="M257" i="11"/>
  <c r="AC50" i="1"/>
  <c r="AF50" i="4"/>
  <c r="AF61" i="4" s="1"/>
  <c r="AF25" i="4"/>
  <c r="AG25" i="6"/>
  <c r="AG50" i="6"/>
  <c r="AG61" i="6" s="1"/>
  <c r="AG81" i="6" s="1"/>
  <c r="AG90" i="6" s="1"/>
  <c r="M261" i="12"/>
  <c r="M276" i="12" s="1"/>
  <c r="M17" i="12" s="1"/>
  <c r="O17" i="12" s="1"/>
  <c r="I260" i="11"/>
  <c r="M250" i="11"/>
  <c r="AI39" i="4"/>
  <c r="AI82" i="4" s="1"/>
  <c r="AI94" i="4" s="1"/>
  <c r="AI100" i="4" s="1"/>
  <c r="AI69" i="4"/>
  <c r="AI75" i="4" s="1"/>
  <c r="AH69" i="4"/>
  <c r="AH75" i="4" s="1"/>
  <c r="AH39" i="4"/>
  <c r="AH82" i="4" s="1"/>
  <c r="AH94" i="4" s="1"/>
  <c r="AH100" i="4" s="1"/>
  <c r="AG69" i="4"/>
  <c r="AG75" i="4" s="1"/>
  <c r="AG39" i="4"/>
  <c r="AG82" i="4" s="1"/>
  <c r="AG94" i="4" s="1"/>
  <c r="AG100" i="4" s="1"/>
  <c r="AJ39" i="4"/>
  <c r="AJ82" i="4" s="1"/>
  <c r="AJ94" i="4" s="1"/>
  <c r="AJ100" i="4" s="1"/>
  <c r="AJ69" i="4"/>
  <c r="AJ75" i="4" s="1"/>
  <c r="AK69" i="4"/>
  <c r="AK75" i="4" s="1"/>
  <c r="AK39" i="4"/>
  <c r="AK82" i="4" s="1"/>
  <c r="AK94" i="4" s="1"/>
  <c r="AK100" i="4" s="1"/>
  <c r="AF92" i="14"/>
  <c r="AG16" i="4"/>
  <c r="AG52" i="4" s="1"/>
  <c r="AG15" i="4"/>
  <c r="AG51" i="4" s="1"/>
  <c r="AG92" i="14"/>
  <c r="AD16" i="1"/>
  <c r="AD52" i="1" s="1"/>
  <c r="AG18" i="4"/>
  <c r="AG54" i="4" s="1"/>
  <c r="AD14" i="1"/>
  <c r="AH22" i="6"/>
  <c r="AD19" i="1"/>
  <c r="AD55" i="1" s="1"/>
  <c r="AD22" i="1"/>
  <c r="AD58" i="1" s="1"/>
  <c r="AC21" i="1"/>
  <c r="AD92" i="6"/>
  <c r="AD91" i="6" s="1"/>
  <c r="AH17" i="6"/>
  <c r="AG22" i="4"/>
  <c r="AG58" i="4" s="1"/>
  <c r="AH18" i="6"/>
  <c r="AG21" i="4"/>
  <c r="AG57" i="4" s="1"/>
  <c r="AD18" i="1"/>
  <c r="AD54" i="1" s="1"/>
  <c r="AH14" i="6"/>
  <c r="AH15" i="6"/>
  <c r="AC92" i="4"/>
  <c r="AC91" i="4" s="1"/>
  <c r="AG19" i="4"/>
  <c r="AG55" i="4" s="1"/>
  <c r="AF33" i="4"/>
  <c r="X92" i="1"/>
  <c r="X91" i="1" s="1"/>
  <c r="AG17" i="4"/>
  <c r="AG53" i="4" s="1"/>
  <c r="AG14" i="4"/>
  <c r="AD15" i="1"/>
  <c r="AD51" i="1" s="1"/>
  <c r="AD20" i="1"/>
  <c r="AD56" i="1" s="1"/>
  <c r="AH20" i="6"/>
  <c r="AG20" i="4"/>
  <c r="AG56" i="4" s="1"/>
  <c r="AC92" i="6"/>
  <c r="AC91" i="6" s="1"/>
  <c r="AC17" i="1"/>
  <c r="AC53" i="1" s="1"/>
  <c r="AH19" i="6"/>
  <c r="AH16" i="6"/>
  <c r="AH21" i="6"/>
  <c r="M260" i="11" l="1"/>
  <c r="M275" i="11" s="1"/>
  <c r="AC57" i="1"/>
  <c r="AC61" i="1" s="1"/>
  <c r="AH52" i="6"/>
  <c r="I136" i="12"/>
  <c r="AH56" i="6"/>
  <c r="I140" i="12"/>
  <c r="AH53" i="6"/>
  <c r="I137" i="12"/>
  <c r="AD50" i="1"/>
  <c r="AH55" i="6"/>
  <c r="I139" i="12"/>
  <c r="AH50" i="6"/>
  <c r="AH25" i="6"/>
  <c r="I134" i="12"/>
  <c r="AH58" i="6"/>
  <c r="I142" i="12"/>
  <c r="AH57" i="6"/>
  <c r="I141" i="12"/>
  <c r="AG50" i="4"/>
  <c r="AG61" i="4" s="1"/>
  <c r="AG81" i="4" s="1"/>
  <c r="AG90" i="4" s="1"/>
  <c r="AG25" i="4"/>
  <c r="AH51" i="6"/>
  <c r="I135" i="12"/>
  <c r="AC25" i="1"/>
  <c r="AH54" i="6"/>
  <c r="I138" i="12"/>
  <c r="AF69" i="4"/>
  <c r="AF75" i="4" s="1"/>
  <c r="AF81" i="4" s="1"/>
  <c r="AF90" i="4" s="1"/>
  <c r="AF39" i="4"/>
  <c r="AF82" i="4" s="1"/>
  <c r="AF94" i="4" s="1"/>
  <c r="I78" i="12"/>
  <c r="AH20" i="4"/>
  <c r="AH56" i="4" s="1"/>
  <c r="AE15" i="1"/>
  <c r="AE51" i="1" s="1"/>
  <c r="AI51" i="1" s="1"/>
  <c r="AH14" i="4"/>
  <c r="AH17" i="4"/>
  <c r="AH53" i="4" s="1"/>
  <c r="AE18" i="1"/>
  <c r="AE54" i="1" s="1"/>
  <c r="AI54" i="1" s="1"/>
  <c r="AH21" i="4"/>
  <c r="AH57" i="4" s="1"/>
  <c r="AH22" i="4"/>
  <c r="AH58" i="4" s="1"/>
  <c r="AD17" i="1"/>
  <c r="AD53" i="1" s="1"/>
  <c r="AE22" i="1"/>
  <c r="AE58" i="1" s="1"/>
  <c r="AI58" i="1" s="1"/>
  <c r="AE19" i="1"/>
  <c r="AE55" i="1" s="1"/>
  <c r="AI55" i="1" s="1"/>
  <c r="AE92" i="6"/>
  <c r="AE91" i="6" s="1"/>
  <c r="AE16" i="1"/>
  <c r="AE52" i="1" s="1"/>
  <c r="AI52" i="1" s="1"/>
  <c r="AH92" i="14"/>
  <c r="AH19" i="4"/>
  <c r="AH55" i="4" s="1"/>
  <c r="Y92" i="1"/>
  <c r="Y91" i="1" s="1"/>
  <c r="AE14" i="1"/>
  <c r="AH18" i="4"/>
  <c r="AH54" i="4" s="1"/>
  <c r="AH16" i="4"/>
  <c r="AH52" i="4" s="1"/>
  <c r="AE20" i="1"/>
  <c r="AE56" i="1" s="1"/>
  <c r="AI56" i="1" s="1"/>
  <c r="AD92" i="4"/>
  <c r="AD91" i="4" s="1"/>
  <c r="AD21" i="1"/>
  <c r="AD57" i="1" s="1"/>
  <c r="AH15" i="4"/>
  <c r="AH51" i="4" s="1"/>
  <c r="M138" i="12" l="1"/>
  <c r="I137" i="11"/>
  <c r="M142" i="12"/>
  <c r="I141" i="11"/>
  <c r="AH61" i="6"/>
  <c r="AH81" i="6" s="1"/>
  <c r="AH90" i="6" s="1"/>
  <c r="AD25" i="1"/>
  <c r="I139" i="11"/>
  <c r="M140" i="12"/>
  <c r="AE50" i="1"/>
  <c r="M135" i="12"/>
  <c r="I134" i="11"/>
  <c r="M141" i="12"/>
  <c r="I140" i="11"/>
  <c r="I138" i="11"/>
  <c r="M139" i="12"/>
  <c r="AD61" i="1"/>
  <c r="I15" i="12"/>
  <c r="I144" i="12"/>
  <c r="M134" i="12"/>
  <c r="I133" i="11"/>
  <c r="M137" i="12"/>
  <c r="I136" i="11"/>
  <c r="M136" i="12"/>
  <c r="I135" i="11"/>
  <c r="AH50" i="4"/>
  <c r="AH61" i="4" s="1"/>
  <c r="AH81" i="4" s="1"/>
  <c r="AH90" i="4" s="1"/>
  <c r="AH25" i="4"/>
  <c r="M78" i="12"/>
  <c r="I85" i="12"/>
  <c r="I77" i="11"/>
  <c r="AF100" i="4"/>
  <c r="AL100" i="4" s="1"/>
  <c r="AL94" i="4"/>
  <c r="AF19" i="1"/>
  <c r="AF55" i="1" s="1"/>
  <c r="AE17" i="1"/>
  <c r="AE53" i="1" s="1"/>
  <c r="AI53" i="1" s="1"/>
  <c r="Z92" i="1"/>
  <c r="Z91" i="1" s="1"/>
  <c r="AI22" i="4"/>
  <c r="AI58" i="4" s="1"/>
  <c r="AI21" i="4"/>
  <c r="AI57" i="4" s="1"/>
  <c r="AI14" i="4"/>
  <c r="AI16" i="4"/>
  <c r="AI52" i="4" s="1"/>
  <c r="AI18" i="4"/>
  <c r="AI54" i="4" s="1"/>
  <c r="AI19" i="4"/>
  <c r="AI55" i="4" s="1"/>
  <c r="AF18" i="1"/>
  <c r="AF54" i="1" s="1"/>
  <c r="AI17" i="4"/>
  <c r="AI53" i="4" s="1"/>
  <c r="AI15" i="4"/>
  <c r="AI51" i="4" s="1"/>
  <c r="AE21" i="1"/>
  <c r="AE57" i="1" s="1"/>
  <c r="AI57" i="1" s="1"/>
  <c r="AA92" i="1"/>
  <c r="AA91" i="1" s="1"/>
  <c r="AF14" i="1"/>
  <c r="AF16" i="1"/>
  <c r="AF52" i="1" s="1"/>
  <c r="AF22" i="1"/>
  <c r="AF58" i="1" s="1"/>
  <c r="AF15" i="1"/>
  <c r="AF51" i="1" s="1"/>
  <c r="AF20" i="1"/>
  <c r="AF56" i="1" s="1"/>
  <c r="AI20" i="4"/>
  <c r="AI56" i="4" s="1"/>
  <c r="M85" i="12" l="1"/>
  <c r="M135" i="11"/>
  <c r="M136" i="11"/>
  <c r="M138" i="11"/>
  <c r="M140" i="11"/>
  <c r="M134" i="11"/>
  <c r="M139" i="11"/>
  <c r="M141" i="11"/>
  <c r="M137" i="11"/>
  <c r="AI50" i="4"/>
  <c r="AI61" i="4" s="1"/>
  <c r="AI81" i="4" s="1"/>
  <c r="AI90" i="4" s="1"/>
  <c r="AI25" i="4"/>
  <c r="AE25" i="1"/>
  <c r="AF50" i="1"/>
  <c r="I143" i="11"/>
  <c r="M133" i="11"/>
  <c r="AE61" i="1"/>
  <c r="AI50" i="1"/>
  <c r="M144" i="12"/>
  <c r="M159" i="12" s="1"/>
  <c r="M15" i="12" s="1"/>
  <c r="M77" i="11"/>
  <c r="M84" i="11" s="1"/>
  <c r="I84" i="11"/>
  <c r="AF33" i="1"/>
  <c r="AJ15" i="4"/>
  <c r="AJ51" i="4" s="1"/>
  <c r="AJ17" i="4"/>
  <c r="AJ53" i="4" s="1"/>
  <c r="AJ21" i="4"/>
  <c r="AJ57" i="4" s="1"/>
  <c r="AF17" i="1"/>
  <c r="AF53" i="1" s="1"/>
  <c r="AG20" i="1"/>
  <c r="AG56" i="1" s="1"/>
  <c r="AG15" i="1"/>
  <c r="AG51" i="1" s="1"/>
  <c r="AG92" i="6"/>
  <c r="AG91" i="6" s="1"/>
  <c r="AG18" i="1"/>
  <c r="AG54" i="1" s="1"/>
  <c r="AD33" i="1"/>
  <c r="AJ18" i="4"/>
  <c r="AJ54" i="4" s="1"/>
  <c r="AG19" i="1"/>
  <c r="AG55" i="1" s="1"/>
  <c r="AJ20" i="4"/>
  <c r="AJ56" i="4" s="1"/>
  <c r="AG16" i="1"/>
  <c r="AG52" i="1" s="1"/>
  <c r="AG14" i="1"/>
  <c r="AF21" i="1"/>
  <c r="AF57" i="1" s="1"/>
  <c r="AJ19" i="4"/>
  <c r="AJ55" i="4" s="1"/>
  <c r="AJ16" i="4"/>
  <c r="AJ52" i="4" s="1"/>
  <c r="AJ14" i="4"/>
  <c r="AJ22" i="4"/>
  <c r="AJ58" i="4" s="1"/>
  <c r="AE92" i="4"/>
  <c r="AE91" i="4" s="1"/>
  <c r="AE33" i="1"/>
  <c r="AG22" i="1"/>
  <c r="AG58" i="1" s="1"/>
  <c r="AG33" i="1"/>
  <c r="AH33" i="1"/>
  <c r="AF92" i="6"/>
  <c r="AF91" i="6" s="1"/>
  <c r="M143" i="11" l="1"/>
  <c r="M158" i="11" s="1"/>
  <c r="AJ25" i="4"/>
  <c r="AJ50" i="4"/>
  <c r="AJ61" i="4" s="1"/>
  <c r="AJ81" i="4" s="1"/>
  <c r="AJ90" i="4" s="1"/>
  <c r="AG50" i="1"/>
  <c r="AF25" i="1"/>
  <c r="AF61" i="1"/>
  <c r="AH39" i="1"/>
  <c r="AH82" i="1" s="1"/>
  <c r="AH94" i="1" s="1"/>
  <c r="AH69" i="1"/>
  <c r="AH75" i="1" s="1"/>
  <c r="AE39" i="1"/>
  <c r="AE82" i="1" s="1"/>
  <c r="AE94" i="1" s="1"/>
  <c r="AE69" i="1"/>
  <c r="AE75" i="1" s="1"/>
  <c r="AE81" i="1" s="1"/>
  <c r="AE90" i="1" s="1"/>
  <c r="AD69" i="1"/>
  <c r="AD75" i="1" s="1"/>
  <c r="AD81" i="1" s="1"/>
  <c r="AD90" i="1" s="1"/>
  <c r="AD39" i="1"/>
  <c r="AD82" i="1" s="1"/>
  <c r="AD94" i="1" s="1"/>
  <c r="AG69" i="1"/>
  <c r="AG75" i="1" s="1"/>
  <c r="AG39" i="1"/>
  <c r="AG82" i="1" s="1"/>
  <c r="AG94" i="1" s="1"/>
  <c r="AF39" i="1"/>
  <c r="AF82" i="1" s="1"/>
  <c r="AF94" i="1" s="1"/>
  <c r="AF69" i="1"/>
  <c r="AF75" i="1" s="1"/>
  <c r="AK19" i="4"/>
  <c r="AK15" i="4"/>
  <c r="AG21" i="1"/>
  <c r="AG57" i="1" s="1"/>
  <c r="AH18" i="1"/>
  <c r="AK17" i="4"/>
  <c r="AH92" i="6"/>
  <c r="AH91" i="6" s="1"/>
  <c r="AG92" i="4"/>
  <c r="AG91" i="4" s="1"/>
  <c r="AH14" i="1"/>
  <c r="AH16" i="1"/>
  <c r="AB92" i="1"/>
  <c r="AB91" i="1" s="1"/>
  <c r="AK20" i="4"/>
  <c r="AG17" i="1"/>
  <c r="AG53" i="1" s="1"/>
  <c r="AH22" i="1"/>
  <c r="AK22" i="4"/>
  <c r="AK14" i="4"/>
  <c r="AK16" i="4"/>
  <c r="AH19" i="1"/>
  <c r="AK18" i="4"/>
  <c r="AH15" i="1"/>
  <c r="AH20" i="1"/>
  <c r="AF92" i="4"/>
  <c r="AF91" i="4" s="1"/>
  <c r="AK21" i="4"/>
  <c r="AF81" i="1" l="1"/>
  <c r="AF90" i="1" s="1"/>
  <c r="AH58" i="1"/>
  <c r="I37" i="12"/>
  <c r="AG61" i="1"/>
  <c r="AG81" i="1" s="1"/>
  <c r="AG90" i="1" s="1"/>
  <c r="AK54" i="4"/>
  <c r="I68" i="12"/>
  <c r="AH55" i="1"/>
  <c r="I34" i="12"/>
  <c r="AK56" i="4"/>
  <c r="I70" i="12"/>
  <c r="AH54" i="1"/>
  <c r="I33" i="12"/>
  <c r="AK51" i="4"/>
  <c r="I65" i="12"/>
  <c r="AH51" i="1"/>
  <c r="I30" i="12"/>
  <c r="AK58" i="4"/>
  <c r="I72" i="12"/>
  <c r="AH50" i="1"/>
  <c r="I29" i="12"/>
  <c r="M29" i="12" s="1"/>
  <c r="AK57" i="4"/>
  <c r="I71" i="12"/>
  <c r="AH56" i="1"/>
  <c r="I35" i="12"/>
  <c r="AK52" i="4"/>
  <c r="I66" i="12"/>
  <c r="AK50" i="4"/>
  <c r="AK25" i="4"/>
  <c r="I64" i="12"/>
  <c r="AH52" i="1"/>
  <c r="I31" i="12"/>
  <c r="AK53" i="4"/>
  <c r="I67" i="12"/>
  <c r="AK55" i="4"/>
  <c r="I69" i="12"/>
  <c r="AG25" i="1"/>
  <c r="AH17" i="1"/>
  <c r="AH21" i="1"/>
  <c r="AH92" i="4"/>
  <c r="AH91" i="4" s="1"/>
  <c r="AH25" i="1" l="1"/>
  <c r="AH57" i="1"/>
  <c r="I36" i="12"/>
  <c r="M66" i="12"/>
  <c r="I65" i="11"/>
  <c r="I70" i="11"/>
  <c r="M71" i="12"/>
  <c r="M30" i="12"/>
  <c r="I29" i="11"/>
  <c r="I66" i="11"/>
  <c r="M67" i="12"/>
  <c r="I13" i="12"/>
  <c r="M64" i="12"/>
  <c r="I74" i="12"/>
  <c r="I63" i="11"/>
  <c r="I32" i="11"/>
  <c r="M33" i="12"/>
  <c r="I33" i="11"/>
  <c r="M34" i="12"/>
  <c r="I34" i="11"/>
  <c r="M35" i="12"/>
  <c r="I71" i="11"/>
  <c r="M72" i="12"/>
  <c r="M37" i="12"/>
  <c r="I36" i="11"/>
  <c r="AH53" i="1"/>
  <c r="AH61" i="1" s="1"/>
  <c r="I32" i="12"/>
  <c r="M69" i="12"/>
  <c r="I68" i="11"/>
  <c r="M31" i="12"/>
  <c r="I30" i="11"/>
  <c r="AK61" i="4"/>
  <c r="AK81" i="4" s="1"/>
  <c r="AK90" i="4" s="1"/>
  <c r="AL90" i="4" s="1"/>
  <c r="I28" i="11"/>
  <c r="M65" i="12"/>
  <c r="I64" i="11"/>
  <c r="I69" i="11"/>
  <c r="M70" i="12"/>
  <c r="M68" i="12"/>
  <c r="I67" i="11"/>
  <c r="AD92" i="1"/>
  <c r="AD91" i="1" s="1"/>
  <c r="I12" i="12" l="1"/>
  <c r="I39" i="12"/>
  <c r="M67" i="11"/>
  <c r="M69" i="11"/>
  <c r="M64" i="11"/>
  <c r="M30" i="11"/>
  <c r="M68" i="11"/>
  <c r="M36" i="11"/>
  <c r="M71" i="11"/>
  <c r="M34" i="11"/>
  <c r="M33" i="11"/>
  <c r="M32" i="11"/>
  <c r="M66" i="11"/>
  <c r="M29" i="11"/>
  <c r="M70" i="11"/>
  <c r="M65" i="11"/>
  <c r="M74" i="12"/>
  <c r="M89" i="12" s="1"/>
  <c r="M32" i="12"/>
  <c r="I31" i="11"/>
  <c r="AI61" i="1"/>
  <c r="AH81" i="1"/>
  <c r="AH90" i="1" s="1"/>
  <c r="I73" i="11"/>
  <c r="M63" i="11"/>
  <c r="M36" i="12"/>
  <c r="I35" i="11"/>
  <c r="M28" i="11"/>
  <c r="AJ92" i="4"/>
  <c r="AJ91" i="4" s="1"/>
  <c r="AE92" i="1"/>
  <c r="AE91" i="1" s="1"/>
  <c r="AI92" i="4"/>
  <c r="AI91" i="4" s="1"/>
  <c r="I38" i="11" l="1"/>
  <c r="M73" i="11"/>
  <c r="M88" i="11" s="1"/>
  <c r="M35" i="11"/>
  <c r="M39" i="12"/>
  <c r="M31" i="11"/>
  <c r="AK92" i="4"/>
  <c r="M38" i="11" l="1"/>
  <c r="AK91" i="4"/>
  <c r="AL91" i="4" s="1"/>
  <c r="AL92" i="4"/>
  <c r="AF92" i="1"/>
  <c r="AF91" i="1" s="1"/>
  <c r="AG92" i="1"/>
  <c r="AG91" i="1" s="1"/>
  <c r="AH92" i="1" l="1"/>
  <c r="AH91" i="1" s="1"/>
  <c r="M119" i="1" l="1"/>
  <c r="P120" i="4"/>
  <c r="P148" i="4" l="1"/>
  <c r="M148" i="1"/>
  <c r="N119" i="1"/>
  <c r="N148" i="1" s="1"/>
  <c r="Q120" i="4"/>
  <c r="Q148" i="4" l="1"/>
  <c r="M118" i="1"/>
  <c r="P121" i="4"/>
  <c r="R120" i="4"/>
  <c r="O119" i="1"/>
  <c r="O148" i="1" l="1"/>
  <c r="R148" i="4"/>
  <c r="M147" i="1"/>
  <c r="M124" i="1"/>
  <c r="M160" i="1" s="1"/>
  <c r="P149" i="4"/>
  <c r="P154" i="4" s="1"/>
  <c r="P160" i="4" s="1"/>
  <c r="P169" i="4" s="1"/>
  <c r="P126" i="4"/>
  <c r="P161" i="4" s="1"/>
  <c r="P173" i="4" s="1"/>
  <c r="N118" i="1"/>
  <c r="P119" i="1"/>
  <c r="P148" i="1" s="1"/>
  <c r="S120" i="4"/>
  <c r="Q121" i="4"/>
  <c r="N124" i="1" l="1"/>
  <c r="N160" i="1" s="1"/>
  <c r="N172" i="1" s="1"/>
  <c r="I554" i="11" s="1"/>
  <c r="N147" i="1"/>
  <c r="N153" i="1" s="1"/>
  <c r="N159" i="1" s="1"/>
  <c r="N168" i="1" s="1"/>
  <c r="S148" i="4"/>
  <c r="H555" i="11"/>
  <c r="H570" i="11" s="1"/>
  <c r="M172" i="1"/>
  <c r="Q149" i="4"/>
  <c r="Q154" i="4" s="1"/>
  <c r="Q160" i="4" s="1"/>
  <c r="Q169" i="4" s="1"/>
  <c r="Q126" i="4"/>
  <c r="Q161" i="4" s="1"/>
  <c r="Q173" i="4" s="1"/>
  <c r="I555" i="11" s="1"/>
  <c r="I570" i="11" s="1"/>
  <c r="M153" i="1"/>
  <c r="R121" i="4"/>
  <c r="T120" i="4"/>
  <c r="O118" i="1"/>
  <c r="T148" i="4" l="1"/>
  <c r="H554" i="11"/>
  <c r="R149" i="4"/>
  <c r="R154" i="4" s="1"/>
  <c r="R160" i="4" s="1"/>
  <c r="R169" i="4" s="1"/>
  <c r="R126" i="4"/>
  <c r="R161" i="4" s="1"/>
  <c r="R173" i="4" s="1"/>
  <c r="J555" i="11" s="1"/>
  <c r="J570" i="11" s="1"/>
  <c r="O147" i="1"/>
  <c r="O124" i="1"/>
  <c r="O160" i="1" s="1"/>
  <c r="M159" i="1"/>
  <c r="I569" i="11"/>
  <c r="U120" i="4"/>
  <c r="S121" i="4"/>
  <c r="P171" i="4"/>
  <c r="Q119" i="1"/>
  <c r="R119" i="1"/>
  <c r="R148" i="1" s="1"/>
  <c r="P118" i="1"/>
  <c r="P124" i="1" l="1"/>
  <c r="P160" i="1" s="1"/>
  <c r="P172" i="1" s="1"/>
  <c r="K554" i="11" s="1"/>
  <c r="P147" i="1"/>
  <c r="P153" i="1" s="1"/>
  <c r="P159" i="1" s="1"/>
  <c r="P168" i="1" s="1"/>
  <c r="O153" i="1"/>
  <c r="P170" i="4"/>
  <c r="S149" i="4"/>
  <c r="S154" i="4" s="1"/>
  <c r="S160" i="4" s="1"/>
  <c r="S169" i="4" s="1"/>
  <c r="S126" i="4"/>
  <c r="S161" i="4" s="1"/>
  <c r="S173" i="4" s="1"/>
  <c r="U148" i="4"/>
  <c r="C335" i="12"/>
  <c r="H569" i="11"/>
  <c r="Q148" i="1"/>
  <c r="C301" i="12"/>
  <c r="M168" i="1"/>
  <c r="O172" i="1"/>
  <c r="M170" i="1"/>
  <c r="S119" i="1"/>
  <c r="S148" i="1" s="1"/>
  <c r="Q118" i="1"/>
  <c r="T121" i="4"/>
  <c r="Q171" i="4"/>
  <c r="Q170" i="4" s="1"/>
  <c r="V120" i="4"/>
  <c r="K555" i="11" l="1"/>
  <c r="K570" i="11" s="1"/>
  <c r="C334" i="11"/>
  <c r="G335" i="12"/>
  <c r="O159" i="1"/>
  <c r="T149" i="4"/>
  <c r="T154" i="4" s="1"/>
  <c r="T160" i="4" s="1"/>
  <c r="T169" i="4" s="1"/>
  <c r="T126" i="4"/>
  <c r="T161" i="4" s="1"/>
  <c r="T173" i="4" s="1"/>
  <c r="Q147" i="1"/>
  <c r="Q124" i="1"/>
  <c r="Q160" i="1" s="1"/>
  <c r="V148" i="4"/>
  <c r="J554" i="11"/>
  <c r="G301" i="12"/>
  <c r="C300" i="11"/>
  <c r="K569" i="11"/>
  <c r="R118" i="1"/>
  <c r="N170" i="1"/>
  <c r="U121" i="4"/>
  <c r="T119" i="1"/>
  <c r="T148" i="1" s="1"/>
  <c r="R171" i="4"/>
  <c r="R170" i="4" s="1"/>
  <c r="W120" i="4"/>
  <c r="C300" i="12" l="1"/>
  <c r="C299" i="11" s="1"/>
  <c r="G300" i="11"/>
  <c r="Q153" i="1"/>
  <c r="O168" i="1"/>
  <c r="L555" i="11"/>
  <c r="L570" i="11" s="1"/>
  <c r="W148" i="4"/>
  <c r="U149" i="4"/>
  <c r="U154" i="4" s="1"/>
  <c r="U160" i="4" s="1"/>
  <c r="U169" i="4" s="1"/>
  <c r="C336" i="12"/>
  <c r="U126" i="4"/>
  <c r="U161" i="4" s="1"/>
  <c r="U173" i="4" s="1"/>
  <c r="M555" i="11" s="1"/>
  <c r="R124" i="1"/>
  <c r="R160" i="1" s="1"/>
  <c r="R172" i="1" s="1"/>
  <c r="M554" i="11" s="1"/>
  <c r="R147" i="1"/>
  <c r="R153" i="1" s="1"/>
  <c r="R159" i="1" s="1"/>
  <c r="R168" i="1" s="1"/>
  <c r="J569" i="11"/>
  <c r="Q172" i="1"/>
  <c r="G334" i="11"/>
  <c r="X120" i="4"/>
  <c r="V121" i="4"/>
  <c r="S171" i="4"/>
  <c r="S170" i="4" s="1"/>
  <c r="U119" i="1"/>
  <c r="U148" i="1" s="1"/>
  <c r="S118" i="1"/>
  <c r="C307" i="12" l="1"/>
  <c r="C306" i="12" s="1"/>
  <c r="C305" i="11" s="1"/>
  <c r="G300" i="12"/>
  <c r="G307" i="12" s="1"/>
  <c r="G311" i="12" s="1"/>
  <c r="C342" i="12"/>
  <c r="C341" i="12" s="1"/>
  <c r="X148" i="4"/>
  <c r="M569" i="11"/>
  <c r="M560" i="11"/>
  <c r="Q159" i="1"/>
  <c r="S147" i="1"/>
  <c r="S153" i="1" s="1"/>
  <c r="S159" i="1" s="1"/>
  <c r="S168" i="1" s="1"/>
  <c r="S124" i="1"/>
  <c r="V149" i="4"/>
  <c r="V154" i="4" s="1"/>
  <c r="V160" i="4" s="1"/>
  <c r="V169" i="4" s="1"/>
  <c r="V126" i="4"/>
  <c r="AE555" i="11"/>
  <c r="AG555" i="11" s="1"/>
  <c r="M570" i="11"/>
  <c r="G299" i="11"/>
  <c r="G306" i="11" s="1"/>
  <c r="G310" i="11" s="1"/>
  <c r="G336" i="12"/>
  <c r="G342" i="12" s="1"/>
  <c r="G346" i="12" s="1"/>
  <c r="G13" i="12" s="1"/>
  <c r="C335" i="11"/>
  <c r="V119" i="1"/>
  <c r="V148" i="1" s="1"/>
  <c r="W121" i="4"/>
  <c r="T171" i="4"/>
  <c r="T170" i="4" s="1"/>
  <c r="T118" i="1"/>
  <c r="Y120" i="4"/>
  <c r="C306" i="11" l="1"/>
  <c r="C340" i="11"/>
  <c r="E13" i="12"/>
  <c r="M575" i="11"/>
  <c r="Y148" i="4"/>
  <c r="N555" i="11"/>
  <c r="N570" i="11" s="1"/>
  <c r="V161" i="4"/>
  <c r="V173" i="4" s="1"/>
  <c r="W149" i="4"/>
  <c r="W154" i="4" s="1"/>
  <c r="W160" i="4" s="1"/>
  <c r="W169" i="4" s="1"/>
  <c r="W126" i="4"/>
  <c r="O170" i="1"/>
  <c r="Q168" i="1"/>
  <c r="G335" i="11"/>
  <c r="G341" i="11" s="1"/>
  <c r="G345" i="11" s="1"/>
  <c r="N554" i="11"/>
  <c r="S160" i="1"/>
  <c r="T147" i="1"/>
  <c r="T124" i="1"/>
  <c r="W119" i="1"/>
  <c r="Z120" i="4"/>
  <c r="P170" i="1"/>
  <c r="U118" i="1"/>
  <c r="U171" i="4"/>
  <c r="U170" i="4" s="1"/>
  <c r="X121" i="4"/>
  <c r="C341" i="11" l="1"/>
  <c r="Z148" i="4"/>
  <c r="T153" i="1"/>
  <c r="W148" i="1"/>
  <c r="X149" i="4"/>
  <c r="X154" i="4" s="1"/>
  <c r="X160" i="4" s="1"/>
  <c r="X169" i="4" s="1"/>
  <c r="X126" i="4"/>
  <c r="U147" i="1"/>
  <c r="U153" i="1" s="1"/>
  <c r="U159" i="1" s="1"/>
  <c r="U168" i="1" s="1"/>
  <c r="U124" i="1"/>
  <c r="S172" i="1"/>
  <c r="O555" i="11"/>
  <c r="O570" i="11" s="1"/>
  <c r="W161" i="4"/>
  <c r="W173" i="4" s="1"/>
  <c r="O554" i="11"/>
  <c r="T160" i="1"/>
  <c r="T172" i="1" s="1"/>
  <c r="N560" i="11"/>
  <c r="N569" i="11"/>
  <c r="N575" i="11" s="1"/>
  <c r="Q170" i="1"/>
  <c r="X119" i="1"/>
  <c r="X148" i="1" s="1"/>
  <c r="Y121" i="4"/>
  <c r="V171" i="4"/>
  <c r="V170" i="4" s="1"/>
  <c r="V118" i="1"/>
  <c r="AA120" i="4"/>
  <c r="O560" i="11" l="1"/>
  <c r="O569" i="11"/>
  <c r="O575" i="11" s="1"/>
  <c r="T159" i="1"/>
  <c r="P554" i="11"/>
  <c r="U160" i="1"/>
  <c r="U172" i="1" s="1"/>
  <c r="AA148" i="4"/>
  <c r="V147" i="1"/>
  <c r="V153" i="1" s="1"/>
  <c r="V159" i="1" s="1"/>
  <c r="V168" i="1" s="1"/>
  <c r="V124" i="1"/>
  <c r="Y149" i="4"/>
  <c r="Y154" i="4" s="1"/>
  <c r="Y160" i="4" s="1"/>
  <c r="Y169" i="4" s="1"/>
  <c r="Y126" i="4"/>
  <c r="P555" i="11"/>
  <c r="P570" i="11" s="1"/>
  <c r="X161" i="4"/>
  <c r="X173" i="4" s="1"/>
  <c r="Y119" i="1"/>
  <c r="Y148" i="1" s="1"/>
  <c r="Z121" i="4"/>
  <c r="AB120" i="4"/>
  <c r="R170" i="1"/>
  <c r="W118" i="1"/>
  <c r="W171" i="4"/>
  <c r="W170" i="4" s="1"/>
  <c r="Q554" i="11" l="1"/>
  <c r="V160" i="1"/>
  <c r="V172" i="1" s="1"/>
  <c r="T168" i="1"/>
  <c r="W124" i="1"/>
  <c r="W147" i="1"/>
  <c r="W153" i="1" s="1"/>
  <c r="W159" i="1" s="1"/>
  <c r="W168" i="1" s="1"/>
  <c r="Z149" i="4"/>
  <c r="Z154" i="4" s="1"/>
  <c r="Z160" i="4" s="1"/>
  <c r="Z169" i="4" s="1"/>
  <c r="Z126" i="4"/>
  <c r="Q555" i="11"/>
  <c r="Q570" i="11" s="1"/>
  <c r="Y161" i="4"/>
  <c r="Y173" i="4" s="1"/>
  <c r="P569" i="11"/>
  <c r="P575" i="11" s="1"/>
  <c r="P560" i="11"/>
  <c r="AB148" i="4"/>
  <c r="AA121" i="4"/>
  <c r="Z119" i="1"/>
  <c r="Z148" i="1" s="1"/>
  <c r="X171" i="4"/>
  <c r="X170" i="4" s="1"/>
  <c r="S170" i="1"/>
  <c r="T170" i="1"/>
  <c r="X118" i="1"/>
  <c r="AC120" i="4"/>
  <c r="R555" i="11" l="1"/>
  <c r="R570" i="11" s="1"/>
  <c r="Z161" i="4"/>
  <c r="Z173" i="4" s="1"/>
  <c r="AC148" i="4"/>
  <c r="R554" i="11"/>
  <c r="W160" i="1"/>
  <c r="W172" i="1" s="1"/>
  <c r="X124" i="1"/>
  <c r="X147" i="1"/>
  <c r="X153" i="1" s="1"/>
  <c r="X159" i="1" s="1"/>
  <c r="X168" i="1" s="1"/>
  <c r="Q569" i="11"/>
  <c r="Q575" i="11" s="1"/>
  <c r="Q560" i="11"/>
  <c r="AA149" i="4"/>
  <c r="AA154" i="4" s="1"/>
  <c r="AA160" i="4" s="1"/>
  <c r="AA169" i="4" s="1"/>
  <c r="AA126" i="4"/>
  <c r="AA119" i="1"/>
  <c r="Y118" i="1"/>
  <c r="AB121" i="4"/>
  <c r="Y171" i="4"/>
  <c r="Y170" i="4" s="1"/>
  <c r="AD120" i="4"/>
  <c r="AB149" i="4" l="1"/>
  <c r="AB154" i="4" s="1"/>
  <c r="AB160" i="4" s="1"/>
  <c r="AB169" i="4" s="1"/>
  <c r="AB126" i="4"/>
  <c r="Y124" i="1"/>
  <c r="Y147" i="1"/>
  <c r="Y153" i="1" s="1"/>
  <c r="Y159" i="1" s="1"/>
  <c r="Y168" i="1" s="1"/>
  <c r="S554" i="11"/>
  <c r="X160" i="1"/>
  <c r="X172" i="1" s="1"/>
  <c r="AA148" i="1"/>
  <c r="AD148" i="4"/>
  <c r="S555" i="11"/>
  <c r="S570" i="11" s="1"/>
  <c r="AA161" i="4"/>
  <c r="AA173" i="4" s="1"/>
  <c r="R569" i="11"/>
  <c r="R575" i="11" s="1"/>
  <c r="R560" i="11"/>
  <c r="AE120" i="4"/>
  <c r="Z118" i="1"/>
  <c r="U170" i="1"/>
  <c r="AC121" i="4"/>
  <c r="V170" i="1"/>
  <c r="Z171" i="4"/>
  <c r="Z170" i="4" s="1"/>
  <c r="Z147" i="1" l="1"/>
  <c r="Z153" i="1" s="1"/>
  <c r="Z159" i="1" s="1"/>
  <c r="Z168" i="1" s="1"/>
  <c r="Z124" i="1"/>
  <c r="T554" i="11"/>
  <c r="Y160" i="1"/>
  <c r="Y172" i="1" s="1"/>
  <c r="AC149" i="4"/>
  <c r="AC154" i="4" s="1"/>
  <c r="AC160" i="4" s="1"/>
  <c r="AC169" i="4" s="1"/>
  <c r="AC126" i="4"/>
  <c r="AE148" i="4"/>
  <c r="T555" i="11"/>
  <c r="T570" i="11" s="1"/>
  <c r="AB161" i="4"/>
  <c r="AB173" i="4" s="1"/>
  <c r="S569" i="11"/>
  <c r="S575" i="11" s="1"/>
  <c r="S560" i="11"/>
  <c r="W170" i="1"/>
  <c r="AD121" i="4"/>
  <c r="AA171" i="4"/>
  <c r="AA170" i="4" s="1"/>
  <c r="AF120" i="4"/>
  <c r="AB119" i="1"/>
  <c r="AA118" i="1"/>
  <c r="AF148" i="4" l="1"/>
  <c r="AB148" i="1"/>
  <c r="U555" i="11"/>
  <c r="U570" i="11" s="1"/>
  <c r="AC161" i="4"/>
  <c r="AC173" i="4" s="1"/>
  <c r="U554" i="11"/>
  <c r="Z160" i="1"/>
  <c r="Z172" i="1" s="1"/>
  <c r="AA147" i="1"/>
  <c r="AA153" i="1" s="1"/>
  <c r="AA159" i="1" s="1"/>
  <c r="AA168" i="1" s="1"/>
  <c r="AA124" i="1"/>
  <c r="AD149" i="4"/>
  <c r="AD154" i="4" s="1"/>
  <c r="AD160" i="4" s="1"/>
  <c r="AD169" i="4" s="1"/>
  <c r="AD126" i="4"/>
  <c r="T560" i="11"/>
  <c r="T569" i="11"/>
  <c r="T575" i="11" s="1"/>
  <c r="AE121" i="4"/>
  <c r="AB171" i="4"/>
  <c r="AB170" i="4" s="1"/>
  <c r="AD119" i="1"/>
  <c r="AD148" i="1" s="1"/>
  <c r="AB118" i="1"/>
  <c r="AC119" i="1"/>
  <c r="AC148" i="1" s="1"/>
  <c r="AG120" i="4"/>
  <c r="V554" i="11" l="1"/>
  <c r="AA160" i="1"/>
  <c r="AA172" i="1" s="1"/>
  <c r="AG148" i="4"/>
  <c r="AB124" i="1"/>
  <c r="AB147" i="1"/>
  <c r="AB153" i="1" s="1"/>
  <c r="AB159" i="1" s="1"/>
  <c r="AB168" i="1" s="1"/>
  <c r="AE149" i="4"/>
  <c r="AE154" i="4" s="1"/>
  <c r="AE160" i="4" s="1"/>
  <c r="AE169" i="4" s="1"/>
  <c r="AE126" i="4"/>
  <c r="V555" i="11"/>
  <c r="V570" i="11" s="1"/>
  <c r="AD161" i="4"/>
  <c r="AD173" i="4" s="1"/>
  <c r="U569" i="11"/>
  <c r="U575" i="11" s="1"/>
  <c r="U560" i="11"/>
  <c r="AE119" i="1"/>
  <c r="AE148" i="1" s="1"/>
  <c r="AI148" i="1" s="1"/>
  <c r="X170" i="1"/>
  <c r="AC118" i="1"/>
  <c r="AC171" i="4"/>
  <c r="AC170" i="4" s="1"/>
  <c r="AF121" i="4"/>
  <c r="Y170" i="1"/>
  <c r="AH120" i="4"/>
  <c r="W555" i="11" l="1"/>
  <c r="W570" i="11" s="1"/>
  <c r="AE161" i="4"/>
  <c r="AE173" i="4" s="1"/>
  <c r="AF149" i="4"/>
  <c r="AF154" i="4" s="1"/>
  <c r="AF160" i="4" s="1"/>
  <c r="AF169" i="4" s="1"/>
  <c r="AF126" i="4"/>
  <c r="AH148" i="4"/>
  <c r="AC147" i="1"/>
  <c r="AC153" i="1" s="1"/>
  <c r="AC159" i="1" s="1"/>
  <c r="AC168" i="1" s="1"/>
  <c r="AC124" i="1"/>
  <c r="AC160" i="1" s="1"/>
  <c r="AC172" i="1" s="1"/>
  <c r="W554" i="11"/>
  <c r="AB160" i="1"/>
  <c r="AB172" i="1" s="1"/>
  <c r="V569" i="11"/>
  <c r="V575" i="11" s="1"/>
  <c r="V560" i="11"/>
  <c r="AF119" i="1"/>
  <c r="AF148" i="1" s="1"/>
  <c r="AD171" i="4"/>
  <c r="AD170" i="4" s="1"/>
  <c r="AI120" i="4"/>
  <c r="AG121" i="4"/>
  <c r="Z170" i="1"/>
  <c r="AD118" i="1"/>
  <c r="W560" i="11" l="1"/>
  <c r="W569" i="11"/>
  <c r="W575" i="11" s="1"/>
  <c r="AD124" i="1"/>
  <c r="AD147" i="1"/>
  <c r="AD153" i="1" s="1"/>
  <c r="AD159" i="1" s="1"/>
  <c r="AD168" i="1" s="1"/>
  <c r="AI148" i="4"/>
  <c r="AG149" i="4"/>
  <c r="AG154" i="4" s="1"/>
  <c r="AG160" i="4" s="1"/>
  <c r="AG169" i="4" s="1"/>
  <c r="AG126" i="4"/>
  <c r="X555" i="11"/>
  <c r="X570" i="11" s="1"/>
  <c r="AF161" i="4"/>
  <c r="AF173" i="4" s="1"/>
  <c r="AG119" i="1"/>
  <c r="AG148" i="1" s="1"/>
  <c r="AE171" i="4"/>
  <c r="AE170" i="4" s="1"/>
  <c r="AE118" i="1"/>
  <c r="AJ120" i="4"/>
  <c r="AA170" i="1"/>
  <c r="AH121" i="4"/>
  <c r="AJ148" i="4" l="1"/>
  <c r="Y554" i="11"/>
  <c r="AD160" i="1"/>
  <c r="AD172" i="1" s="1"/>
  <c r="Y555" i="11"/>
  <c r="Y570" i="11" s="1"/>
  <c r="AG161" i="4"/>
  <c r="AG173" i="4" s="1"/>
  <c r="AH149" i="4"/>
  <c r="AH154" i="4" s="1"/>
  <c r="AH160" i="4" s="1"/>
  <c r="AH169" i="4" s="1"/>
  <c r="AH126" i="4"/>
  <c r="AE124" i="1"/>
  <c r="AE147" i="1"/>
  <c r="AF118" i="1"/>
  <c r="AF171" i="4"/>
  <c r="AF170" i="4" s="1"/>
  <c r="AK120" i="4"/>
  <c r="AH119" i="1"/>
  <c r="AI121" i="4"/>
  <c r="AK148" i="4" l="1"/>
  <c r="I335" i="12"/>
  <c r="AI149" i="4"/>
  <c r="AI154" i="4" s="1"/>
  <c r="AI160" i="4" s="1"/>
  <c r="AI169" i="4" s="1"/>
  <c r="AI126" i="4"/>
  <c r="Z555" i="11"/>
  <c r="Z570" i="11" s="1"/>
  <c r="AH161" i="4"/>
  <c r="AH173" i="4" s="1"/>
  <c r="AE153" i="1"/>
  <c r="AE159" i="1" s="1"/>
  <c r="AE168" i="1" s="1"/>
  <c r="AI147" i="1"/>
  <c r="Y569" i="11"/>
  <c r="AH148" i="1"/>
  <c r="I301" i="12"/>
  <c r="AF147" i="1"/>
  <c r="AF153" i="1" s="1"/>
  <c r="AF159" i="1" s="1"/>
  <c r="AF168" i="1" s="1"/>
  <c r="AF124" i="1"/>
  <c r="Z554" i="11"/>
  <c r="AE160" i="1"/>
  <c r="AE172" i="1" s="1"/>
  <c r="AG171" i="4"/>
  <c r="AG170" i="4" s="1"/>
  <c r="AB170" i="1"/>
  <c r="AG118" i="1"/>
  <c r="AJ121" i="4"/>
  <c r="AG147" i="1" l="1"/>
  <c r="AG153" i="1" s="1"/>
  <c r="AG159" i="1" s="1"/>
  <c r="AG168" i="1" s="1"/>
  <c r="AG124" i="1"/>
  <c r="AA554" i="11"/>
  <c r="AF160" i="1"/>
  <c r="AF172" i="1" s="1"/>
  <c r="AJ149" i="4"/>
  <c r="AJ154" i="4" s="1"/>
  <c r="AJ160" i="4" s="1"/>
  <c r="AJ169" i="4" s="1"/>
  <c r="AJ126" i="4"/>
  <c r="M301" i="12"/>
  <c r="I300" i="11"/>
  <c r="I334" i="11"/>
  <c r="M335" i="12"/>
  <c r="Z569" i="11"/>
  <c r="AA555" i="11"/>
  <c r="AA570" i="11" s="1"/>
  <c r="AI161" i="4"/>
  <c r="AI173" i="4" s="1"/>
  <c r="AK121" i="4"/>
  <c r="AH118" i="1"/>
  <c r="AC170" i="1"/>
  <c r="AD170" i="1"/>
  <c r="AH171" i="4"/>
  <c r="AH170" i="4" s="1"/>
  <c r="M300" i="11" l="1"/>
  <c r="AH147" i="1"/>
  <c r="AH153" i="1" s="1"/>
  <c r="AH124" i="1"/>
  <c r="I300" i="12"/>
  <c r="AK149" i="4"/>
  <c r="AK154" i="4" s="1"/>
  <c r="AK160" i="4" s="1"/>
  <c r="AK169" i="4" s="1"/>
  <c r="AL169" i="4" s="1"/>
  <c r="I336" i="12"/>
  <c r="AK126" i="4"/>
  <c r="AA569" i="11"/>
  <c r="AB555" i="11"/>
  <c r="AB570" i="11" s="1"/>
  <c r="AJ161" i="4"/>
  <c r="AJ173" i="4" s="1"/>
  <c r="AB554" i="11"/>
  <c r="AG160" i="1"/>
  <c r="AG172" i="1" s="1"/>
  <c r="M334" i="11"/>
  <c r="AI171" i="4"/>
  <c r="AI170" i="4" s="1"/>
  <c r="AB569" i="11" l="1"/>
  <c r="AC555" i="11"/>
  <c r="AC570" i="11" s="1"/>
  <c r="AK161" i="4"/>
  <c r="AK173" i="4" s="1"/>
  <c r="AL173" i="4" s="1"/>
  <c r="AC554" i="11"/>
  <c r="AH160" i="1"/>
  <c r="M300" i="12"/>
  <c r="M307" i="12" s="1"/>
  <c r="M311" i="12" s="1"/>
  <c r="I299" i="11"/>
  <c r="I307" i="12"/>
  <c r="K13" i="12"/>
  <c r="M336" i="12"/>
  <c r="I335" i="11"/>
  <c r="I342" i="12"/>
  <c r="AH159" i="1"/>
  <c r="AI153" i="1"/>
  <c r="AJ171" i="4"/>
  <c r="AJ170" i="4" s="1"/>
  <c r="AF170" i="1"/>
  <c r="AE170" i="1"/>
  <c r="M342" i="12" l="1"/>
  <c r="M346" i="12" s="1"/>
  <c r="M13" i="12" s="1"/>
  <c r="O13" i="12" s="1"/>
  <c r="M335" i="11"/>
  <c r="M341" i="11" s="1"/>
  <c r="M345" i="11" s="1"/>
  <c r="I341" i="11"/>
  <c r="M299" i="11"/>
  <c r="M306" i="11" s="1"/>
  <c r="M310" i="11" s="1"/>
  <c r="I306" i="11"/>
  <c r="AH168" i="1"/>
  <c r="AI168" i="1" s="1"/>
  <c r="AI159" i="1"/>
  <c r="AH172" i="1"/>
  <c r="AI172" i="1" s="1"/>
  <c r="AI160" i="1"/>
  <c r="AC569" i="11"/>
  <c r="AK171" i="4"/>
  <c r="AK170" i="4" l="1"/>
  <c r="AL170" i="4" s="1"/>
  <c r="AL171" i="4"/>
  <c r="AG170" i="1"/>
  <c r="AH170" i="1" l="1"/>
  <c r="AI170" i="1" s="1"/>
  <c r="AE33" i="5" l="1"/>
  <c r="AC22" i="5"/>
  <c r="AC16" i="5"/>
  <c r="AC52" i="5" s="1"/>
  <c r="AC18" i="5"/>
  <c r="AC54" i="5" s="1"/>
  <c r="AD33" i="5"/>
  <c r="AC20" i="5"/>
  <c r="AC56" i="5" s="1"/>
  <c r="AC33" i="5"/>
  <c r="AC15" i="5"/>
  <c r="AC19" i="5"/>
  <c r="AF33" i="5"/>
  <c r="AC17" i="5"/>
  <c r="AC53" i="5" s="1"/>
  <c r="AC14" i="5"/>
  <c r="AG33" i="5"/>
  <c r="AH33" i="5"/>
  <c r="AC21" i="5"/>
  <c r="AC57" i="5" s="1"/>
  <c r="AC55" i="5" l="1"/>
  <c r="AC51" i="5"/>
  <c r="AC58" i="5"/>
  <c r="AC50" i="5"/>
  <c r="AC25" i="5"/>
  <c r="AG69" i="5"/>
  <c r="AG75" i="5" s="1"/>
  <c r="AG39" i="5"/>
  <c r="AC69" i="5"/>
  <c r="AC75" i="5" s="1"/>
  <c r="AC39" i="5"/>
  <c r="I113" i="12"/>
  <c r="AF69" i="5"/>
  <c r="AF75" i="5" s="1"/>
  <c r="AF39" i="5"/>
  <c r="AD69" i="5"/>
  <c r="AD75" i="5" s="1"/>
  <c r="AD39" i="5"/>
  <c r="AE69" i="5"/>
  <c r="AE75" i="5" s="1"/>
  <c r="AE39" i="5"/>
  <c r="AH39" i="5"/>
  <c r="AH69" i="5"/>
  <c r="AH75" i="5" s="1"/>
  <c r="AD21" i="5"/>
  <c r="AD57" i="5" s="1"/>
  <c r="AD19" i="5"/>
  <c r="AD55" i="5" s="1"/>
  <c r="AD15" i="5"/>
  <c r="AD51" i="5" s="1"/>
  <c r="AD18" i="5"/>
  <c r="AD54" i="5" s="1"/>
  <c r="AD20" i="5"/>
  <c r="AD56" i="5" s="1"/>
  <c r="AD16" i="5"/>
  <c r="AD52" i="5" s="1"/>
  <c r="AD22" i="5"/>
  <c r="AD58" i="5" s="1"/>
  <c r="AD14" i="5"/>
  <c r="AD17" i="5"/>
  <c r="AD53" i="5" s="1"/>
  <c r="AC61" i="5" l="1"/>
  <c r="AC81" i="5" s="1"/>
  <c r="AC90" i="5" s="1"/>
  <c r="AD25" i="5"/>
  <c r="AD50" i="5"/>
  <c r="AD61" i="5" s="1"/>
  <c r="AD81" i="5" s="1"/>
  <c r="AD90" i="5" s="1"/>
  <c r="AC556" i="11"/>
  <c r="AH82" i="5"/>
  <c r="AH94" i="5" s="1"/>
  <c r="X556" i="11"/>
  <c r="X571" i="11" s="1"/>
  <c r="AC82" i="5"/>
  <c r="AC94" i="5" s="1"/>
  <c r="Z556" i="11"/>
  <c r="AE82" i="5"/>
  <c r="AE94" i="5" s="1"/>
  <c r="AA556" i="11"/>
  <c r="AF82" i="5"/>
  <c r="AF94" i="5" s="1"/>
  <c r="AB556" i="11"/>
  <c r="AG82" i="5"/>
  <c r="AG94" i="5" s="1"/>
  <c r="Y556" i="11"/>
  <c r="AD82" i="5"/>
  <c r="AD94" i="5" s="1"/>
  <c r="K14" i="12"/>
  <c r="I112" i="11"/>
  <c r="M113" i="12"/>
  <c r="I120" i="12"/>
  <c r="AE22" i="5"/>
  <c r="AE58" i="5" s="1"/>
  <c r="AE18" i="5"/>
  <c r="AE54" i="5" s="1"/>
  <c r="AE19" i="5"/>
  <c r="AE55" i="5" s="1"/>
  <c r="AE14" i="5"/>
  <c r="AE16" i="5"/>
  <c r="AE52" i="5" s="1"/>
  <c r="AE20" i="5"/>
  <c r="AE56" i="5" s="1"/>
  <c r="AE17" i="5"/>
  <c r="AE53" i="5" s="1"/>
  <c r="AE15" i="5"/>
  <c r="AE51" i="5" s="1"/>
  <c r="AE21" i="5"/>
  <c r="AE57" i="5" s="1"/>
  <c r="M120" i="12" l="1"/>
  <c r="AE25" i="5"/>
  <c r="AE50" i="5"/>
  <c r="AE61" i="5" s="1"/>
  <c r="AE81" i="5" s="1"/>
  <c r="AE90" i="5" s="1"/>
  <c r="Y571" i="11"/>
  <c r="Y575" i="11" s="1"/>
  <c r="Y560" i="11"/>
  <c r="AA571" i="11"/>
  <c r="AA575" i="11" s="1"/>
  <c r="AA560" i="11"/>
  <c r="M112" i="11"/>
  <c r="M119" i="11" s="1"/>
  <c r="I119" i="11"/>
  <c r="AB571" i="11"/>
  <c r="AB575" i="11" s="1"/>
  <c r="AB560" i="11"/>
  <c r="Z571" i="11"/>
  <c r="Z575" i="11" s="1"/>
  <c r="Z560" i="11"/>
  <c r="AC571" i="11"/>
  <c r="AC575" i="11" s="1"/>
  <c r="AC560" i="11"/>
  <c r="AF20" i="5"/>
  <c r="AF56" i="5" s="1"/>
  <c r="AF14" i="5"/>
  <c r="AF19" i="5"/>
  <c r="AF55" i="5" s="1"/>
  <c r="AF22" i="5"/>
  <c r="AF58" i="5" s="1"/>
  <c r="AF17" i="5"/>
  <c r="AF53" i="5" s="1"/>
  <c r="AF18" i="5"/>
  <c r="AF54" i="5" s="1"/>
  <c r="AF15" i="5"/>
  <c r="AF51" i="5" s="1"/>
  <c r="AF21" i="5"/>
  <c r="AF57" i="5" s="1"/>
  <c r="AF16" i="5"/>
  <c r="AF52" i="5" s="1"/>
  <c r="AF25" i="5" l="1"/>
  <c r="AF50" i="5"/>
  <c r="AF61" i="5" s="1"/>
  <c r="AF81" i="5" s="1"/>
  <c r="AF90" i="5" s="1"/>
  <c r="AG19" i="5"/>
  <c r="AG55" i="5" s="1"/>
  <c r="AG20" i="5"/>
  <c r="AG56" i="5" s="1"/>
  <c r="AG15" i="5"/>
  <c r="AG51" i="5" s="1"/>
  <c r="AG22" i="5"/>
  <c r="AG58" i="5" s="1"/>
  <c r="AG14" i="5"/>
  <c r="AG16" i="5"/>
  <c r="AG52" i="5" s="1"/>
  <c r="AG21" i="5"/>
  <c r="AG57" i="5" s="1"/>
  <c r="AG18" i="5"/>
  <c r="AG54" i="5" s="1"/>
  <c r="AG17" i="5"/>
  <c r="AG53" i="5" s="1"/>
  <c r="AG25" i="5" l="1"/>
  <c r="AG50" i="5"/>
  <c r="AG61" i="5" s="1"/>
  <c r="AG81" i="5" s="1"/>
  <c r="AG90" i="5" s="1"/>
  <c r="AH21" i="5"/>
  <c r="AH14" i="5"/>
  <c r="AH15" i="5"/>
  <c r="AH16" i="5"/>
  <c r="AH22" i="5"/>
  <c r="AH17" i="5"/>
  <c r="AH18" i="5"/>
  <c r="AH20" i="5"/>
  <c r="AH19" i="5"/>
  <c r="AH58" i="5" l="1"/>
  <c r="I107" i="12"/>
  <c r="AH25" i="5"/>
  <c r="AH50" i="5"/>
  <c r="I99" i="12"/>
  <c r="AH55" i="5"/>
  <c r="I104" i="12"/>
  <c r="AH53" i="5"/>
  <c r="I102" i="12"/>
  <c r="AH56" i="5"/>
  <c r="I105" i="12"/>
  <c r="AH54" i="5"/>
  <c r="I103" i="12"/>
  <c r="AH52" i="5"/>
  <c r="I101" i="12"/>
  <c r="AH51" i="5"/>
  <c r="I100" i="12"/>
  <c r="AH57" i="5"/>
  <c r="I106" i="12"/>
  <c r="AC92" i="5"/>
  <c r="AC91" i="5" s="1"/>
  <c r="AH61" i="5" l="1"/>
  <c r="AH81" i="5" s="1"/>
  <c r="AH90" i="5" s="1"/>
  <c r="I105" i="11"/>
  <c r="M106" i="12"/>
  <c r="I100" i="11"/>
  <c r="M101" i="12"/>
  <c r="I104" i="11"/>
  <c r="M105" i="12"/>
  <c r="I103" i="11"/>
  <c r="M104" i="12"/>
  <c r="I106" i="11"/>
  <c r="M107" i="12"/>
  <c r="M100" i="12"/>
  <c r="I99" i="11"/>
  <c r="M103" i="12"/>
  <c r="I102" i="11"/>
  <c r="I101" i="11"/>
  <c r="M102" i="12"/>
  <c r="I14" i="12"/>
  <c r="I19" i="12" s="1"/>
  <c r="I109" i="12"/>
  <c r="M99" i="12"/>
  <c r="I98" i="11"/>
  <c r="AD92" i="5"/>
  <c r="AD91" i="5" s="1"/>
  <c r="M109" i="12" l="1"/>
  <c r="M124" i="12" s="1"/>
  <c r="M14" i="12" s="1"/>
  <c r="O14" i="12" s="1"/>
  <c r="M101" i="11"/>
  <c r="M102" i="11"/>
  <c r="M99" i="11"/>
  <c r="M106" i="11"/>
  <c r="M103" i="11"/>
  <c r="M104" i="11"/>
  <c r="M100" i="11"/>
  <c r="M105" i="11"/>
  <c r="M98" i="11"/>
  <c r="I108" i="11"/>
  <c r="AE92" i="5"/>
  <c r="AE91" i="5" s="1"/>
  <c r="M108" i="11" l="1"/>
  <c r="M123" i="11" s="1"/>
  <c r="AF92" i="5"/>
  <c r="AF91" i="5" s="1"/>
  <c r="AG92" i="5" l="1"/>
  <c r="AG91" i="5" s="1"/>
  <c r="AH92" i="5" l="1"/>
  <c r="AH91" i="5" s="1"/>
  <c r="AC33" i="1" l="1"/>
  <c r="Q33" i="1"/>
  <c r="AC39" i="1" l="1"/>
  <c r="AC69" i="1"/>
  <c r="I43" i="12"/>
  <c r="Q39" i="1"/>
  <c r="Q82" i="1" s="1"/>
  <c r="Q94" i="1" s="1"/>
  <c r="Q69" i="1"/>
  <c r="C43" i="12"/>
  <c r="C42" i="11" s="1"/>
  <c r="L554" i="11" l="1"/>
  <c r="AE554" i="11" s="1"/>
  <c r="C50" i="12"/>
  <c r="C49" i="12" s="1"/>
  <c r="K12" i="12"/>
  <c r="K19" i="12" s="1"/>
  <c r="I50" i="12"/>
  <c r="I42" i="11"/>
  <c r="AC75" i="1"/>
  <c r="AC81" i="1" s="1"/>
  <c r="AC90" i="1" s="1"/>
  <c r="M43" i="12"/>
  <c r="Q75" i="1"/>
  <c r="AI69" i="1"/>
  <c r="X554" i="11"/>
  <c r="AC82" i="1"/>
  <c r="AC94" i="1" s="1"/>
  <c r="AI94" i="1" s="1"/>
  <c r="I49" i="11" l="1"/>
  <c r="X560" i="11"/>
  <c r="B563" i="11" s="1"/>
  <c r="X569" i="11"/>
  <c r="X575" i="11" s="1"/>
  <c r="B578" i="11" s="1"/>
  <c r="E12" i="12"/>
  <c r="C48" i="11"/>
  <c r="Q81" i="1"/>
  <c r="G43" i="12"/>
  <c r="AI75" i="1"/>
  <c r="M50" i="12"/>
  <c r="M54" i="12" s="1"/>
  <c r="M12" i="12" s="1"/>
  <c r="K43" i="12"/>
  <c r="K42" i="11" s="1"/>
  <c r="L560" i="11"/>
  <c r="L569" i="11"/>
  <c r="L575" i="11" s="1"/>
  <c r="AG554" i="11"/>
  <c r="O33" i="6"/>
  <c r="Q92" i="1"/>
  <c r="P33" i="6"/>
  <c r="N33" i="6"/>
  <c r="M33" i="6"/>
  <c r="AC92" i="1"/>
  <c r="AC91" i="1" s="1"/>
  <c r="M42" i="11" l="1"/>
  <c r="C49" i="11"/>
  <c r="M39" i="6"/>
  <c r="M82" i="6" s="1"/>
  <c r="M94" i="6" s="1"/>
  <c r="C148" i="12"/>
  <c r="M69" i="6"/>
  <c r="M75" i="6" s="1"/>
  <c r="P69" i="6"/>
  <c r="P75" i="6" s="1"/>
  <c r="P81" i="6" s="1"/>
  <c r="P90" i="6" s="1"/>
  <c r="P39" i="6"/>
  <c r="P82" i="6" s="1"/>
  <c r="P94" i="6" s="1"/>
  <c r="K557" i="11" s="1"/>
  <c r="E43" i="12"/>
  <c r="E42" i="11" s="1"/>
  <c r="G50" i="12"/>
  <c r="G54" i="12" s="1"/>
  <c r="G12" i="12" s="1"/>
  <c r="O12" i="12" s="1"/>
  <c r="AI92" i="1"/>
  <c r="Q90" i="1"/>
  <c r="AI90" i="1" s="1"/>
  <c r="AI81" i="1"/>
  <c r="N39" i="6"/>
  <c r="N82" i="6" s="1"/>
  <c r="N94" i="6" s="1"/>
  <c r="I557" i="11" s="1"/>
  <c r="N69" i="6"/>
  <c r="N75" i="6" s="1"/>
  <c r="N81" i="6" s="1"/>
  <c r="N90" i="6" s="1"/>
  <c r="O39" i="6"/>
  <c r="O82" i="6" s="1"/>
  <c r="O94" i="6" s="1"/>
  <c r="J557" i="11" s="1"/>
  <c r="O69" i="6"/>
  <c r="O75" i="6" s="1"/>
  <c r="O81" i="6" s="1"/>
  <c r="O90" i="6" s="1"/>
  <c r="M19" i="12"/>
  <c r="G42" i="11" l="1"/>
  <c r="M49" i="11"/>
  <c r="M53" i="11" s="1"/>
  <c r="I572" i="11"/>
  <c r="I575" i="11" s="1"/>
  <c r="I560" i="11"/>
  <c r="Q91" i="1"/>
  <c r="AI91" i="1" s="1"/>
  <c r="M81" i="6"/>
  <c r="M90" i="6" s="1"/>
  <c r="G148" i="12"/>
  <c r="J572" i="11"/>
  <c r="J575" i="11" s="1"/>
  <c r="J560" i="11"/>
  <c r="C147" i="11"/>
  <c r="K572" i="11"/>
  <c r="K575" i="11" s="1"/>
  <c r="K560" i="11"/>
  <c r="H557" i="11"/>
  <c r="C155" i="12"/>
  <c r="C154" i="12" s="1"/>
  <c r="C153" i="11" s="1"/>
  <c r="G49" i="11" l="1"/>
  <c r="G53" i="11" s="1"/>
  <c r="E15" i="12"/>
  <c r="E19" i="12" s="1"/>
  <c r="E148" i="12"/>
  <c r="E147" i="11" s="1"/>
  <c r="G155" i="12"/>
  <c r="G159" i="12" s="1"/>
  <c r="G15" i="12" s="1"/>
  <c r="AE557" i="11"/>
  <c r="AG557" i="11" s="1"/>
  <c r="H572" i="11"/>
  <c r="H575" i="11" s="1"/>
  <c r="B577" i="11" s="1"/>
  <c r="H560" i="11"/>
  <c r="B562" i="11" s="1"/>
  <c r="C154" i="11"/>
  <c r="P92" i="6"/>
  <c r="P91" i="6" s="1"/>
  <c r="N92" i="6"/>
  <c r="N91" i="6" s="1"/>
  <c r="O92" i="6"/>
  <c r="O91" i="6" s="1"/>
  <c r="G147" i="11" l="1"/>
  <c r="G154" i="11" s="1"/>
  <c r="G158" i="11" s="1"/>
  <c r="O15" i="12"/>
  <c r="G19" i="12"/>
  <c r="O19" i="12" s="1"/>
  <c r="M92" i="6"/>
  <c r="M91" i="6" s="1"/>
</calcChain>
</file>

<file path=xl/comments1.xml><?xml version="1.0" encoding="utf-8"?>
<comments xmlns="http://schemas.openxmlformats.org/spreadsheetml/2006/main">
  <authors>
    <author>Peter Z. Yuan</author>
  </authors>
  <commentList>
    <comment ref="A109" authorId="0" shapeId="0">
      <text>
        <r>
          <rPr>
            <sz val="9"/>
            <color indexed="81"/>
            <rFont val="Tahoma"/>
            <family val="2"/>
          </rPr>
          <t>Harrison Co Water Association 0.225/00s Gals. No Meter Charges. 220005514179</t>
        </r>
      </text>
    </comment>
  </commentList>
</comments>
</file>

<file path=xl/sharedStrings.xml><?xml version="1.0" encoding="utf-8"?>
<sst xmlns="http://schemas.openxmlformats.org/spreadsheetml/2006/main" count="3294" uniqueCount="165">
  <si>
    <t>FIXED CHARGES</t>
  </si>
  <si>
    <t>Number of Meters</t>
  </si>
  <si>
    <t>Residential</t>
  </si>
  <si>
    <t>5/8 "</t>
  </si>
  <si>
    <t>3/4 "</t>
  </si>
  <si>
    <t>1 "</t>
  </si>
  <si>
    <t>1 1/2 "</t>
  </si>
  <si>
    <t>2 "</t>
  </si>
  <si>
    <t>3 "</t>
  </si>
  <si>
    <t>4 "</t>
  </si>
  <si>
    <t>6 "</t>
  </si>
  <si>
    <t>8 "</t>
  </si>
  <si>
    <t>Total Residential Meters</t>
  </si>
  <si>
    <t xml:space="preserve">Commercial </t>
  </si>
  <si>
    <t>Total Commercial Meters</t>
  </si>
  <si>
    <t>Industrial</t>
  </si>
  <si>
    <t>Total Industrial Meters</t>
  </si>
  <si>
    <t>Sale for Resale</t>
  </si>
  <si>
    <t>Total Usage (000s Gallons)</t>
  </si>
  <si>
    <t>Residential Usage</t>
  </si>
  <si>
    <t>Commercial Usage</t>
  </si>
  <si>
    <t>Industrial Usage</t>
  </si>
  <si>
    <t>Sale for Resale Usage</t>
  </si>
  <si>
    <t>Rate</t>
  </si>
  <si>
    <t>Period</t>
  </si>
  <si>
    <t>Base</t>
  </si>
  <si>
    <t>Test Year</t>
  </si>
  <si>
    <t>Block 1</t>
  </si>
  <si>
    <t>Block 2</t>
  </si>
  <si>
    <t>Block 3</t>
  </si>
  <si>
    <t>Block 4</t>
  </si>
  <si>
    <t>Total Sale for Resale Meters</t>
  </si>
  <si>
    <t>Other Public Authority</t>
  </si>
  <si>
    <t>Total Other Public Authority Meters</t>
  </si>
  <si>
    <t>Other Public Authority Usage</t>
  </si>
  <si>
    <t>Commercial</t>
  </si>
  <si>
    <t>Revenue Summary</t>
  </si>
  <si>
    <t>Total Revenue</t>
  </si>
  <si>
    <t>Base Period</t>
  </si>
  <si>
    <t>Test Year at Present Rates</t>
  </si>
  <si>
    <t>Meter Size</t>
  </si>
  <si>
    <t>Billings</t>
  </si>
  <si>
    <t>Revenue</t>
  </si>
  <si>
    <t>Meter Revenue</t>
  </si>
  <si>
    <t>Usage</t>
  </si>
  <si>
    <t>Block 5</t>
  </si>
  <si>
    <t>Block 6</t>
  </si>
  <si>
    <t>Sales</t>
  </si>
  <si>
    <t>Usage Revenue</t>
  </si>
  <si>
    <t>Class</t>
  </si>
  <si>
    <t>Fire</t>
  </si>
  <si>
    <t>Total Water</t>
  </si>
  <si>
    <t xml:space="preserve">Meter </t>
  </si>
  <si>
    <t xml:space="preserve">Usage </t>
  </si>
  <si>
    <t xml:space="preserve"> Fire</t>
  </si>
  <si>
    <t>Credits</t>
  </si>
  <si>
    <t>Kentucky American Water (All Districts)</t>
  </si>
  <si>
    <t>Bill Analysis</t>
  </si>
  <si>
    <t>OPA</t>
  </si>
  <si>
    <t>SFR</t>
  </si>
  <si>
    <t>Misc</t>
  </si>
  <si>
    <t>Private Fire</t>
  </si>
  <si>
    <t>Public Fire</t>
  </si>
  <si>
    <t>Sales (1,000 Gallons)</t>
  </si>
  <si>
    <t>Kentucky American Water</t>
  </si>
  <si>
    <t>Hydrant</t>
  </si>
  <si>
    <t>2"</t>
  </si>
  <si>
    <t>4"</t>
  </si>
  <si>
    <t>6"</t>
  </si>
  <si>
    <t>8"</t>
  </si>
  <si>
    <t>10"</t>
  </si>
  <si>
    <t>12"</t>
  </si>
  <si>
    <t>14"</t>
  </si>
  <si>
    <t>16"</t>
  </si>
  <si>
    <t>Hydrant Fee</t>
  </si>
  <si>
    <t>Private Fire Service:</t>
  </si>
  <si>
    <t>Total</t>
  </si>
  <si>
    <t>Public Fire Protection:</t>
  </si>
  <si>
    <t>Public Fire Hydrants</t>
  </si>
  <si>
    <t>Usage Credits</t>
  </si>
  <si>
    <t>Miscellaneous</t>
  </si>
  <si>
    <t>Bill Analysis Credits</t>
  </si>
  <si>
    <t>Base Year</t>
  </si>
  <si>
    <t>Forecast Year</t>
  </si>
  <si>
    <t>Adjusted</t>
  </si>
  <si>
    <t>Unadjusted</t>
  </si>
  <si>
    <t>Workpaper #:</t>
  </si>
  <si>
    <t>Excel Reference</t>
  </si>
  <si>
    <t>Bill Analysis Summary</t>
  </si>
  <si>
    <t>Difference</t>
  </si>
  <si>
    <t>Owenton</t>
  </si>
  <si>
    <t>Variance Adj</t>
  </si>
  <si>
    <t>Total Usage</t>
  </si>
  <si>
    <t>GL Revenue</t>
  </si>
  <si>
    <t>Misc Adjustment</t>
  </si>
  <si>
    <t>Misc Adj</t>
  </si>
  <si>
    <t>Usage Hyperion</t>
  </si>
  <si>
    <t>Bill Analysis Revenue</t>
  </si>
  <si>
    <t>Bill Analysis Usage</t>
  </si>
  <si>
    <t>Bill Analysis Company Usage</t>
  </si>
  <si>
    <t>Bill Analysis Usage excl Company use</t>
  </si>
  <si>
    <t xml:space="preserve"> Res Number of Meters</t>
  </si>
  <si>
    <t>Res Total Usage</t>
  </si>
  <si>
    <t>Com Number of Meters</t>
  </si>
  <si>
    <t>Com Total Usage</t>
  </si>
  <si>
    <t>Ind Number of Meters</t>
  </si>
  <si>
    <t>Ind Total Usage</t>
  </si>
  <si>
    <t>OPA Number of Meters</t>
  </si>
  <si>
    <t>OPA Total Usage</t>
  </si>
  <si>
    <t>SFR Number of Meters</t>
  </si>
  <si>
    <t>SFR Total Usage</t>
  </si>
  <si>
    <t>Misc Number of Meters</t>
  </si>
  <si>
    <t>Misc Total Usage</t>
  </si>
  <si>
    <t>Fire Number of Meters</t>
  </si>
  <si>
    <t>Priv Fire Hydrant</t>
  </si>
  <si>
    <t>Public Fire Hydrant</t>
  </si>
  <si>
    <t>Fire Total Usage</t>
  </si>
  <si>
    <t>GL Revenues</t>
  </si>
  <si>
    <t>Usage - Hyperion</t>
  </si>
  <si>
    <t>Total Usage ($ - 000s)</t>
  </si>
  <si>
    <t>SFR - Intercompany</t>
  </si>
  <si>
    <t>SFR Intercompany</t>
  </si>
  <si>
    <t>East Rockcastle</t>
  </si>
  <si>
    <t>ALL Ex. East Rockcastle</t>
  </si>
  <si>
    <t>Total Fire Service Meters</t>
  </si>
  <si>
    <t>Fire Service Usage</t>
  </si>
  <si>
    <t xml:space="preserve"> </t>
  </si>
  <si>
    <t>Total Miscellaneous Meters</t>
  </si>
  <si>
    <t>Miscellaneous Usage</t>
  </si>
  <si>
    <t>Total Fire Meters</t>
  </si>
  <si>
    <t>Fire Usage</t>
  </si>
  <si>
    <t>Total Private Fire Revenue</t>
  </si>
  <si>
    <t>Block 1 - Special Contract</t>
  </si>
  <si>
    <t>SFR - Special Contract</t>
  </si>
  <si>
    <t>North of Middletown - BD</t>
  </si>
  <si>
    <t>5/8"</t>
  </si>
  <si>
    <t>Res Number of Meters</t>
  </si>
  <si>
    <t>1"</t>
  </si>
  <si>
    <t>Carlisle - BD</t>
  </si>
  <si>
    <t>North Middletown - BD</t>
  </si>
  <si>
    <t>TCJA</t>
  </si>
  <si>
    <t>Yes</t>
  </si>
  <si>
    <t>Sale For Resale</t>
  </si>
  <si>
    <t>SFR Number of Meters - LOST</t>
  </si>
  <si>
    <t>SFR Total Usage - LOST</t>
  </si>
  <si>
    <t>North Middletown - Lost</t>
  </si>
  <si>
    <t xml:space="preserve">Sale For Resale </t>
  </si>
  <si>
    <t>Including North Middletown</t>
  </si>
  <si>
    <t>Residential BD</t>
  </si>
  <si>
    <t>Customer</t>
  </si>
  <si>
    <t>North Middletown</t>
  </si>
  <si>
    <t>SFR-Loss from Base</t>
  </si>
  <si>
    <t>North Middletown BD</t>
  </si>
  <si>
    <t>Carlisle BD</t>
  </si>
  <si>
    <t>Commercial BD</t>
  </si>
  <si>
    <t>OPA BD</t>
  </si>
  <si>
    <t>SFR BD</t>
  </si>
  <si>
    <t>SFR - Lost</t>
  </si>
  <si>
    <t>BD</t>
  </si>
  <si>
    <t>Hydrant Count</t>
  </si>
  <si>
    <t>Price</t>
  </si>
  <si>
    <t>Total Hydrant Rev</t>
  </si>
  <si>
    <t>Fire Hydrant</t>
  </si>
  <si>
    <t>Fire Hydrant Reve</t>
  </si>
  <si>
    <t>North Middletown  ( 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</si>
</sst>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###,000"/>
    <numFmt numFmtId="167" formatCode="&quot;$&quot;#,##0.0000_);\(&quot;$&quot;#,##0.0000\)"/>
    <numFmt numFmtId="168" formatCode="#,##0.0000_);\(#,##0.0000\)"/>
    <numFmt numFmtId="169" formatCode="&quot;$&quot;#,##0.00000"/>
    <numFmt numFmtId="170" formatCode="&quot;$&quot;#,##0.00000_);\(&quot;$&quot;#,##0.00000\)"/>
    <numFmt numFmtId="171" formatCode="#,##0.0_);\(#,##0.0\)"/>
    <numFmt numFmtId="172" formatCode="_(* #,##0.0_);_(* \(#,##0.0\);_(* &quot;-&quot;??_);_(@_)"/>
    <numFmt numFmtId="173" formatCode="0.0000"/>
    <numFmt numFmtId="174" formatCode="_(* #,##0.0000_);_(* \(#,##0.00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FFFFFF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1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/>
      <top/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3" fontId="15" fillId="0" borderId="0"/>
    <xf numFmtId="0" fontId="14" fillId="0" borderId="0"/>
    <xf numFmtId="0" fontId="1" fillId="4" borderId="12" applyNumberFormat="0" applyFont="0" applyAlignment="0" applyProtection="0"/>
    <xf numFmtId="166" fontId="16" fillId="0" borderId="13" applyNumberFormat="0" applyProtection="0">
      <alignment horizontal="right" vertical="center"/>
    </xf>
    <xf numFmtId="166" fontId="17" fillId="0" borderId="13" applyNumberFormat="0" applyProtection="0">
      <alignment horizontal="right" vertical="center"/>
    </xf>
    <xf numFmtId="0" fontId="17" fillId="5" borderId="14" applyNumberFormat="0" applyAlignment="0" applyProtection="0">
      <alignment horizontal="left" vertical="center" indent="1"/>
    </xf>
    <xf numFmtId="0" fontId="18" fillId="0" borderId="15" applyNumberFormat="0" applyFill="0" applyBorder="0" applyAlignment="0" applyProtection="0"/>
    <xf numFmtId="0" fontId="19" fillId="6" borderId="14" applyNumberFormat="0" applyAlignment="0" applyProtection="0">
      <alignment horizontal="left" vertical="center" indent="1"/>
    </xf>
    <xf numFmtId="0" fontId="19" fillId="7" borderId="14" applyNumberFormat="0" applyAlignment="0" applyProtection="0">
      <alignment horizontal="left" vertical="center" indent="1"/>
    </xf>
    <xf numFmtId="0" fontId="19" fillId="8" borderId="16" applyNumberFormat="0" applyAlignment="0" applyProtection="0">
      <alignment horizontal="left" vertical="center" indent="1"/>
    </xf>
    <xf numFmtId="166" fontId="16" fillId="9" borderId="14" applyNumberFormat="0" applyAlignment="0" applyProtection="0">
      <alignment horizontal="left" vertical="center" indent="1"/>
    </xf>
    <xf numFmtId="0" fontId="17" fillId="5" borderId="16" applyNumberFormat="0" applyAlignment="0" applyProtection="0">
      <alignment horizontal="left" vertical="center" indent="1"/>
    </xf>
  </cellStyleXfs>
  <cellXfs count="24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4" fillId="2" borderId="2" xfId="0" applyFont="1" applyFill="1" applyBorder="1"/>
    <xf numFmtId="164" fontId="4" fillId="2" borderId="3" xfId="0" applyNumberFormat="1" applyFont="1" applyFill="1" applyBorder="1"/>
    <xf numFmtId="164" fontId="4" fillId="2" borderId="2" xfId="0" applyNumberFormat="1" applyFont="1" applyFill="1" applyBorder="1"/>
    <xf numFmtId="0" fontId="4" fillId="0" borderId="4" xfId="0" applyFont="1" applyBorder="1"/>
    <xf numFmtId="0" fontId="4" fillId="0" borderId="0" xfId="0" applyFont="1" applyBorder="1"/>
    <xf numFmtId="164" fontId="4" fillId="0" borderId="0" xfId="0" applyNumberFormat="1" applyFont="1" applyBorder="1"/>
    <xf numFmtId="164" fontId="4" fillId="0" borderId="5" xfId="0" applyNumberFormat="1" applyFont="1" applyBorder="1"/>
    <xf numFmtId="0" fontId="4" fillId="0" borderId="0" xfId="2" applyFont="1" applyBorder="1"/>
    <xf numFmtId="164" fontId="4" fillId="0" borderId="6" xfId="0" applyNumberFormat="1" applyFont="1" applyBorder="1"/>
    <xf numFmtId="0" fontId="4" fillId="0" borderId="0" xfId="2" applyFont="1" applyFill="1" applyBorder="1" applyAlignment="1">
      <alignment horizontal="left" indent="2"/>
    </xf>
    <xf numFmtId="37" fontId="4" fillId="0" borderId="0" xfId="0" applyNumberFormat="1" applyFont="1" applyFill="1" applyBorder="1"/>
    <xf numFmtId="37" fontId="4" fillId="0" borderId="6" xfId="0" applyNumberFormat="1" applyFont="1" applyFill="1" applyBorder="1"/>
    <xf numFmtId="0" fontId="4" fillId="0" borderId="7" xfId="2" applyFont="1" applyFill="1" applyBorder="1" applyAlignment="1">
      <alignment horizontal="left" indent="2"/>
    </xf>
    <xf numFmtId="37" fontId="4" fillId="0" borderId="7" xfId="0" applyNumberFormat="1" applyFont="1" applyFill="1" applyBorder="1"/>
    <xf numFmtId="37" fontId="4" fillId="0" borderId="6" xfId="0" applyNumberFormat="1" applyFont="1" applyBorder="1"/>
    <xf numFmtId="37" fontId="4" fillId="0" borderId="0" xfId="0" applyNumberFormat="1" applyFont="1" applyBorder="1"/>
    <xf numFmtId="39" fontId="4" fillId="0" borderId="0" xfId="0" applyNumberFormat="1" applyFont="1" applyBorder="1"/>
    <xf numFmtId="39" fontId="4" fillId="0" borderId="6" xfId="0" applyNumberFormat="1" applyFont="1" applyBorder="1"/>
    <xf numFmtId="0" fontId="4" fillId="0" borderId="0" xfId="2" applyFont="1" applyBorder="1" applyAlignment="1">
      <alignment horizontal="left"/>
    </xf>
    <xf numFmtId="0" fontId="5" fillId="0" borderId="4" xfId="0" applyFont="1" applyBorder="1"/>
    <xf numFmtId="0" fontId="7" fillId="0" borderId="0" xfId="0" applyFont="1"/>
    <xf numFmtId="0" fontId="8" fillId="0" borderId="0" xfId="0" applyFont="1"/>
    <xf numFmtId="0" fontId="4" fillId="0" borderId="9" xfId="0" applyFont="1" applyBorder="1"/>
    <xf numFmtId="0" fontId="4" fillId="0" borderId="5" xfId="0" applyFont="1" applyBorder="1"/>
    <xf numFmtId="2" fontId="4" fillId="0" borderId="0" xfId="0" applyNumberFormat="1" applyFont="1" applyBorder="1"/>
    <xf numFmtId="2" fontId="4" fillId="0" borderId="6" xfId="0" applyNumberFormat="1" applyFont="1" applyBorder="1"/>
    <xf numFmtId="0" fontId="4" fillId="0" borderId="0" xfId="2" applyFont="1" applyBorder="1" applyAlignment="1">
      <alignment horizontal="left" indent="2"/>
    </xf>
    <xf numFmtId="0" fontId="4" fillId="0" borderId="7" xfId="2" applyFont="1" applyBorder="1" applyAlignment="1">
      <alignment horizontal="left" indent="2"/>
    </xf>
    <xf numFmtId="37" fontId="4" fillId="0" borderId="0" xfId="0" applyNumberFormat="1" applyFont="1"/>
    <xf numFmtId="37" fontId="4" fillId="0" borderId="7" xfId="0" applyNumberFormat="1" applyFont="1" applyBorder="1"/>
    <xf numFmtId="37" fontId="7" fillId="0" borderId="0" xfId="0" applyNumberFormat="1" applyFont="1" applyFill="1" applyBorder="1"/>
    <xf numFmtId="37" fontId="7" fillId="0" borderId="7" xfId="0" applyNumberFormat="1" applyFont="1" applyFill="1" applyBorder="1"/>
    <xf numFmtId="37" fontId="7" fillId="0" borderId="0" xfId="0" applyNumberFormat="1" applyFont="1"/>
    <xf numFmtId="37" fontId="0" fillId="0" borderId="0" xfId="0" applyNumberFormat="1"/>
    <xf numFmtId="0" fontId="2" fillId="0" borderId="7" xfId="0" applyFont="1" applyBorder="1" applyAlignment="1">
      <alignment horizontal="center"/>
    </xf>
    <xf numFmtId="41" fontId="0" fillId="0" borderId="0" xfId="0" applyNumberFormat="1"/>
    <xf numFmtId="42" fontId="0" fillId="0" borderId="0" xfId="0" applyNumberFormat="1"/>
    <xf numFmtId="44" fontId="0" fillId="0" borderId="0" xfId="0" applyNumberFormat="1"/>
    <xf numFmtId="43" fontId="0" fillId="0" borderId="0" xfId="0" applyNumberFormat="1"/>
    <xf numFmtId="0" fontId="0" fillId="0" borderId="7" xfId="0" applyBorder="1"/>
    <xf numFmtId="0" fontId="0" fillId="0" borderId="0" xfId="0" applyAlignment="1">
      <alignment horizontal="center"/>
    </xf>
    <xf numFmtId="37" fontId="1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37" fontId="2" fillId="0" borderId="0" xfId="0" applyNumberFormat="1" applyFont="1"/>
    <xf numFmtId="42" fontId="2" fillId="0" borderId="0" xfId="0" applyNumberFormat="1" applyFont="1"/>
    <xf numFmtId="37" fontId="11" fillId="0" borderId="0" xfId="0" applyNumberFormat="1" applyFont="1" applyBorder="1" applyAlignment="1">
      <alignment horizontal="center"/>
    </xf>
    <xf numFmtId="0" fontId="5" fillId="0" borderId="0" xfId="2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37" fontId="2" fillId="0" borderId="11" xfId="0" applyNumberFormat="1" applyFont="1" applyBorder="1"/>
    <xf numFmtId="0" fontId="7" fillId="0" borderId="0" xfId="0" applyFont="1" applyFill="1"/>
    <xf numFmtId="0" fontId="4" fillId="0" borderId="7" xfId="2" applyFont="1" applyFill="1" applyBorder="1" applyAlignment="1"/>
    <xf numFmtId="0" fontId="5" fillId="0" borderId="0" xfId="2" applyFont="1" applyFill="1" applyBorder="1" applyAlignment="1"/>
    <xf numFmtId="37" fontId="7" fillId="0" borderId="0" xfId="0" applyNumberFormat="1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4" fillId="0" borderId="0" xfId="3" applyFont="1" applyFill="1" applyBorder="1" applyAlignment="1">
      <alignment horizontal="left" indent="2"/>
    </xf>
    <xf numFmtId="2" fontId="4" fillId="0" borderId="0" xfId="2" applyNumberFormat="1" applyFont="1" applyBorder="1"/>
    <xf numFmtId="37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37" fontId="5" fillId="0" borderId="0" xfId="0" applyNumberFormat="1" applyFont="1" applyFill="1" applyBorder="1"/>
    <xf numFmtId="37" fontId="0" fillId="0" borderId="0" xfId="0" applyNumberFormat="1" applyFill="1"/>
    <xf numFmtId="39" fontId="0" fillId="0" borderId="0" xfId="0" applyNumberFormat="1" applyFill="1"/>
    <xf numFmtId="165" fontId="0" fillId="0" borderId="0" xfId="1" applyNumberFormat="1" applyFont="1" applyFill="1"/>
    <xf numFmtId="0" fontId="4" fillId="0" borderId="0" xfId="2" applyFont="1" applyFill="1" applyBorder="1" applyAlignment="1"/>
    <xf numFmtId="10" fontId="4" fillId="0" borderId="0" xfId="3" applyNumberFormat="1" applyFont="1" applyFill="1" applyBorder="1" applyAlignment="1">
      <alignment horizontal="left" indent="2"/>
    </xf>
    <xf numFmtId="0" fontId="9" fillId="0" borderId="0" xfId="0" applyFont="1"/>
    <xf numFmtId="37" fontId="0" fillId="0" borderId="7" xfId="0" applyNumberFormat="1" applyBorder="1"/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37" fontId="4" fillId="0" borderId="0" xfId="2" applyNumberFormat="1" applyFont="1" applyFill="1" applyBorder="1" applyAlignment="1">
      <alignment horizontal="left" indent="2"/>
    </xf>
    <xf numFmtId="0" fontId="0" fillId="0" borderId="7" xfId="0" applyFill="1" applyBorder="1"/>
    <xf numFmtId="37" fontId="2" fillId="0" borderId="11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37" fontId="0" fillId="0" borderId="7" xfId="0" applyNumberFormat="1" applyFill="1" applyBorder="1"/>
    <xf numFmtId="0" fontId="7" fillId="0" borderId="7" xfId="0" applyFont="1" applyBorder="1"/>
    <xf numFmtId="0" fontId="9" fillId="0" borderId="0" xfId="0" applyFont="1" applyFill="1" applyAlignment="1"/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37" fontId="7" fillId="0" borderId="7" xfId="0" applyNumberFormat="1" applyFont="1" applyBorder="1"/>
    <xf numFmtId="39" fontId="7" fillId="0" borderId="6" xfId="0" applyNumberFormat="1" applyFont="1" applyFill="1" applyBorder="1" applyProtection="1">
      <protection locked="0"/>
    </xf>
    <xf numFmtId="39" fontId="7" fillId="0" borderId="8" xfId="0" applyNumberFormat="1" applyFont="1" applyFill="1" applyBorder="1" applyProtection="1">
      <protection locked="0"/>
    </xf>
    <xf numFmtId="37" fontId="6" fillId="0" borderId="6" xfId="0" applyNumberFormat="1" applyFont="1" applyFill="1" applyBorder="1" applyProtection="1">
      <protection locked="0"/>
    </xf>
    <xf numFmtId="37" fontId="6" fillId="0" borderId="8" xfId="0" applyNumberFormat="1" applyFont="1" applyFill="1" applyBorder="1" applyProtection="1">
      <protection locked="0"/>
    </xf>
    <xf numFmtId="0" fontId="4" fillId="0" borderId="0" xfId="2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20" fillId="0" borderId="0" xfId="0" applyFont="1" applyFill="1" applyProtection="1"/>
    <xf numFmtId="0" fontId="20" fillId="0" borderId="0" xfId="0" applyFont="1" applyFill="1"/>
    <xf numFmtId="0" fontId="20" fillId="0" borderId="0" xfId="0" applyFont="1" applyFill="1" applyBorder="1"/>
    <xf numFmtId="7" fontId="20" fillId="0" borderId="0" xfId="1" applyNumberFormat="1" applyFont="1" applyFill="1" applyBorder="1"/>
    <xf numFmtId="0" fontId="20" fillId="0" borderId="0" xfId="0" applyFont="1" applyBorder="1"/>
    <xf numFmtId="0" fontId="22" fillId="0" borderId="0" xfId="0" applyFont="1" applyFill="1"/>
    <xf numFmtId="0" fontId="22" fillId="0" borderId="7" xfId="0" applyFont="1" applyFill="1" applyBorder="1"/>
    <xf numFmtId="0" fontId="23" fillId="0" borderId="0" xfId="0" applyFont="1" applyFill="1"/>
    <xf numFmtId="43" fontId="24" fillId="0" borderId="0" xfId="1" applyFont="1" applyFill="1"/>
    <xf numFmtId="0" fontId="25" fillId="0" borderId="0" xfId="0" applyFont="1"/>
    <xf numFmtId="0" fontId="25" fillId="0" borderId="7" xfId="0" applyFont="1" applyBorder="1"/>
    <xf numFmtId="17" fontId="21" fillId="0" borderId="0" xfId="0" applyNumberFormat="1" applyFont="1" applyAlignment="1">
      <alignment horizontal="left"/>
    </xf>
    <xf numFmtId="5" fontId="7" fillId="3" borderId="0" xfId="0" applyNumberFormat="1" applyFont="1" applyFill="1"/>
    <xf numFmtId="17" fontId="21" fillId="0" borderId="0" xfId="0" applyNumberFormat="1" applyFont="1" applyBorder="1" applyAlignment="1">
      <alignment horizontal="left"/>
    </xf>
    <xf numFmtId="0" fontId="22" fillId="0" borderId="0" xfId="0" applyFont="1" applyFill="1" applyBorder="1"/>
    <xf numFmtId="7" fontId="22" fillId="0" borderId="0" xfId="0" applyNumberFormat="1" applyFont="1" applyFill="1"/>
    <xf numFmtId="0" fontId="21" fillId="0" borderId="0" xfId="0" applyFont="1" applyFill="1"/>
    <xf numFmtId="5" fontId="7" fillId="0" borderId="0" xfId="0" applyNumberFormat="1" applyFont="1" applyFill="1"/>
    <xf numFmtId="0" fontId="20" fillId="0" borderId="0" xfId="2" applyFont="1" applyFill="1" applyBorder="1" applyAlignment="1">
      <alignment horizontal="left" indent="2"/>
    </xf>
    <xf numFmtId="0" fontId="20" fillId="0" borderId="0" xfId="2" applyFont="1" applyBorder="1" applyAlignment="1">
      <alignment horizontal="left" indent="2"/>
    </xf>
    <xf numFmtId="37" fontId="20" fillId="3" borderId="0" xfId="0" applyNumberFormat="1" applyFont="1" applyFill="1" applyBorder="1"/>
    <xf numFmtId="37" fontId="21" fillId="3" borderId="0" xfId="0" applyNumberFormat="1" applyFont="1" applyFill="1" applyBorder="1"/>
    <xf numFmtId="37" fontId="21" fillId="3" borderId="0" xfId="0" applyNumberFormat="1" applyFont="1" applyFill="1"/>
    <xf numFmtId="164" fontId="20" fillId="0" borderId="0" xfId="0" applyNumberFormat="1" applyFont="1" applyFill="1" applyBorder="1"/>
    <xf numFmtId="0" fontId="21" fillId="3" borderId="0" xfId="0" applyFont="1" applyFill="1"/>
    <xf numFmtId="165" fontId="21" fillId="0" borderId="0" xfId="1" applyNumberFormat="1" applyFont="1"/>
    <xf numFmtId="37" fontId="21" fillId="0" borderId="0" xfId="0" applyNumberFormat="1" applyFont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39" fontId="9" fillId="0" borderId="6" xfId="0" applyNumberFormat="1" applyFont="1" applyFill="1" applyBorder="1" applyProtection="1">
      <protection locked="0"/>
    </xf>
    <xf numFmtId="7" fontId="7" fillId="0" borderId="0" xfId="0" applyNumberFormat="1" applyFont="1" applyFill="1"/>
    <xf numFmtId="1" fontId="7" fillId="0" borderId="0" xfId="0" applyNumberFormat="1" applyFont="1" applyFill="1"/>
    <xf numFmtId="165" fontId="7" fillId="0" borderId="0" xfId="1" applyNumberFormat="1" applyFont="1" applyFill="1"/>
    <xf numFmtId="39" fontId="4" fillId="0" borderId="0" xfId="0" applyNumberFormat="1" applyFont="1" applyFill="1" applyBorder="1"/>
    <xf numFmtId="165" fontId="21" fillId="3" borderId="0" xfId="1" applyNumberFormat="1" applyFont="1" applyFill="1" applyBorder="1"/>
    <xf numFmtId="165" fontId="0" fillId="0" borderId="0" xfId="1" applyNumberFormat="1" applyFont="1"/>
    <xf numFmtId="165" fontId="0" fillId="0" borderId="0" xfId="0" applyNumberFormat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5" fontId="0" fillId="0" borderId="7" xfId="0" applyNumberFormat="1" applyBorder="1"/>
    <xf numFmtId="5" fontId="0" fillId="0" borderId="0" xfId="0" applyNumberFormat="1" applyFill="1"/>
    <xf numFmtId="37" fontId="2" fillId="0" borderId="17" xfId="0" applyNumberFormat="1" applyFont="1" applyFill="1" applyBorder="1"/>
    <xf numFmtId="165" fontId="20" fillId="0" borderId="0" xfId="1" applyNumberFormat="1" applyFont="1" applyFill="1"/>
    <xf numFmtId="5" fontId="21" fillId="0" borderId="0" xfId="0" applyNumberFormat="1" applyFont="1" applyFill="1"/>
    <xf numFmtId="5" fontId="0" fillId="0" borderId="0" xfId="0" applyNumberFormat="1"/>
    <xf numFmtId="5" fontId="2" fillId="0" borderId="0" xfId="0" applyNumberFormat="1" applyFont="1"/>
    <xf numFmtId="5" fontId="2" fillId="0" borderId="11" xfId="0" applyNumberFormat="1" applyFont="1" applyBorder="1"/>
    <xf numFmtId="167" fontId="0" fillId="0" borderId="0" xfId="0" applyNumberFormat="1"/>
    <xf numFmtId="5" fontId="2" fillId="0" borderId="10" xfId="0" applyNumberFormat="1" applyFont="1" applyBorder="1"/>
    <xf numFmtId="168" fontId="0" fillId="0" borderId="0" xfId="0" applyNumberFormat="1"/>
    <xf numFmtId="5" fontId="2" fillId="0" borderId="11" xfId="0" applyNumberFormat="1" applyFont="1" applyFill="1" applyBorder="1"/>
    <xf numFmtId="7" fontId="0" fillId="0" borderId="0" xfId="0" applyNumberFormat="1" applyFill="1"/>
    <xf numFmtId="167" fontId="0" fillId="0" borderId="0" xfId="0" applyNumberFormat="1" applyFill="1"/>
    <xf numFmtId="7" fontId="0" fillId="0" borderId="0" xfId="0" applyNumberFormat="1"/>
    <xf numFmtId="3" fontId="7" fillId="0" borderId="0" xfId="0" applyNumberFormat="1" applyFont="1" applyFill="1"/>
    <xf numFmtId="7" fontId="9" fillId="0" borderId="6" xfId="0" applyNumberFormat="1" applyFont="1" applyFill="1" applyBorder="1" applyProtection="1">
      <protection locked="0"/>
    </xf>
    <xf numFmtId="169" fontId="9" fillId="0" borderId="6" xfId="0" applyNumberFormat="1" applyFont="1" applyFill="1" applyBorder="1" applyProtection="1">
      <protection locked="0"/>
    </xf>
    <xf numFmtId="170" fontId="9" fillId="0" borderId="6" xfId="0" applyNumberFormat="1" applyFont="1" applyFill="1" applyBorder="1" applyProtection="1">
      <protection locked="0"/>
    </xf>
    <xf numFmtId="49" fontId="20" fillId="0" borderId="0" xfId="0" applyNumberFormat="1" applyFont="1" applyFill="1"/>
    <xf numFmtId="5" fontId="20" fillId="0" borderId="0" xfId="1" applyNumberFormat="1" applyFont="1" applyFill="1"/>
    <xf numFmtId="37" fontId="21" fillId="0" borderId="0" xfId="0" applyNumberFormat="1" applyFont="1" applyFill="1"/>
    <xf numFmtId="5" fontId="7" fillId="0" borderId="0" xfId="0" applyNumberFormat="1" applyFont="1" applyFill="1" applyBorder="1"/>
    <xf numFmtId="5" fontId="7" fillId="0" borderId="0" xfId="0" applyNumberFormat="1" applyFont="1"/>
    <xf numFmtId="5" fontId="4" fillId="0" borderId="0" xfId="0" applyNumberFormat="1" applyFont="1" applyBorder="1"/>
    <xf numFmtId="5" fontId="4" fillId="0" borderId="0" xfId="0" applyNumberFormat="1" applyFont="1" applyFill="1" applyBorder="1"/>
    <xf numFmtId="5" fontId="4" fillId="0" borderId="6" xfId="0" applyNumberFormat="1" applyFont="1" applyFill="1" applyBorder="1"/>
    <xf numFmtId="165" fontId="21" fillId="0" borderId="0" xfId="0" applyNumberFormat="1" applyFont="1"/>
    <xf numFmtId="5" fontId="21" fillId="3" borderId="0" xfId="0" applyNumberFormat="1" applyFont="1" applyFill="1"/>
    <xf numFmtId="17" fontId="7" fillId="0" borderId="0" xfId="0" applyNumberFormat="1" applyFont="1"/>
    <xf numFmtId="17" fontId="21" fillId="0" borderId="0" xfId="0" applyNumberFormat="1" applyFont="1"/>
    <xf numFmtId="0" fontId="7" fillId="0" borderId="0" xfId="0" applyFont="1" applyBorder="1"/>
    <xf numFmtId="164" fontId="4" fillId="2" borderId="18" xfId="0" applyNumberFormat="1" applyFont="1" applyFill="1" applyBorder="1"/>
    <xf numFmtId="164" fontId="4" fillId="0" borderId="19" xfId="0" applyNumberFormat="1" applyFont="1" applyBorder="1"/>
    <xf numFmtId="37" fontId="7" fillId="0" borderId="0" xfId="0" applyNumberFormat="1" applyFont="1" applyBorder="1"/>
    <xf numFmtId="0" fontId="7" fillId="0" borderId="0" xfId="0" applyFont="1" applyFill="1" applyBorder="1"/>
    <xf numFmtId="14" fontId="7" fillId="0" borderId="0" xfId="0" applyNumberFormat="1" applyFont="1" applyFill="1"/>
    <xf numFmtId="164" fontId="21" fillId="0" borderId="0" xfId="0" applyNumberFormat="1" applyFont="1"/>
    <xf numFmtId="43" fontId="21" fillId="3" borderId="0" xfId="0" applyNumberFormat="1" applyFont="1" applyFill="1"/>
    <xf numFmtId="43" fontId="21" fillId="0" borderId="0" xfId="0" applyNumberFormat="1" applyFont="1" applyFill="1" applyBorder="1"/>
    <xf numFmtId="7" fontId="21" fillId="0" borderId="0" xfId="0" applyNumberFormat="1" applyFont="1" applyFill="1" applyBorder="1"/>
    <xf numFmtId="43" fontId="21" fillId="0" borderId="0" xfId="1" applyNumberFormat="1" applyFont="1" applyFill="1"/>
    <xf numFmtId="7" fontId="21" fillId="0" borderId="0" xfId="0" applyNumberFormat="1" applyFont="1" applyFill="1"/>
    <xf numFmtId="0" fontId="26" fillId="0" borderId="0" xfId="0" applyFont="1"/>
    <xf numFmtId="17" fontId="25" fillId="0" borderId="0" xfId="0" applyNumberFormat="1" applyFont="1" applyAlignment="1">
      <alignment horizontal="left"/>
    </xf>
    <xf numFmtId="0" fontId="27" fillId="0" borderId="0" xfId="0" applyFont="1"/>
    <xf numFmtId="171" fontId="20" fillId="3" borderId="0" xfId="0" applyNumberFormat="1" applyFont="1" applyFill="1" applyBorder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0" fillId="0" borderId="7" xfId="1" applyNumberFormat="1" applyFont="1" applyBorder="1"/>
    <xf numFmtId="7" fontId="21" fillId="0" borderId="0" xfId="1" applyNumberFormat="1" applyFont="1" applyFill="1"/>
    <xf numFmtId="172" fontId="21" fillId="3" borderId="0" xfId="1" applyNumberFormat="1" applyFont="1" applyFill="1"/>
    <xf numFmtId="7" fontId="9" fillId="0" borderId="0" xfId="0" applyNumberFormat="1" applyFont="1" applyFill="1" applyBorder="1" applyProtection="1">
      <protection locked="0"/>
    </xf>
    <xf numFmtId="39" fontId="9" fillId="0" borderId="0" xfId="0" applyNumberFormat="1" applyFont="1" applyFill="1" applyBorder="1" applyProtection="1">
      <protection locked="0"/>
    </xf>
    <xf numFmtId="39" fontId="7" fillId="0" borderId="0" xfId="0" applyNumberFormat="1" applyFont="1" applyFill="1" applyBorder="1" applyProtection="1">
      <protection locked="0"/>
    </xf>
    <xf numFmtId="39" fontId="7" fillId="0" borderId="7" xfId="0" applyNumberFormat="1" applyFont="1" applyFill="1" applyBorder="1" applyProtection="1">
      <protection locked="0"/>
    </xf>
    <xf numFmtId="37" fontId="6" fillId="0" borderId="0" xfId="0" applyNumberFormat="1" applyFont="1" applyFill="1" applyBorder="1" applyProtection="1">
      <protection locked="0"/>
    </xf>
    <xf numFmtId="37" fontId="6" fillId="0" borderId="7" xfId="0" applyNumberFormat="1" applyFont="1" applyFill="1" applyBorder="1" applyProtection="1">
      <protection locked="0"/>
    </xf>
    <xf numFmtId="170" fontId="9" fillId="0" borderId="0" xfId="0" applyNumberFormat="1" applyFont="1" applyFill="1" applyBorder="1" applyProtection="1">
      <protection locked="0"/>
    </xf>
    <xf numFmtId="165" fontId="4" fillId="0" borderId="0" xfId="1" applyNumberFormat="1" applyFont="1" applyFill="1" applyBorder="1"/>
    <xf numFmtId="164" fontId="4" fillId="2" borderId="21" xfId="0" applyNumberFormat="1" applyFont="1" applyFill="1" applyBorder="1"/>
    <xf numFmtId="170" fontId="9" fillId="0" borderId="22" xfId="0" applyNumberFormat="1" applyFont="1" applyFill="1" applyBorder="1" applyProtection="1">
      <protection locked="0"/>
    </xf>
    <xf numFmtId="37" fontId="4" fillId="0" borderId="22" xfId="0" applyNumberFormat="1" applyFont="1" applyFill="1" applyBorder="1"/>
    <xf numFmtId="37" fontId="4" fillId="0" borderId="22" xfId="0" applyNumberFormat="1" applyFont="1" applyBorder="1"/>
    <xf numFmtId="37" fontId="4" fillId="0" borderId="20" xfId="0" applyNumberFormat="1" applyFont="1" applyBorder="1"/>
    <xf numFmtId="37" fontId="4" fillId="0" borderId="23" xfId="0" applyNumberFormat="1" applyFont="1" applyBorder="1"/>
    <xf numFmtId="7" fontId="9" fillId="0" borderId="22" xfId="0" applyNumberFormat="1" applyFont="1" applyFill="1" applyBorder="1" applyProtection="1">
      <protection locked="0"/>
    </xf>
    <xf numFmtId="39" fontId="9" fillId="0" borderId="22" xfId="0" applyNumberFormat="1" applyFont="1" applyFill="1" applyBorder="1" applyProtection="1">
      <protection locked="0"/>
    </xf>
    <xf numFmtId="39" fontId="7" fillId="0" borderId="22" xfId="0" applyNumberFormat="1" applyFont="1" applyFill="1" applyBorder="1" applyProtection="1">
      <protection locked="0"/>
    </xf>
    <xf numFmtId="39" fontId="7" fillId="0" borderId="24" xfId="0" applyNumberFormat="1" applyFont="1" applyFill="1" applyBorder="1" applyProtection="1">
      <protection locked="0"/>
    </xf>
    <xf numFmtId="0" fontId="4" fillId="0" borderId="19" xfId="0" applyFont="1" applyBorder="1"/>
    <xf numFmtId="37" fontId="6" fillId="0" borderId="22" xfId="0" applyNumberFormat="1" applyFont="1" applyFill="1" applyBorder="1" applyProtection="1">
      <protection locked="0"/>
    </xf>
    <xf numFmtId="37" fontId="6" fillId="0" borderId="25" xfId="0" applyNumberFormat="1" applyFont="1" applyFill="1" applyBorder="1" applyProtection="1">
      <protection locked="0"/>
    </xf>
    <xf numFmtId="39" fontId="7" fillId="0" borderId="25" xfId="0" applyNumberFormat="1" applyFont="1" applyFill="1" applyBorder="1" applyProtection="1">
      <protection locked="0"/>
    </xf>
    <xf numFmtId="164" fontId="4" fillId="2" borderId="26" xfId="0" applyNumberFormat="1" applyFont="1" applyFill="1" applyBorder="1"/>
    <xf numFmtId="5" fontId="7" fillId="0" borderId="27" xfId="0" applyNumberFormat="1" applyFont="1" applyFill="1" applyBorder="1"/>
    <xf numFmtId="37" fontId="7" fillId="0" borderId="27" xfId="0" applyNumberFormat="1" applyFont="1" applyFill="1" applyBorder="1"/>
    <xf numFmtId="37" fontId="7" fillId="0" borderId="28" xfId="0" applyNumberFormat="1" applyFont="1" applyFill="1" applyBorder="1"/>
    <xf numFmtId="5" fontId="4" fillId="0" borderId="27" xfId="0" applyNumberFormat="1" applyFont="1" applyBorder="1"/>
    <xf numFmtId="5" fontId="4" fillId="0" borderId="23" xfId="0" applyNumberFormat="1" applyFont="1" applyFill="1" applyBorder="1"/>
    <xf numFmtId="173" fontId="0" fillId="0" borderId="0" xfId="0" applyNumberFormat="1"/>
    <xf numFmtId="43" fontId="7" fillId="0" borderId="0" xfId="0" applyNumberFormat="1" applyFont="1" applyFill="1"/>
    <xf numFmtId="174" fontId="0" fillId="0" borderId="0" xfId="0" applyNumberFormat="1"/>
    <xf numFmtId="172" fontId="21" fillId="0" borderId="0" xfId="1" applyNumberFormat="1" applyFont="1"/>
    <xf numFmtId="43" fontId="21" fillId="0" borderId="0" xfId="0" applyNumberFormat="1" applyFont="1"/>
    <xf numFmtId="172" fontId="21" fillId="0" borderId="0" xfId="0" applyNumberFormat="1" applyFont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0" fontId="29" fillId="0" borderId="0" xfId="0" applyFont="1"/>
    <xf numFmtId="0" fontId="30" fillId="0" borderId="0" xfId="0" applyFont="1"/>
    <xf numFmtId="164" fontId="7" fillId="0" borderId="0" xfId="0" applyNumberFormat="1" applyFont="1"/>
    <xf numFmtId="0" fontId="24" fillId="3" borderId="0" xfId="0" applyFont="1" applyFill="1"/>
    <xf numFmtId="170" fontId="7" fillId="0" borderId="6" xfId="0" applyNumberFormat="1" applyFont="1" applyFill="1" applyBorder="1" applyProtection="1">
      <protection locked="0"/>
    </xf>
    <xf numFmtId="170" fontId="7" fillId="0" borderId="0" xfId="0" applyNumberFormat="1" applyFont="1" applyFill="1" applyBorder="1" applyProtection="1">
      <protection locked="0"/>
    </xf>
    <xf numFmtId="170" fontId="7" fillId="0" borderId="22" xfId="0" applyNumberFormat="1" applyFont="1" applyFill="1" applyBorder="1" applyProtection="1">
      <protection locked="0"/>
    </xf>
    <xf numFmtId="7" fontId="7" fillId="0" borderId="6" xfId="0" applyNumberFormat="1" applyFont="1" applyFill="1" applyBorder="1" applyProtection="1">
      <protection locked="0"/>
    </xf>
    <xf numFmtId="7" fontId="7" fillId="0" borderId="0" xfId="0" applyNumberFormat="1" applyFont="1" applyFill="1" applyBorder="1" applyProtection="1">
      <protection locked="0"/>
    </xf>
    <xf numFmtId="7" fontId="7" fillId="0" borderId="22" xfId="0" applyNumberFormat="1" applyFont="1" applyFill="1" applyBorder="1" applyProtection="1">
      <protection locked="0"/>
    </xf>
    <xf numFmtId="5" fontId="0" fillId="0" borderId="0" xfId="0" applyNumberFormat="1" applyFont="1"/>
    <xf numFmtId="174" fontId="0" fillId="0" borderId="0" xfId="1" applyNumberFormat="1" applyFont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1" fillId="0" borderId="0" xfId="1" applyFont="1"/>
    <xf numFmtId="7" fontId="2" fillId="0" borderId="0" xfId="0" applyNumberFormat="1" applyFont="1"/>
    <xf numFmtId="0" fontId="2" fillId="0" borderId="7" xfId="0" applyFont="1" applyBorder="1" applyAlignment="1">
      <alignment horizontal="center"/>
    </xf>
    <xf numFmtId="37" fontId="11" fillId="0" borderId="7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3">
    <cellStyle name="Comma" xfId="1" builtinId="3"/>
    <cellStyle name="Comma 2" xfId="5"/>
    <cellStyle name="Comma 2 2" xfId="6"/>
    <cellStyle name="Comma 3" xfId="7"/>
    <cellStyle name="Currency 2" xfId="8"/>
    <cellStyle name="Currency 3" xfId="9"/>
    <cellStyle name="Normal" xfId="0" builtinId="0"/>
    <cellStyle name="Normal 2" xfId="4"/>
    <cellStyle name="Normal 3" xfId="10"/>
    <cellStyle name="Normal 4" xfId="11"/>
    <cellStyle name="Normal 5" xfId="12"/>
    <cellStyle name="Normal_revenue detail model v2.0" xfId="2"/>
    <cellStyle name="Note 2" xfId="13"/>
    <cellStyle name="Percent" xfId="3" builtinId="5"/>
    <cellStyle name="SAPDataCell" xfId="14"/>
    <cellStyle name="SAPDataTotalCell" xfId="15"/>
    <cellStyle name="SAPDimensionCell" xfId="16"/>
    <cellStyle name="SAPEmphasized" xfId="17"/>
    <cellStyle name="SAPHierarchyCell2" xfId="18"/>
    <cellStyle name="SAPHierarchyCell3" xfId="19"/>
    <cellStyle name="SAPHierarchyCell4" xfId="20"/>
    <cellStyle name="SAPMemberCell" xfId="21"/>
    <cellStyle name="SAPMemberTotalCell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rerjb\My%20Documents\Jackie's%20Folders\BT%20Files\COA%20-%20Profit%20Center%20Cost%20Center%20etc\Hyperion%20Rptg-SteveK\Hyperion%20FSV%20vs.%20SAP%20FSV%2020120314%20sk%20H%20responses_WRKG2012-04-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al%20Folders\Finance\Rates\KY\Rate%20Cases\2012%20Rate%20Case\Exhibits\Data%20to%20Compile%20Exhibits\Base%20File%202012%20KY%20R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al%20Folders\Finance\Rates\KY\Rate%20Cases\2012%20Rate%20Case\Exhibits\Data%20to%20Compile%20Exhibits\Base%20File%202012%20TN%20R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eathlle\LOCALS~1\Temp\notesD21EEF\SAP%20Interactive%20Coder%20v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2-3/Exhibits/2018%20KY%20Constants_Financial%20Dat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Revenue%20Model%20-%20KY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Exhibit%2037%20(I-2),(I-3),(I-4),(I-5)%20W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V AW01-Standard GAAP"/>
      <sheetName val="FSV AW02-RegulatoryNEW"/>
      <sheetName val="FSV AW02-RegulatoryOLD"/>
      <sheetName val="Pivot Table"/>
      <sheetName val="SAP COA 4-20-12"/>
      <sheetName val="BS - UPDATED"/>
      <sheetName val="BS - older"/>
      <sheetName val="IS - Updated"/>
      <sheetName val="IS - Older"/>
      <sheetName val="SAP COA 2-27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-In"/>
      <sheetName val="Link Out"/>
      <sheetName val="Link Out Gannett Fleming"/>
      <sheetName val="Link Out Sch C"/>
      <sheetName val="pivot base file"/>
    </sheetNames>
    <sheetDataSet>
      <sheetData sheetId="0">
        <row r="16">
          <cell r="C16" t="str">
            <v>Rev Total</v>
          </cell>
          <cell r="D16">
            <v>0</v>
          </cell>
          <cell r="E16">
            <v>87282759.886225432</v>
          </cell>
          <cell r="F16">
            <v>0</v>
          </cell>
          <cell r="G16">
            <v>-3616556</v>
          </cell>
          <cell r="H16">
            <v>0</v>
          </cell>
          <cell r="I16">
            <v>83666203.886225432</v>
          </cell>
          <cell r="J16">
            <v>0</v>
          </cell>
          <cell r="K16">
            <v>12317701.911050705</v>
          </cell>
          <cell r="L16">
            <v>0</v>
          </cell>
          <cell r="M16">
            <v>95983905.797276139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 t="str">
            <v>4 Total</v>
          </cell>
          <cell r="D20">
            <v>0</v>
          </cell>
          <cell r="E20">
            <v>335669.30348692113</v>
          </cell>
          <cell r="F20">
            <v>0</v>
          </cell>
          <cell r="G20">
            <v>-128441.96131501719</v>
          </cell>
          <cell r="H20">
            <v>0</v>
          </cell>
          <cell r="I20">
            <v>207227.34217190393</v>
          </cell>
          <cell r="J20">
            <v>0</v>
          </cell>
          <cell r="K20">
            <v>0</v>
          </cell>
          <cell r="L20">
            <v>0</v>
          </cell>
          <cell r="M20">
            <v>207227.34217190393</v>
          </cell>
          <cell r="N20">
            <v>0</v>
          </cell>
        </row>
        <row r="21">
          <cell r="C21" t="str">
            <v>5 Total</v>
          </cell>
          <cell r="D21">
            <v>0</v>
          </cell>
          <cell r="E21">
            <v>3994390.1844859384</v>
          </cell>
          <cell r="F21">
            <v>0</v>
          </cell>
          <cell r="G21">
            <v>-226098.18514955358</v>
          </cell>
          <cell r="H21">
            <v>0</v>
          </cell>
          <cell r="I21">
            <v>3768291.9993363847</v>
          </cell>
          <cell r="J21">
            <v>0</v>
          </cell>
          <cell r="K21">
            <v>0</v>
          </cell>
          <cell r="L21">
            <v>0</v>
          </cell>
          <cell r="M21">
            <v>3768291.9993363847</v>
          </cell>
          <cell r="N21">
            <v>0</v>
          </cell>
        </row>
        <row r="22">
          <cell r="C22" t="str">
            <v>6 Total</v>
          </cell>
          <cell r="D22">
            <v>0</v>
          </cell>
          <cell r="E22">
            <v>1834701.377637523</v>
          </cell>
          <cell r="F22">
            <v>0</v>
          </cell>
          <cell r="G22">
            <v>-54829.267111103254</v>
          </cell>
          <cell r="H22">
            <v>0</v>
          </cell>
          <cell r="I22">
            <v>1779872.1105264197</v>
          </cell>
          <cell r="J22">
            <v>0</v>
          </cell>
          <cell r="K22">
            <v>0</v>
          </cell>
          <cell r="L22">
            <v>0</v>
          </cell>
          <cell r="M22">
            <v>1779872.1105264197</v>
          </cell>
          <cell r="N22">
            <v>0</v>
          </cell>
        </row>
        <row r="23">
          <cell r="C23" t="str">
            <v>7 Total</v>
          </cell>
          <cell r="D23">
            <v>0</v>
          </cell>
          <cell r="E23">
            <v>318459.57999999996</v>
          </cell>
          <cell r="F23">
            <v>0</v>
          </cell>
          <cell r="G23">
            <v>18290.420000000042</v>
          </cell>
          <cell r="H23">
            <v>0</v>
          </cell>
          <cell r="I23">
            <v>336750</v>
          </cell>
          <cell r="J23">
            <v>0</v>
          </cell>
          <cell r="K23">
            <v>0</v>
          </cell>
          <cell r="L23">
            <v>0</v>
          </cell>
          <cell r="M23">
            <v>336750</v>
          </cell>
          <cell r="N23">
            <v>0</v>
          </cell>
        </row>
        <row r="24">
          <cell r="C24" t="str">
            <v>8 Total</v>
          </cell>
          <cell r="D24">
            <v>0</v>
          </cell>
          <cell r="E24">
            <v>7150157.8408587137</v>
          </cell>
          <cell r="F24">
            <v>0</v>
          </cell>
          <cell r="G24">
            <v>-269945.14371789317</v>
          </cell>
          <cell r="H24">
            <v>0</v>
          </cell>
          <cell r="I24">
            <v>6880212.6971408203</v>
          </cell>
          <cell r="J24">
            <v>0</v>
          </cell>
          <cell r="K24">
            <v>0</v>
          </cell>
          <cell r="L24">
            <v>0</v>
          </cell>
          <cell r="M24">
            <v>6880212.6971408203</v>
          </cell>
          <cell r="N24">
            <v>0</v>
          </cell>
        </row>
        <row r="25">
          <cell r="C25" t="str">
            <v>9 Total</v>
          </cell>
          <cell r="D25">
            <v>0</v>
          </cell>
          <cell r="E25">
            <v>1025877.977122521</v>
          </cell>
          <cell r="F25">
            <v>0</v>
          </cell>
          <cell r="G25">
            <v>-42670.796370850294</v>
          </cell>
          <cell r="H25">
            <v>0</v>
          </cell>
          <cell r="I25">
            <v>983207.18075167073</v>
          </cell>
          <cell r="J25">
            <v>0</v>
          </cell>
          <cell r="K25">
            <v>0</v>
          </cell>
          <cell r="L25">
            <v>0</v>
          </cell>
          <cell r="M25">
            <v>983207.18075167073</v>
          </cell>
          <cell r="N25">
            <v>0</v>
          </cell>
        </row>
        <row r="26">
          <cell r="C26" t="str">
            <v>10 Total</v>
          </cell>
          <cell r="D26">
            <v>0</v>
          </cell>
          <cell r="E26">
            <v>1964516.1993613285</v>
          </cell>
          <cell r="F26">
            <v>0</v>
          </cell>
          <cell r="G26">
            <v>144987.37921255524</v>
          </cell>
          <cell r="H26">
            <v>0</v>
          </cell>
          <cell r="I26">
            <v>2109503.5785738835</v>
          </cell>
          <cell r="J26">
            <v>0</v>
          </cell>
          <cell r="K26">
            <v>0</v>
          </cell>
          <cell r="L26">
            <v>0</v>
          </cell>
          <cell r="M26">
            <v>2109503.5785738835</v>
          </cell>
          <cell r="N26">
            <v>0</v>
          </cell>
        </row>
        <row r="27">
          <cell r="C27" t="str">
            <v>11 Total</v>
          </cell>
          <cell r="D27">
            <v>0</v>
          </cell>
          <cell r="E27">
            <v>354191.8907322567</v>
          </cell>
          <cell r="F27">
            <v>0</v>
          </cell>
          <cell r="G27">
            <v>49279.723792227494</v>
          </cell>
          <cell r="H27">
            <v>0</v>
          </cell>
          <cell r="I27">
            <v>403471.6145244842</v>
          </cell>
          <cell r="J27">
            <v>0</v>
          </cell>
          <cell r="K27">
            <v>0</v>
          </cell>
          <cell r="L27">
            <v>0</v>
          </cell>
          <cell r="M27">
            <v>403471.6145244842</v>
          </cell>
          <cell r="N27">
            <v>0</v>
          </cell>
        </row>
        <row r="28">
          <cell r="C28" t="str">
            <v>12 Total</v>
          </cell>
          <cell r="D28">
            <v>0</v>
          </cell>
          <cell r="E28">
            <v>8951413.6036294866</v>
          </cell>
          <cell r="F28">
            <v>0</v>
          </cell>
          <cell r="G28">
            <v>372819.65867627459</v>
          </cell>
          <cell r="H28">
            <v>0</v>
          </cell>
          <cell r="I28">
            <v>9324233.2623057608</v>
          </cell>
          <cell r="J28">
            <v>0</v>
          </cell>
          <cell r="K28">
            <v>0</v>
          </cell>
          <cell r="L28">
            <v>0</v>
          </cell>
          <cell r="M28">
            <v>9324233.2623057608</v>
          </cell>
          <cell r="N28">
            <v>0</v>
          </cell>
        </row>
        <row r="29">
          <cell r="C29" t="str">
            <v>13 Total</v>
          </cell>
          <cell r="D29">
            <v>0</v>
          </cell>
          <cell r="E29">
            <v>854324.89378021576</v>
          </cell>
          <cell r="F29">
            <v>0</v>
          </cell>
          <cell r="G29">
            <v>4081.1675709379779</v>
          </cell>
          <cell r="H29">
            <v>0</v>
          </cell>
          <cell r="I29">
            <v>858406.06135115377</v>
          </cell>
          <cell r="J29">
            <v>0</v>
          </cell>
          <cell r="K29">
            <v>0</v>
          </cell>
          <cell r="L29">
            <v>0</v>
          </cell>
          <cell r="M29">
            <v>858406.06135115377</v>
          </cell>
          <cell r="N29">
            <v>0</v>
          </cell>
        </row>
        <row r="30">
          <cell r="C30" t="str">
            <v>14 Total</v>
          </cell>
          <cell r="D30">
            <v>0</v>
          </cell>
          <cell r="E30">
            <v>524207.62104809989</v>
          </cell>
          <cell r="F30">
            <v>0</v>
          </cell>
          <cell r="G30">
            <v>-45249.550952431237</v>
          </cell>
          <cell r="H30">
            <v>0</v>
          </cell>
          <cell r="I30">
            <v>478958.07009566866</v>
          </cell>
          <cell r="J30">
            <v>0</v>
          </cell>
          <cell r="K30">
            <v>0</v>
          </cell>
          <cell r="L30">
            <v>0</v>
          </cell>
          <cell r="M30">
            <v>478958.07009566866</v>
          </cell>
          <cell r="N30">
            <v>0</v>
          </cell>
        </row>
        <row r="31">
          <cell r="C31" t="str">
            <v>15 Total</v>
          </cell>
          <cell r="D31">
            <v>0</v>
          </cell>
          <cell r="E31">
            <v>286996.91500000004</v>
          </cell>
          <cell r="F31">
            <v>0</v>
          </cell>
          <cell r="G31">
            <v>-29628.255000000008</v>
          </cell>
          <cell r="H31">
            <v>0</v>
          </cell>
          <cell r="I31">
            <v>257368.66000000003</v>
          </cell>
          <cell r="J31">
            <v>0</v>
          </cell>
          <cell r="K31">
            <v>0</v>
          </cell>
          <cell r="L31">
            <v>0</v>
          </cell>
          <cell r="M31">
            <v>257368.66000000003</v>
          </cell>
          <cell r="N31">
            <v>0</v>
          </cell>
        </row>
        <row r="32">
          <cell r="C32" t="str">
            <v>16 Total</v>
          </cell>
          <cell r="D32">
            <v>0</v>
          </cell>
          <cell r="E32">
            <v>33774.685000000005</v>
          </cell>
          <cell r="F32">
            <v>0</v>
          </cell>
          <cell r="G32">
            <v>1983.375</v>
          </cell>
          <cell r="H32">
            <v>0</v>
          </cell>
          <cell r="I32">
            <v>35758.060000000005</v>
          </cell>
          <cell r="J32">
            <v>0</v>
          </cell>
          <cell r="K32">
            <v>0</v>
          </cell>
          <cell r="L32">
            <v>0</v>
          </cell>
          <cell r="M32">
            <v>35758.060000000005</v>
          </cell>
          <cell r="N32">
            <v>0</v>
          </cell>
        </row>
        <row r="33">
          <cell r="C33" t="str">
            <v>17 Total</v>
          </cell>
          <cell r="D33">
            <v>0</v>
          </cell>
          <cell r="E33">
            <v>236813.32052631577</v>
          </cell>
          <cell r="F33">
            <v>0</v>
          </cell>
          <cell r="G33">
            <v>140561.82977857717</v>
          </cell>
          <cell r="H33">
            <v>0</v>
          </cell>
          <cell r="I33">
            <v>377375.15030489292</v>
          </cell>
          <cell r="J33">
            <v>0</v>
          </cell>
          <cell r="K33">
            <v>0</v>
          </cell>
          <cell r="L33">
            <v>0</v>
          </cell>
          <cell r="M33">
            <v>377375.15030489292</v>
          </cell>
          <cell r="N33">
            <v>0</v>
          </cell>
        </row>
        <row r="34">
          <cell r="C34" t="str">
            <v>18 Total</v>
          </cell>
          <cell r="D34">
            <v>0</v>
          </cell>
          <cell r="E34">
            <v>29861.995555555557</v>
          </cell>
          <cell r="F34">
            <v>0</v>
          </cell>
          <cell r="G34">
            <v>-29861.995555555557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19 Total</v>
          </cell>
          <cell r="D35">
            <v>0</v>
          </cell>
          <cell r="E35">
            <v>242206.58016972558</v>
          </cell>
          <cell r="F35">
            <v>0</v>
          </cell>
          <cell r="G35">
            <v>-51499.580169725552</v>
          </cell>
          <cell r="H35">
            <v>0</v>
          </cell>
          <cell r="I35">
            <v>190707.00000000003</v>
          </cell>
          <cell r="J35">
            <v>0</v>
          </cell>
          <cell r="K35">
            <v>0</v>
          </cell>
          <cell r="L35">
            <v>0</v>
          </cell>
          <cell r="M35">
            <v>190707.00000000003</v>
          </cell>
          <cell r="N35">
            <v>0</v>
          </cell>
        </row>
        <row r="36">
          <cell r="C36" t="str">
            <v>20 Total</v>
          </cell>
          <cell r="D36">
            <v>0</v>
          </cell>
          <cell r="E36">
            <v>1299821.4062225842</v>
          </cell>
          <cell r="F36">
            <v>0</v>
          </cell>
          <cell r="G36">
            <v>-129273.57855591766</v>
          </cell>
          <cell r="H36">
            <v>0</v>
          </cell>
          <cell r="I36">
            <v>1170547.8276666666</v>
          </cell>
          <cell r="J36">
            <v>0</v>
          </cell>
          <cell r="K36">
            <v>0</v>
          </cell>
          <cell r="L36">
            <v>0</v>
          </cell>
          <cell r="M36">
            <v>1170547.8276666666</v>
          </cell>
          <cell r="N36">
            <v>0</v>
          </cell>
        </row>
        <row r="37">
          <cell r="C37" t="str">
            <v>21 Total</v>
          </cell>
          <cell r="D37">
            <v>0</v>
          </cell>
          <cell r="E37">
            <v>35782.182797202797</v>
          </cell>
          <cell r="F37">
            <v>0</v>
          </cell>
          <cell r="G37">
            <v>2136.6283916083776</v>
          </cell>
          <cell r="H37">
            <v>0</v>
          </cell>
          <cell r="I37">
            <v>37918.811188811174</v>
          </cell>
          <cell r="J37">
            <v>0</v>
          </cell>
          <cell r="K37">
            <v>0</v>
          </cell>
          <cell r="L37">
            <v>0</v>
          </cell>
          <cell r="M37">
            <v>37918.811188811174</v>
          </cell>
          <cell r="N37">
            <v>0</v>
          </cell>
        </row>
        <row r="38">
          <cell r="C38" t="str">
            <v>22 Total</v>
          </cell>
          <cell r="D38">
            <v>0</v>
          </cell>
          <cell r="E38">
            <v>439560.59088297182</v>
          </cell>
          <cell r="F38">
            <v>0</v>
          </cell>
          <cell r="G38">
            <v>41503.032480178212</v>
          </cell>
          <cell r="H38">
            <v>0</v>
          </cell>
          <cell r="I38">
            <v>481063.62336315005</v>
          </cell>
          <cell r="J38">
            <v>0</v>
          </cell>
          <cell r="K38">
            <v>0</v>
          </cell>
          <cell r="L38">
            <v>0</v>
          </cell>
          <cell r="M38">
            <v>481063.62336315005</v>
          </cell>
          <cell r="N38">
            <v>0</v>
          </cell>
        </row>
        <row r="39">
          <cell r="C39" t="str">
            <v>23 Total</v>
          </cell>
          <cell r="D39">
            <v>0</v>
          </cell>
          <cell r="E39">
            <v>300934.00801597052</v>
          </cell>
          <cell r="F39">
            <v>0</v>
          </cell>
          <cell r="G39">
            <v>180868.88080311328</v>
          </cell>
          <cell r="H39">
            <v>0</v>
          </cell>
          <cell r="I39">
            <v>481802.8888190838</v>
          </cell>
          <cell r="J39">
            <v>0</v>
          </cell>
          <cell r="K39">
            <v>70931.630559660261</v>
          </cell>
          <cell r="L39">
            <v>0</v>
          </cell>
          <cell r="M39">
            <v>552734.51937874407</v>
          </cell>
          <cell r="N39">
            <v>0</v>
          </cell>
        </row>
        <row r="40">
          <cell r="C40" t="str">
            <v>24 Total</v>
          </cell>
          <cell r="D40">
            <v>0</v>
          </cell>
          <cell r="E40">
            <v>1136520.95855725</v>
          </cell>
          <cell r="F40">
            <v>0</v>
          </cell>
          <cell r="G40">
            <v>57411.359033166496</v>
          </cell>
          <cell r="H40">
            <v>0</v>
          </cell>
          <cell r="I40">
            <v>1193932.3175904164</v>
          </cell>
          <cell r="J40">
            <v>0</v>
          </cell>
          <cell r="K40">
            <v>0</v>
          </cell>
          <cell r="L40">
            <v>0</v>
          </cell>
          <cell r="M40">
            <v>1193932.3175904164</v>
          </cell>
          <cell r="N40">
            <v>0</v>
          </cell>
        </row>
        <row r="41">
          <cell r="C41" t="str">
            <v>25 Total</v>
          </cell>
          <cell r="D41">
            <v>0</v>
          </cell>
          <cell r="E41">
            <v>212933.91</v>
          </cell>
          <cell r="F41">
            <v>0</v>
          </cell>
          <cell r="G41">
            <v>62061.469999999994</v>
          </cell>
          <cell r="H41">
            <v>0</v>
          </cell>
          <cell r="I41">
            <v>274995.38</v>
          </cell>
          <cell r="J41">
            <v>0</v>
          </cell>
          <cell r="K41">
            <v>0</v>
          </cell>
          <cell r="L41">
            <v>0</v>
          </cell>
          <cell r="M41">
            <v>274995.38</v>
          </cell>
          <cell r="N41">
            <v>0</v>
          </cell>
        </row>
        <row r="42">
          <cell r="C42" t="str">
            <v>26 Total</v>
          </cell>
          <cell r="D42">
            <v>0</v>
          </cell>
          <cell r="E42">
            <v>646311.93942499999</v>
          </cell>
          <cell r="F42">
            <v>0</v>
          </cell>
          <cell r="G42">
            <v>23814.305758333299</v>
          </cell>
          <cell r="H42">
            <v>0</v>
          </cell>
          <cell r="I42">
            <v>670126.24518333329</v>
          </cell>
          <cell r="J42">
            <v>0</v>
          </cell>
          <cell r="K42">
            <v>0</v>
          </cell>
          <cell r="L42">
            <v>0</v>
          </cell>
          <cell r="M42">
            <v>670126.24518333329</v>
          </cell>
          <cell r="N42">
            <v>0</v>
          </cell>
        </row>
        <row r="43">
          <cell r="C43" t="str">
            <v>27 Total</v>
          </cell>
          <cell r="D43">
            <v>0</v>
          </cell>
          <cell r="E43">
            <v>1693733.3152525867</v>
          </cell>
          <cell r="F43">
            <v>0</v>
          </cell>
          <cell r="G43">
            <v>-103284.29775258666</v>
          </cell>
          <cell r="H43">
            <v>0</v>
          </cell>
          <cell r="I43">
            <v>1590449.0175000001</v>
          </cell>
          <cell r="J43">
            <v>0</v>
          </cell>
          <cell r="K43">
            <v>0</v>
          </cell>
          <cell r="L43">
            <v>0</v>
          </cell>
          <cell r="M43">
            <v>1590449.0175000001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33903162.279548161</v>
          </cell>
          <cell r="F45">
            <v>0</v>
          </cell>
          <cell r="G45">
            <v>-10983.38115366202</v>
          </cell>
          <cell r="H45">
            <v>0</v>
          </cell>
          <cell r="I45">
            <v>33892178.898394495</v>
          </cell>
          <cell r="J45">
            <v>0</v>
          </cell>
          <cell r="K45">
            <v>70931.630559660261</v>
          </cell>
          <cell r="L45">
            <v>0</v>
          </cell>
          <cell r="M45">
            <v>33963110.528954156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 t="str">
            <v>28 Total</v>
          </cell>
          <cell r="D48">
            <v>0</v>
          </cell>
          <cell r="E48">
            <v>10182566.531427901</v>
          </cell>
          <cell r="F48">
            <v>0</v>
          </cell>
          <cell r="G48">
            <v>1335056.3399250347</v>
          </cell>
          <cell r="H48">
            <v>0</v>
          </cell>
          <cell r="I48">
            <v>11517622.871352935</v>
          </cell>
          <cell r="J48">
            <v>0</v>
          </cell>
          <cell r="K48">
            <v>0</v>
          </cell>
          <cell r="L48">
            <v>0</v>
          </cell>
          <cell r="M48">
            <v>11517622.871352935</v>
          </cell>
          <cell r="N48">
            <v>0</v>
          </cell>
        </row>
        <row r="49">
          <cell r="C49" t="str">
            <v>29 Total</v>
          </cell>
          <cell r="D49">
            <v>0</v>
          </cell>
          <cell r="E49">
            <v>207018.45</v>
          </cell>
          <cell r="F49">
            <v>0</v>
          </cell>
          <cell r="G49">
            <v>-6420.51</v>
          </cell>
          <cell r="H49">
            <v>0</v>
          </cell>
          <cell r="I49">
            <v>200597.94</v>
          </cell>
          <cell r="J49">
            <v>0</v>
          </cell>
          <cell r="K49">
            <v>0</v>
          </cell>
          <cell r="L49">
            <v>0</v>
          </cell>
          <cell r="M49">
            <v>200597.94</v>
          </cell>
          <cell r="N49">
            <v>0</v>
          </cell>
        </row>
        <row r="50">
          <cell r="C50" t="str">
            <v>30 Total</v>
          </cell>
          <cell r="D50">
            <v>0</v>
          </cell>
          <cell r="E50">
            <v>1689624.6</v>
          </cell>
          <cell r="F50">
            <v>0</v>
          </cell>
          <cell r="G50">
            <v>-85646.202034341724</v>
          </cell>
          <cell r="H50">
            <v>0</v>
          </cell>
          <cell r="I50">
            <v>1603978.3979656585</v>
          </cell>
          <cell r="J50">
            <v>0</v>
          </cell>
          <cell r="K50">
            <v>0</v>
          </cell>
          <cell r="L50">
            <v>0</v>
          </cell>
          <cell r="M50">
            <v>1603978.3979656585</v>
          </cell>
          <cell r="N50">
            <v>0</v>
          </cell>
        </row>
        <row r="51">
          <cell r="C51" t="str">
            <v>31 Total</v>
          </cell>
          <cell r="D51">
            <v>0</v>
          </cell>
          <cell r="E51">
            <v>8864532.28842704</v>
          </cell>
          <cell r="F51">
            <v>0</v>
          </cell>
          <cell r="G51">
            <v>-399077.94599383627</v>
          </cell>
          <cell r="H51">
            <v>0</v>
          </cell>
          <cell r="I51">
            <v>8465454.342433203</v>
          </cell>
          <cell r="J51">
            <v>0</v>
          </cell>
          <cell r="K51">
            <v>733716.16621475446</v>
          </cell>
          <cell r="L51">
            <v>0</v>
          </cell>
          <cell r="M51">
            <v>9199170.5086479578</v>
          </cell>
          <cell r="N51">
            <v>0</v>
          </cell>
        </row>
        <row r="52">
          <cell r="C52" t="str">
            <v>32 Total</v>
          </cell>
          <cell r="D52">
            <v>0</v>
          </cell>
          <cell r="E52">
            <v>1381142.1402142821</v>
          </cell>
          <cell r="F52">
            <v>0</v>
          </cell>
          <cell r="G52">
            <v>-2122697.9998403005</v>
          </cell>
          <cell r="H52">
            <v>0</v>
          </cell>
          <cell r="I52">
            <v>-741555.85962601844</v>
          </cell>
          <cell r="J52">
            <v>0</v>
          </cell>
          <cell r="K52">
            <v>4023195.3694240963</v>
          </cell>
          <cell r="L52">
            <v>0</v>
          </cell>
          <cell r="M52">
            <v>3281639.5097980779</v>
          </cell>
          <cell r="N52">
            <v>0</v>
          </cell>
        </row>
        <row r="53">
          <cell r="C53" t="str">
            <v>33 Total</v>
          </cell>
          <cell r="D53">
            <v>0</v>
          </cell>
          <cell r="E53">
            <v>-63596.520000000004</v>
          </cell>
          <cell r="F53">
            <v>0</v>
          </cell>
          <cell r="G53">
            <v>0</v>
          </cell>
          <cell r="H53">
            <v>0</v>
          </cell>
          <cell r="I53">
            <v>-63596.520000000004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C54" t="str">
            <v>34 Total</v>
          </cell>
          <cell r="D54">
            <v>0</v>
          </cell>
          <cell r="E54">
            <v>4797323.2471281132</v>
          </cell>
          <cell r="F54">
            <v>0</v>
          </cell>
          <cell r="G54">
            <v>317447.96455854282</v>
          </cell>
          <cell r="H54">
            <v>0</v>
          </cell>
          <cell r="I54">
            <v>5114771.2116866559</v>
          </cell>
          <cell r="J54">
            <v>0</v>
          </cell>
          <cell r="K54">
            <v>18206.609005441249</v>
          </cell>
          <cell r="L54">
            <v>0</v>
          </cell>
          <cell r="M54">
            <v>5132977.8206920968</v>
          </cell>
          <cell r="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C56">
            <v>0</v>
          </cell>
          <cell r="D56">
            <v>0</v>
          </cell>
          <cell r="E56">
            <v>60961773.016745493</v>
          </cell>
          <cell r="F56">
            <v>0</v>
          </cell>
          <cell r="G56">
            <v>-972321.73453856295</v>
          </cell>
          <cell r="H56">
            <v>0</v>
          </cell>
          <cell r="I56">
            <v>59989451.282206923</v>
          </cell>
          <cell r="J56">
            <v>0</v>
          </cell>
          <cell r="K56">
            <v>4846049.7752039516</v>
          </cell>
          <cell r="L56">
            <v>0</v>
          </cell>
          <cell r="M56">
            <v>64899097.577410877</v>
          </cell>
          <cell r="N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C58">
            <v>0</v>
          </cell>
          <cell r="D58">
            <v>0</v>
          </cell>
          <cell r="E58">
            <v>26320986.869479939</v>
          </cell>
          <cell r="F58">
            <v>0</v>
          </cell>
          <cell r="G58">
            <v>-2644234.2654614369</v>
          </cell>
          <cell r="H58">
            <v>0</v>
          </cell>
          <cell r="I58">
            <v>23676752.604018509</v>
          </cell>
          <cell r="J58">
            <v>0</v>
          </cell>
          <cell r="K58">
            <v>7471652.1358467536</v>
          </cell>
          <cell r="L58">
            <v>0</v>
          </cell>
          <cell r="M58">
            <v>31084808.219865263</v>
          </cell>
          <cell r="N58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-In"/>
      <sheetName val="Link Out"/>
      <sheetName val="Link Out Gannett Fleming"/>
      <sheetName val="Conversion Grid"/>
      <sheetName val="Pivot-2011 Actual"/>
      <sheetName val="Actual&amp;Budget"/>
      <sheetName val="Formatted-Actual"/>
      <sheetName val="Formatted-2012Budget"/>
      <sheetName val="Formatted-2013Budget"/>
      <sheetName val="AofI-Actual"/>
      <sheetName val="AofI-2012Budget"/>
      <sheetName val="AofI2013Budget"/>
      <sheetName val="COA-84"/>
      <sheetName val="Notes"/>
      <sheetName val="Gannett Fleming"/>
    </sheetNames>
    <sheetDataSet>
      <sheetData sheetId="0" refreshError="1"/>
      <sheetData sheetId="1" refreshError="1"/>
      <sheetData sheetId="2" refreshError="1"/>
      <sheetData sheetId="3" refreshError="1">
        <row r="9">
          <cell r="I9" t="str">
            <v>101000.301000</v>
          </cell>
          <cell r="J9" t="str">
            <v>Organization</v>
          </cell>
          <cell r="K9" t="str">
            <v>10130100</v>
          </cell>
        </row>
        <row r="10">
          <cell r="I10" t="str">
            <v>101000.302000</v>
          </cell>
          <cell r="J10" t="str">
            <v>Franchises</v>
          </cell>
          <cell r="K10" t="str">
            <v>10130200</v>
          </cell>
        </row>
        <row r="11">
          <cell r="I11" t="str">
            <v>101000.302100</v>
          </cell>
          <cell r="J11" t="str">
            <v>Franchises Amortizab</v>
          </cell>
          <cell r="K11" t="str">
            <v>10130200</v>
          </cell>
        </row>
        <row r="12">
          <cell r="I12" t="str">
            <v>101000.303200</v>
          </cell>
          <cell r="J12" t="str">
            <v>Land &amp; Ld Rights SS</v>
          </cell>
          <cell r="K12" t="str">
            <v>10130320</v>
          </cell>
        </row>
        <row r="13">
          <cell r="I13" t="str">
            <v>101000.303300</v>
          </cell>
          <cell r="J13" t="str">
            <v>Land &amp; Ld Rights P</v>
          </cell>
          <cell r="K13" t="str">
            <v>10130330</v>
          </cell>
        </row>
        <row r="14">
          <cell r="I14" t="str">
            <v>101000.303400</v>
          </cell>
          <cell r="J14" t="str">
            <v>Land &amp; Ld Rights WT</v>
          </cell>
          <cell r="K14" t="str">
            <v>10130340</v>
          </cell>
        </row>
        <row r="15">
          <cell r="I15" t="str">
            <v>101000.303410</v>
          </cell>
          <cell r="J15" t="str">
            <v>Depletable Ld WT</v>
          </cell>
          <cell r="K15" t="str">
            <v>10130340</v>
          </cell>
        </row>
        <row r="16">
          <cell r="I16" t="str">
            <v>101000.303500</v>
          </cell>
          <cell r="J16" t="str">
            <v>Land &amp; Ld Rights TD</v>
          </cell>
          <cell r="K16" t="str">
            <v>10130350</v>
          </cell>
        </row>
        <row r="17">
          <cell r="I17" t="str">
            <v>101000.303501</v>
          </cell>
          <cell r="J17" t="str">
            <v>Land TD</v>
          </cell>
          <cell r="K17" t="str">
            <v>10130350</v>
          </cell>
        </row>
        <row r="18">
          <cell r="I18" t="str">
            <v>101000.303502</v>
          </cell>
          <cell r="J18" t="str">
            <v>Rights of Way TD</v>
          </cell>
          <cell r="K18" t="str">
            <v>10130350</v>
          </cell>
        </row>
        <row r="19">
          <cell r="I19" t="str">
            <v>101000.303600</v>
          </cell>
          <cell r="J19" t="str">
            <v>Land &amp; Land Rights A</v>
          </cell>
          <cell r="K19" t="str">
            <v>10130360</v>
          </cell>
        </row>
        <row r="20">
          <cell r="I20" t="str">
            <v>101000.304100</v>
          </cell>
          <cell r="J20" t="str">
            <v>Struct &amp; Imp SS</v>
          </cell>
          <cell r="K20" t="str">
            <v>10130410</v>
          </cell>
        </row>
        <row r="21">
          <cell r="I21" t="str">
            <v>101000.304200</v>
          </cell>
          <cell r="J21" t="str">
            <v>Struct &amp; Imp P</v>
          </cell>
          <cell r="K21" t="str">
            <v>10130420</v>
          </cell>
        </row>
        <row r="22">
          <cell r="I22" t="str">
            <v>101000.304201</v>
          </cell>
          <cell r="J22" t="str">
            <v>Struct &amp; Imp Pumps (</v>
          </cell>
          <cell r="K22" t="str">
            <v>10130420</v>
          </cell>
        </row>
        <row r="23">
          <cell r="I23" t="str">
            <v>101000.304202</v>
          </cell>
          <cell r="J23" t="str">
            <v>Struct &amp; Imp Pump Bo</v>
          </cell>
          <cell r="K23" t="str">
            <v>10130420</v>
          </cell>
        </row>
        <row r="24">
          <cell r="I24" t="str">
            <v>101000.304300</v>
          </cell>
          <cell r="J24" t="str">
            <v>Struct &amp; Imp WT</v>
          </cell>
          <cell r="K24" t="str">
            <v>10130430</v>
          </cell>
        </row>
        <row r="25">
          <cell r="I25" t="str">
            <v>101000.304301</v>
          </cell>
          <cell r="J25" t="str">
            <v>Struct &amp; Imp WT Depr</v>
          </cell>
          <cell r="K25" t="str">
            <v>10130430</v>
          </cell>
        </row>
        <row r="26">
          <cell r="I26" t="str">
            <v>101000.304302</v>
          </cell>
          <cell r="J26" t="str">
            <v>Struct &amp; Imp WT Pain</v>
          </cell>
          <cell r="K26" t="str">
            <v>10130430</v>
          </cell>
        </row>
        <row r="27">
          <cell r="I27" t="str">
            <v>101000.304310</v>
          </cell>
          <cell r="J27" t="str">
            <v>Struct &amp; Imp WT Wste</v>
          </cell>
          <cell r="K27" t="str">
            <v>10130430</v>
          </cell>
        </row>
        <row r="28">
          <cell r="I28" t="str">
            <v>101000.304312</v>
          </cell>
          <cell r="J28" t="str">
            <v>Struct &amp; Imp WT WH R</v>
          </cell>
          <cell r="K28" t="str">
            <v>10130430</v>
          </cell>
        </row>
        <row r="29">
          <cell r="I29" t="str">
            <v>101000.304320</v>
          </cell>
          <cell r="J29" t="str">
            <v>Struct &amp; Imp WT Nth</v>
          </cell>
          <cell r="K29" t="str">
            <v>10130430</v>
          </cell>
        </row>
        <row r="30">
          <cell r="I30" t="str">
            <v>101000.304330</v>
          </cell>
          <cell r="J30" t="str">
            <v>Struct &amp; Imp WT Ctrl</v>
          </cell>
          <cell r="K30" t="str">
            <v>10130430</v>
          </cell>
        </row>
        <row r="31">
          <cell r="I31" t="str">
            <v>101000.304340</v>
          </cell>
          <cell r="J31" t="str">
            <v>Struct &amp; Imp WT Ctrl</v>
          </cell>
          <cell r="K31" t="str">
            <v>10130430</v>
          </cell>
        </row>
        <row r="32">
          <cell r="I32" t="str">
            <v>101000.304350</v>
          </cell>
          <cell r="J32" t="str">
            <v>Struct &amp; Imp WT Sth</v>
          </cell>
          <cell r="K32" t="str">
            <v>10130430</v>
          </cell>
        </row>
        <row r="33">
          <cell r="I33" t="str">
            <v>101000.304360</v>
          </cell>
          <cell r="J33" t="str">
            <v>Struct &amp; Imp WT Mera</v>
          </cell>
          <cell r="K33" t="str">
            <v>10130430</v>
          </cell>
        </row>
        <row r="34">
          <cell r="I34" t="str">
            <v>101000.304390</v>
          </cell>
          <cell r="J34" t="str">
            <v>Struct &amp; Imp WT Mix</v>
          </cell>
          <cell r="K34" t="str">
            <v>10130430</v>
          </cell>
        </row>
        <row r="35">
          <cell r="I35" t="str">
            <v>101000.304391</v>
          </cell>
          <cell r="J35" t="str">
            <v>Struct &amp; Imp WT Pur</v>
          </cell>
          <cell r="K35" t="str">
            <v>10130430</v>
          </cell>
        </row>
        <row r="36">
          <cell r="I36" t="str">
            <v>101000.304400</v>
          </cell>
          <cell r="J36" t="str">
            <v>Struct &amp; Imp TD</v>
          </cell>
          <cell r="K36" t="str">
            <v>10130440</v>
          </cell>
        </row>
        <row r="37">
          <cell r="I37" t="str">
            <v>101000.304410</v>
          </cell>
          <cell r="J37" t="str">
            <v>Struct &amp; Imp TD Spec</v>
          </cell>
          <cell r="K37" t="str">
            <v>10130440</v>
          </cell>
        </row>
        <row r="38">
          <cell r="I38" t="str">
            <v>101000.304500</v>
          </cell>
          <cell r="J38" t="str">
            <v>Struct &amp; Imp AG</v>
          </cell>
          <cell r="K38" t="str">
            <v>10130450</v>
          </cell>
        </row>
        <row r="39">
          <cell r="I39" t="str">
            <v>101000.304510</v>
          </cell>
          <cell r="J39" t="str">
            <v>Struct &amp; Imp AG Cap</v>
          </cell>
          <cell r="K39" t="str">
            <v>10130450</v>
          </cell>
        </row>
        <row r="40">
          <cell r="I40" t="str">
            <v>101000.304600</v>
          </cell>
          <cell r="J40" t="str">
            <v>Struct &amp; Imp Offices</v>
          </cell>
          <cell r="K40" t="str">
            <v>10130450</v>
          </cell>
        </row>
        <row r="41">
          <cell r="I41" t="str">
            <v>101000.304610</v>
          </cell>
          <cell r="J41" t="str">
            <v>Gen Structures - HVA</v>
          </cell>
          <cell r="K41" t="str">
            <v>10130450</v>
          </cell>
        </row>
        <row r="42">
          <cell r="I42" t="str">
            <v>101000.304620</v>
          </cell>
          <cell r="J42" t="str">
            <v>Struct &amp; Imp Leaseho</v>
          </cell>
          <cell r="K42" t="str">
            <v>10130450</v>
          </cell>
        </row>
        <row r="43">
          <cell r="I43" t="str">
            <v>101000.304621</v>
          </cell>
          <cell r="J43" t="str">
            <v>Struct &amp; Imp Leaseho</v>
          </cell>
          <cell r="K43" t="str">
            <v>10130450</v>
          </cell>
        </row>
        <row r="44">
          <cell r="I44" t="str">
            <v>101000.304700</v>
          </cell>
          <cell r="J44" t="str">
            <v>Struct &amp; Imp Store,S</v>
          </cell>
          <cell r="K44" t="str">
            <v>10130450</v>
          </cell>
        </row>
        <row r="45">
          <cell r="I45" t="str">
            <v>101000.304800</v>
          </cell>
          <cell r="J45" t="str">
            <v>Struct &amp; Imp Misc</v>
          </cell>
          <cell r="K45" t="str">
            <v>10130450</v>
          </cell>
        </row>
        <row r="46">
          <cell r="I46" t="str">
            <v>101000.305000</v>
          </cell>
          <cell r="J46" t="str">
            <v>Collect &amp; Impounding</v>
          </cell>
          <cell r="K46" t="str">
            <v>10130500</v>
          </cell>
        </row>
        <row r="47">
          <cell r="I47" t="str">
            <v>101000.306000</v>
          </cell>
          <cell r="J47" t="str">
            <v>Lake, River &amp; Other</v>
          </cell>
          <cell r="K47" t="str">
            <v>10130600</v>
          </cell>
        </row>
        <row r="48">
          <cell r="I48" t="str">
            <v>101000.307000</v>
          </cell>
          <cell r="J48" t="str">
            <v>Wells &amp; Springs</v>
          </cell>
          <cell r="K48" t="str">
            <v>10130700</v>
          </cell>
        </row>
        <row r="49">
          <cell r="I49" t="str">
            <v>101000.307200</v>
          </cell>
          <cell r="J49" t="str">
            <v>Wells Only (LI)</v>
          </cell>
          <cell r="K49" t="str">
            <v>10130700</v>
          </cell>
        </row>
        <row r="50">
          <cell r="I50" t="str">
            <v>101000.308000</v>
          </cell>
          <cell r="J50" t="str">
            <v>Infiltration Galleri</v>
          </cell>
          <cell r="K50" t="str">
            <v>10130800</v>
          </cell>
        </row>
        <row r="51">
          <cell r="I51" t="str">
            <v>101000.309000</v>
          </cell>
          <cell r="J51" t="str">
            <v>Supply Mains</v>
          </cell>
          <cell r="K51" t="str">
            <v>10130900</v>
          </cell>
        </row>
        <row r="52">
          <cell r="I52" t="str">
            <v>101000.309100</v>
          </cell>
          <cell r="J52" t="str">
            <v>Supply Mains Nth Plt</v>
          </cell>
          <cell r="K52" t="str">
            <v>10130900</v>
          </cell>
        </row>
        <row r="53">
          <cell r="I53" t="str">
            <v>101000.309200</v>
          </cell>
          <cell r="J53" t="str">
            <v>Supply Mains Ctrl Pl</v>
          </cell>
          <cell r="K53" t="str">
            <v>10130900</v>
          </cell>
        </row>
        <row r="54">
          <cell r="I54" t="str">
            <v>101000.309300</v>
          </cell>
          <cell r="J54" t="str">
            <v>Supply Mains Sth Plt</v>
          </cell>
          <cell r="K54" t="str">
            <v>10130900</v>
          </cell>
        </row>
        <row r="55">
          <cell r="I55" t="str">
            <v>101000.309400</v>
          </cell>
          <cell r="J55" t="str">
            <v>Supply Mains Meramec</v>
          </cell>
          <cell r="K55" t="str">
            <v>10130900</v>
          </cell>
        </row>
        <row r="56">
          <cell r="I56" t="str">
            <v>101000.310000</v>
          </cell>
          <cell r="J56" t="str">
            <v>Power Generation Equ</v>
          </cell>
          <cell r="K56" t="str">
            <v>10131000</v>
          </cell>
        </row>
        <row r="57">
          <cell r="I57" t="str">
            <v>101000.310200</v>
          </cell>
          <cell r="J57" t="str">
            <v>Boiler Plant Equipme</v>
          </cell>
          <cell r="K57" t="str">
            <v>10131020</v>
          </cell>
        </row>
        <row r="58">
          <cell r="I58" t="str">
            <v>101000.311100</v>
          </cell>
          <cell r="J58" t="str">
            <v>Pump Equip Steam</v>
          </cell>
          <cell r="K58" t="str">
            <v>10131110</v>
          </cell>
        </row>
        <row r="59">
          <cell r="I59" t="str">
            <v>101000.311200</v>
          </cell>
          <cell r="J59" t="str">
            <v>Pump Equip Electric</v>
          </cell>
          <cell r="K59" t="str">
            <v>10131120</v>
          </cell>
        </row>
        <row r="60">
          <cell r="I60" t="str">
            <v>101000.311210</v>
          </cell>
          <cell r="J60" t="str">
            <v>Pump Equip Elec Pre4</v>
          </cell>
          <cell r="K60" t="str">
            <v>10131120</v>
          </cell>
        </row>
        <row r="61">
          <cell r="I61" t="str">
            <v>101000.311220</v>
          </cell>
          <cell r="J61" t="str">
            <v>Pump Equip Elec Post</v>
          </cell>
          <cell r="K61" t="str">
            <v>10131120</v>
          </cell>
        </row>
        <row r="62">
          <cell r="I62" t="str">
            <v>101000.311230</v>
          </cell>
          <cell r="J62" t="str">
            <v>Pump Equip Elec Boos</v>
          </cell>
          <cell r="K62" t="str">
            <v>10131120</v>
          </cell>
        </row>
        <row r="63">
          <cell r="I63" t="str">
            <v>101000.311250</v>
          </cell>
          <cell r="J63" t="str">
            <v>Pump Equip Electric</v>
          </cell>
          <cell r="K63" t="str">
            <v>10131120</v>
          </cell>
        </row>
        <row r="64">
          <cell r="I64" t="str">
            <v>101000.311300</v>
          </cell>
          <cell r="J64" t="str">
            <v>Pump Equip Diesel</v>
          </cell>
          <cell r="K64" t="str">
            <v>10131130</v>
          </cell>
        </row>
        <row r="65">
          <cell r="I65" t="str">
            <v>101000.311310</v>
          </cell>
          <cell r="J65" t="str">
            <v>Pump Equip Diesel St</v>
          </cell>
          <cell r="K65" t="str">
            <v>10131130</v>
          </cell>
        </row>
        <row r="66">
          <cell r="I66" t="str">
            <v>101000.311320</v>
          </cell>
          <cell r="J66" t="str">
            <v>Pump Equip Diesel Ct</v>
          </cell>
          <cell r="K66" t="str">
            <v>10131130</v>
          </cell>
        </row>
        <row r="67">
          <cell r="I67" t="str">
            <v>101000.311350</v>
          </cell>
          <cell r="J67" t="str">
            <v>Pump Equip Diesel TD</v>
          </cell>
          <cell r="K67" t="str">
            <v>10131130</v>
          </cell>
        </row>
        <row r="68">
          <cell r="I68" t="str">
            <v>101000.311400</v>
          </cell>
          <cell r="J68" t="str">
            <v>Pump Equip Hydraulic</v>
          </cell>
          <cell r="K68" t="str">
            <v>10131140</v>
          </cell>
        </row>
        <row r="69">
          <cell r="I69" t="str">
            <v>101000.311500</v>
          </cell>
          <cell r="J69" t="str">
            <v>Pump Equip Other</v>
          </cell>
          <cell r="K69" t="str">
            <v>10131150</v>
          </cell>
        </row>
        <row r="70">
          <cell r="I70" t="str">
            <v>101000.311520</v>
          </cell>
          <cell r="J70" t="str">
            <v>Pumping Equipment SS</v>
          </cell>
          <cell r="K70" t="str">
            <v>10131152</v>
          </cell>
        </row>
        <row r="71">
          <cell r="I71" t="str">
            <v>101000.311530</v>
          </cell>
          <cell r="J71" t="str">
            <v>Pumping Equipment WT</v>
          </cell>
          <cell r="K71" t="str">
            <v>10131153</v>
          </cell>
        </row>
        <row r="72">
          <cell r="I72" t="str">
            <v>101000.311540</v>
          </cell>
          <cell r="J72" t="str">
            <v>Pumping Equipment TD</v>
          </cell>
          <cell r="K72" t="str">
            <v>10131154</v>
          </cell>
        </row>
        <row r="73">
          <cell r="I73" t="str">
            <v>101000.320100</v>
          </cell>
          <cell r="J73" t="str">
            <v>WT Equip Non-Media</v>
          </cell>
          <cell r="K73" t="str">
            <v>10132010</v>
          </cell>
        </row>
        <row r="74">
          <cell r="I74" t="str">
            <v>101000.320110</v>
          </cell>
          <cell r="J74" t="str">
            <v>WT Equip Purificatio</v>
          </cell>
          <cell r="K74" t="str">
            <v>10132010</v>
          </cell>
        </row>
        <row r="75">
          <cell r="I75" t="str">
            <v>101000.320120</v>
          </cell>
          <cell r="J75" t="str">
            <v>WT Equip Non-Med Nor</v>
          </cell>
          <cell r="K75" t="str">
            <v>10132010</v>
          </cell>
        </row>
        <row r="76">
          <cell r="I76" t="str">
            <v>101000.320130</v>
          </cell>
          <cell r="J76" t="str">
            <v>WT Equip Non Media C</v>
          </cell>
          <cell r="K76" t="str">
            <v>10132010</v>
          </cell>
        </row>
        <row r="77">
          <cell r="I77" t="str">
            <v>101000.320140</v>
          </cell>
          <cell r="J77" t="str">
            <v>WT Equip Non Media C</v>
          </cell>
          <cell r="K77" t="str">
            <v>10132010</v>
          </cell>
        </row>
        <row r="78">
          <cell r="I78" t="str">
            <v>101000.320150</v>
          </cell>
          <cell r="J78" t="str">
            <v>WT Equip Non Media S</v>
          </cell>
          <cell r="K78" t="str">
            <v>10132010</v>
          </cell>
        </row>
        <row r="79">
          <cell r="I79" t="str">
            <v>101000.320160</v>
          </cell>
          <cell r="J79" t="str">
            <v>WT Equip Non Media M</v>
          </cell>
          <cell r="K79" t="str">
            <v>10132010</v>
          </cell>
        </row>
        <row r="80">
          <cell r="I80" t="str">
            <v>101000.320190</v>
          </cell>
          <cell r="J80" t="str">
            <v>WT Equip Set Basin,C</v>
          </cell>
          <cell r="K80" t="str">
            <v>10132010</v>
          </cell>
        </row>
        <row r="81">
          <cell r="I81" t="str">
            <v>101000.320191</v>
          </cell>
          <cell r="J81" t="str">
            <v>WT Equip Filter Plan</v>
          </cell>
          <cell r="K81" t="str">
            <v>10132010</v>
          </cell>
        </row>
        <row r="82">
          <cell r="I82" t="str">
            <v>101000.320192</v>
          </cell>
          <cell r="J82" t="str">
            <v>WT Equip Wash Water</v>
          </cell>
          <cell r="K82" t="str">
            <v>10132010</v>
          </cell>
        </row>
        <row r="83">
          <cell r="I83" t="str">
            <v>101000.320193</v>
          </cell>
          <cell r="J83" t="str">
            <v>WT Equip Chemical Fe</v>
          </cell>
          <cell r="K83" t="str">
            <v>10132010</v>
          </cell>
        </row>
        <row r="84">
          <cell r="I84" t="str">
            <v>101000.320200</v>
          </cell>
          <cell r="J84" t="str">
            <v>WT Equip Filter Medi</v>
          </cell>
          <cell r="K84" t="str">
            <v>10132010</v>
          </cell>
        </row>
        <row r="85">
          <cell r="I85" t="str">
            <v>101000.320400</v>
          </cell>
          <cell r="J85" t="str">
            <v>WT Equip Waste Handl</v>
          </cell>
          <cell r="K85" t="str">
            <v>10132010</v>
          </cell>
        </row>
        <row r="86">
          <cell r="I86" t="str">
            <v>101000.320500</v>
          </cell>
          <cell r="J86" t="str">
            <v>WT Equip Pur Sys Lg</v>
          </cell>
          <cell r="K86" t="str">
            <v>10132010</v>
          </cell>
        </row>
        <row r="87">
          <cell r="I87" t="str">
            <v>101000.320502</v>
          </cell>
          <cell r="J87" t="str">
            <v>WT Equip Pur Sys Lg</v>
          </cell>
          <cell r="K87" t="str">
            <v>10132010</v>
          </cell>
        </row>
        <row r="88">
          <cell r="I88" t="str">
            <v>101000.330000</v>
          </cell>
          <cell r="J88" t="str">
            <v>Dist Reservoirs &amp; St</v>
          </cell>
          <cell r="K88" t="str">
            <v>10133000</v>
          </cell>
        </row>
        <row r="89">
          <cell r="I89" t="str">
            <v>101000.330002</v>
          </cell>
          <cell r="J89" t="str">
            <v>Dist Res &amp; Stand Ori</v>
          </cell>
          <cell r="K89" t="str">
            <v>10133000</v>
          </cell>
        </row>
        <row r="90">
          <cell r="I90" t="str">
            <v>101000.330003</v>
          </cell>
          <cell r="J90" t="str">
            <v>Dist Res &amp; Stand Ori</v>
          </cell>
          <cell r="K90" t="str">
            <v>10133000</v>
          </cell>
        </row>
        <row r="91">
          <cell r="I91" t="str">
            <v>101000.330100</v>
          </cell>
          <cell r="J91" t="str">
            <v>Elevated Tanks &amp; Sta</v>
          </cell>
          <cell r="K91" t="str">
            <v>10133000</v>
          </cell>
        </row>
        <row r="92">
          <cell r="I92" t="str">
            <v>101000.330200</v>
          </cell>
          <cell r="J92" t="str">
            <v>Ground Level Facilit</v>
          </cell>
          <cell r="K92" t="str">
            <v>10133000</v>
          </cell>
        </row>
        <row r="93">
          <cell r="I93" t="str">
            <v>101000.330300</v>
          </cell>
          <cell r="J93" t="str">
            <v>Below Grade Faciliti</v>
          </cell>
          <cell r="K93" t="str">
            <v>10133000</v>
          </cell>
        </row>
        <row r="94">
          <cell r="I94" t="str">
            <v>101000.330400</v>
          </cell>
          <cell r="J94" t="str">
            <v>Clearwell</v>
          </cell>
          <cell r="K94" t="str">
            <v>10133000</v>
          </cell>
        </row>
        <row r="95">
          <cell r="I95" t="str">
            <v>101000.331001</v>
          </cell>
          <cell r="J95" t="str">
            <v>TD Mains Not Classif</v>
          </cell>
          <cell r="K95" t="str">
            <v>10133100</v>
          </cell>
        </row>
        <row r="96">
          <cell r="I96" t="str">
            <v>101000.331003</v>
          </cell>
          <cell r="J96" t="str">
            <v>TD Mains Paving (LI)</v>
          </cell>
          <cell r="K96" t="str">
            <v>10133100</v>
          </cell>
        </row>
        <row r="97">
          <cell r="I97" t="str">
            <v>101000.331100</v>
          </cell>
          <cell r="J97" t="str">
            <v>TD Mains 4in &amp; Less</v>
          </cell>
          <cell r="K97" t="str">
            <v>10133100</v>
          </cell>
        </row>
        <row r="98">
          <cell r="I98" t="str">
            <v>101000.331101</v>
          </cell>
          <cell r="J98" t="str">
            <v>TD Mains 4in &amp; Less</v>
          </cell>
          <cell r="K98" t="str">
            <v>10133100</v>
          </cell>
        </row>
        <row r="99">
          <cell r="I99" t="str">
            <v>101000.331200</v>
          </cell>
          <cell r="J99" t="str">
            <v>TD Mains 6in to 8in</v>
          </cell>
          <cell r="K99" t="str">
            <v>10133100</v>
          </cell>
        </row>
        <row r="100">
          <cell r="I100" t="str">
            <v>101000.331210</v>
          </cell>
          <cell r="J100" t="str">
            <v>TD Mains 6in to 10in</v>
          </cell>
          <cell r="K100" t="str">
            <v>10133100</v>
          </cell>
        </row>
        <row r="101">
          <cell r="I101" t="str">
            <v>101000.331230</v>
          </cell>
          <cell r="J101" t="str">
            <v>TD Mains 6in &amp; Grtr</v>
          </cell>
          <cell r="K101" t="str">
            <v>10133100</v>
          </cell>
        </row>
        <row r="102">
          <cell r="I102" t="str">
            <v>101000.331300</v>
          </cell>
          <cell r="J102" t="str">
            <v>TD Mains 10in to 16i</v>
          </cell>
          <cell r="K102" t="str">
            <v>10133100</v>
          </cell>
        </row>
        <row r="103">
          <cell r="I103" t="str">
            <v>101000.331350</v>
          </cell>
          <cell r="J103" t="str">
            <v>TD Mains 12in &amp; Grtr</v>
          </cell>
          <cell r="K103" t="str">
            <v>10133100</v>
          </cell>
        </row>
        <row r="104">
          <cell r="I104" t="str">
            <v>101000.331400</v>
          </cell>
          <cell r="J104" t="str">
            <v>TD Mains 18in &amp; Grtr</v>
          </cell>
          <cell r="K104" t="str">
            <v>10133100</v>
          </cell>
        </row>
        <row r="105">
          <cell r="I105" t="str">
            <v>101000.331500</v>
          </cell>
          <cell r="J105" t="str">
            <v>TD Mains Bridgeport</v>
          </cell>
          <cell r="K105" t="str">
            <v>10133100</v>
          </cell>
        </row>
        <row r="106">
          <cell r="I106" t="str">
            <v>101000.331601</v>
          </cell>
          <cell r="J106" t="str">
            <v>TD Mains AC 4in (STL</v>
          </cell>
          <cell r="K106" t="str">
            <v>10133100</v>
          </cell>
        </row>
        <row r="107">
          <cell r="I107" t="str">
            <v>101000.331602</v>
          </cell>
          <cell r="J107" t="str">
            <v>TD Mains CI &lt;10in 19</v>
          </cell>
          <cell r="K107" t="str">
            <v>10133100</v>
          </cell>
        </row>
        <row r="108">
          <cell r="I108" t="str">
            <v>101000.331603</v>
          </cell>
          <cell r="J108" t="str">
            <v>TD Mains CI &lt;10in 19</v>
          </cell>
          <cell r="K108" t="str">
            <v>10133100</v>
          </cell>
        </row>
        <row r="109">
          <cell r="I109" t="str">
            <v>101000.331604</v>
          </cell>
          <cell r="J109" t="str">
            <v>TD Mains CI &lt;10in 19</v>
          </cell>
          <cell r="K109" t="str">
            <v>10133100</v>
          </cell>
        </row>
        <row r="110">
          <cell r="I110" t="str">
            <v>101000.331605</v>
          </cell>
          <cell r="J110" t="str">
            <v>TD Mains CI 12in (ST</v>
          </cell>
          <cell r="K110" t="str">
            <v>10133100</v>
          </cell>
        </row>
        <row r="111">
          <cell r="I111" t="str">
            <v>101000.331606</v>
          </cell>
          <cell r="J111" t="str">
            <v>TD Mains CI 16in (ST</v>
          </cell>
          <cell r="K111" t="str">
            <v>10133100</v>
          </cell>
        </row>
        <row r="112">
          <cell r="I112" t="str">
            <v>101000.331607</v>
          </cell>
          <cell r="J112" t="str">
            <v>TD Mains DI 6in (STL</v>
          </cell>
          <cell r="K112" t="str">
            <v>10133100</v>
          </cell>
        </row>
        <row r="113">
          <cell r="I113" t="str">
            <v>101000.331608</v>
          </cell>
          <cell r="J113" t="str">
            <v>TD Mains DI 12in (ST</v>
          </cell>
          <cell r="K113" t="str">
            <v>10133100</v>
          </cell>
        </row>
        <row r="114">
          <cell r="I114" t="str">
            <v>101000.331609</v>
          </cell>
          <cell r="J114" t="str">
            <v>TD Mains DI 16in (ST</v>
          </cell>
          <cell r="K114" t="str">
            <v>10133100</v>
          </cell>
        </row>
        <row r="115">
          <cell r="I115" t="str">
            <v>101000.331610</v>
          </cell>
          <cell r="J115" t="str">
            <v>TD Mains Galve 1in (</v>
          </cell>
          <cell r="K115" t="str">
            <v>10133100</v>
          </cell>
        </row>
        <row r="116">
          <cell r="I116" t="str">
            <v>101000.331611</v>
          </cell>
          <cell r="J116" t="str">
            <v>TD Mains LJ 20in (ST</v>
          </cell>
          <cell r="K116" t="str">
            <v>10133100</v>
          </cell>
        </row>
        <row r="117">
          <cell r="I117" t="str">
            <v>101000.331612</v>
          </cell>
          <cell r="J117" t="str">
            <v>TD Main PL 6-8in (ST</v>
          </cell>
          <cell r="K117" t="str">
            <v>10133100</v>
          </cell>
        </row>
        <row r="118">
          <cell r="I118" t="str">
            <v>101000.331613</v>
          </cell>
          <cell r="J118" t="str">
            <v>TD Main PL 12in (STL</v>
          </cell>
          <cell r="K118" t="str">
            <v>10133100</v>
          </cell>
        </row>
        <row r="119">
          <cell r="I119" t="str">
            <v>101000.331614</v>
          </cell>
          <cell r="J119" t="str">
            <v>TD Main DI 4in (STL)</v>
          </cell>
          <cell r="K119" t="str">
            <v>10133100</v>
          </cell>
        </row>
        <row r="120">
          <cell r="I120" t="str">
            <v>101000.331615</v>
          </cell>
          <cell r="J120" t="str">
            <v>TD Mains DI 24in</v>
          </cell>
          <cell r="K120" t="str">
            <v>10133100</v>
          </cell>
        </row>
        <row r="121">
          <cell r="I121" t="str">
            <v>101000.331616</v>
          </cell>
          <cell r="J121" t="str">
            <v>TD Main DI 10in (STL</v>
          </cell>
          <cell r="K121" t="str">
            <v>10133100</v>
          </cell>
        </row>
        <row r="122">
          <cell r="I122" t="str">
            <v>101000.332000</v>
          </cell>
          <cell r="J122" t="str">
            <v>Fire Mains</v>
          </cell>
          <cell r="K122" t="str">
            <v>10133200</v>
          </cell>
        </row>
        <row r="123">
          <cell r="I123" t="str">
            <v>101000.333000</v>
          </cell>
          <cell r="J123" t="str">
            <v>Services</v>
          </cell>
          <cell r="K123" t="str">
            <v>10133300</v>
          </cell>
        </row>
        <row r="124">
          <cell r="I124" t="str">
            <v>101000.334100</v>
          </cell>
          <cell r="J124" t="str">
            <v>Meters</v>
          </cell>
          <cell r="K124" t="str">
            <v>10133410</v>
          </cell>
        </row>
        <row r="125">
          <cell r="I125" t="str">
            <v>101000.334110</v>
          </cell>
          <cell r="J125" t="str">
            <v>Meters Bronze Case</v>
          </cell>
          <cell r="K125" t="str">
            <v>10133410</v>
          </cell>
        </row>
        <row r="126">
          <cell r="I126" t="str">
            <v>101000.334120</v>
          </cell>
          <cell r="J126" t="str">
            <v>Meters Plastic Case</v>
          </cell>
          <cell r="K126" t="str">
            <v>10133410</v>
          </cell>
        </row>
        <row r="127">
          <cell r="I127" t="str">
            <v>101000.334130</v>
          </cell>
          <cell r="J127" t="str">
            <v>Meters Other</v>
          </cell>
          <cell r="K127" t="str">
            <v>10133410</v>
          </cell>
        </row>
        <row r="128">
          <cell r="I128" t="str">
            <v>101000.334131</v>
          </cell>
          <cell r="J128" t="str">
            <v>Meters Other-Rem Rdr</v>
          </cell>
          <cell r="K128" t="str">
            <v>10133410</v>
          </cell>
        </row>
        <row r="129">
          <cell r="I129" t="str">
            <v>101000.334200</v>
          </cell>
          <cell r="J129" t="str">
            <v>Meter Installations</v>
          </cell>
          <cell r="K129" t="str">
            <v>10133420</v>
          </cell>
        </row>
        <row r="130">
          <cell r="I130" t="str">
            <v>101000.334201</v>
          </cell>
          <cell r="J130" t="str">
            <v>Meter Installation O</v>
          </cell>
          <cell r="K130" t="str">
            <v>10133420</v>
          </cell>
        </row>
        <row r="131">
          <cell r="I131" t="str">
            <v>101000.334300</v>
          </cell>
          <cell r="J131" t="str">
            <v>Meter Vaults</v>
          </cell>
          <cell r="K131" t="str">
            <v>10133410</v>
          </cell>
        </row>
        <row r="132">
          <cell r="I132" t="str">
            <v>101000.335000</v>
          </cell>
          <cell r="J132" t="str">
            <v>Hydrants</v>
          </cell>
          <cell r="K132" t="str">
            <v>10133500</v>
          </cell>
        </row>
        <row r="133">
          <cell r="I133" t="str">
            <v>101000.336000</v>
          </cell>
          <cell r="J133" t="str">
            <v>Backflow Prevention</v>
          </cell>
          <cell r="K133" t="str">
            <v>10133600</v>
          </cell>
        </row>
        <row r="134">
          <cell r="I134" t="str">
            <v>101000.339100</v>
          </cell>
          <cell r="J134" t="str">
            <v>Other P/E Intangible</v>
          </cell>
          <cell r="K134" t="str">
            <v>10133910</v>
          </cell>
        </row>
        <row r="135">
          <cell r="I135" t="str">
            <v>101000.339200</v>
          </cell>
          <cell r="J135" t="str">
            <v>Other P/E SS</v>
          </cell>
          <cell r="K135" t="str">
            <v>10133920</v>
          </cell>
        </row>
        <row r="136">
          <cell r="I136" t="str">
            <v>101000.339300</v>
          </cell>
          <cell r="J136" t="str">
            <v>Other P/E WT</v>
          </cell>
          <cell r="K136" t="str">
            <v>10133930</v>
          </cell>
        </row>
        <row r="137">
          <cell r="I137" t="str">
            <v>101000.339400</v>
          </cell>
          <cell r="J137" t="str">
            <v>Other P/E WT Res Han</v>
          </cell>
          <cell r="K137" t="str">
            <v>10133930</v>
          </cell>
        </row>
        <row r="138">
          <cell r="I138" t="str">
            <v>101000.339500</v>
          </cell>
          <cell r="J138" t="str">
            <v>Other P/E TD</v>
          </cell>
          <cell r="K138" t="str">
            <v>10133950</v>
          </cell>
        </row>
        <row r="139">
          <cell r="I139" t="str">
            <v>101000.339600</v>
          </cell>
          <cell r="J139" t="str">
            <v>Other P/E CPS</v>
          </cell>
          <cell r="K139" t="str">
            <v>10133910</v>
          </cell>
        </row>
        <row r="140">
          <cell r="I140" t="str">
            <v>101000.340100</v>
          </cell>
          <cell r="J140" t="str">
            <v>Office Furniture &amp; E</v>
          </cell>
          <cell r="K140" t="str">
            <v>10134010</v>
          </cell>
        </row>
        <row r="141">
          <cell r="I141" t="str">
            <v>101000.340200</v>
          </cell>
          <cell r="J141" t="str">
            <v>Comp &amp; Periph Equip</v>
          </cell>
          <cell r="K141" t="str">
            <v>10134010</v>
          </cell>
        </row>
        <row r="142">
          <cell r="I142" t="str">
            <v>101000.340210</v>
          </cell>
          <cell r="J142" t="str">
            <v>Comp &amp; Periph Mainfr</v>
          </cell>
          <cell r="K142" t="str">
            <v>10134010</v>
          </cell>
        </row>
        <row r="143">
          <cell r="I143" t="str">
            <v>101000.340220</v>
          </cell>
          <cell r="J143" t="str">
            <v>Comp &amp; Periph Person</v>
          </cell>
          <cell r="K143" t="str">
            <v>10134010</v>
          </cell>
        </row>
        <row r="144">
          <cell r="I144" t="str">
            <v>101000.340230</v>
          </cell>
          <cell r="J144" t="str">
            <v>Comp &amp; Periph Other</v>
          </cell>
          <cell r="K144" t="str">
            <v>10134010</v>
          </cell>
        </row>
        <row r="145">
          <cell r="I145" t="str">
            <v>101000.340240</v>
          </cell>
          <cell r="J145" t="str">
            <v>Comp &amp; Periph Capita</v>
          </cell>
          <cell r="K145" t="str">
            <v>10134010</v>
          </cell>
        </row>
        <row r="146">
          <cell r="I146" t="str">
            <v>101000.340300</v>
          </cell>
          <cell r="J146" t="str">
            <v>Computer Software</v>
          </cell>
          <cell r="K146" t="str">
            <v>10134010</v>
          </cell>
        </row>
        <row r="147">
          <cell r="I147" t="str">
            <v>101000.340310</v>
          </cell>
          <cell r="J147" t="str">
            <v>Comp Software Mainfr</v>
          </cell>
          <cell r="K147" t="str">
            <v>10134010</v>
          </cell>
        </row>
        <row r="148">
          <cell r="I148" t="str">
            <v>101000.340315</v>
          </cell>
          <cell r="J148" t="str">
            <v>Comp Software Specia</v>
          </cell>
          <cell r="K148" t="str">
            <v>10134010</v>
          </cell>
        </row>
        <row r="149">
          <cell r="I149" t="str">
            <v>101000.340320</v>
          </cell>
          <cell r="J149" t="str">
            <v>Comp Software Person</v>
          </cell>
          <cell r="K149" t="str">
            <v>10134010</v>
          </cell>
        </row>
        <row r="150">
          <cell r="I150" t="str">
            <v>101000.340325</v>
          </cell>
          <cell r="J150" t="str">
            <v>Comp Software Custom</v>
          </cell>
          <cell r="K150" t="str">
            <v>10134010</v>
          </cell>
        </row>
        <row r="151">
          <cell r="I151" t="str">
            <v>101000.340330</v>
          </cell>
          <cell r="J151" t="str">
            <v>Comp Software Other</v>
          </cell>
          <cell r="K151" t="str">
            <v>10134010</v>
          </cell>
        </row>
        <row r="152">
          <cell r="I152" t="str">
            <v>101000.340400</v>
          </cell>
          <cell r="J152" t="str">
            <v>Data Handling Equipm</v>
          </cell>
          <cell r="K152" t="str">
            <v>10134010</v>
          </cell>
        </row>
        <row r="153">
          <cell r="I153" t="str">
            <v>101000.340500</v>
          </cell>
          <cell r="J153" t="str">
            <v>Other Office Equipme</v>
          </cell>
          <cell r="K153" t="str">
            <v>10134010</v>
          </cell>
        </row>
        <row r="154">
          <cell r="I154" t="str">
            <v>101000.341001</v>
          </cell>
          <cell r="J154" t="str">
            <v>Trans Equip Not Clas</v>
          </cell>
          <cell r="K154" t="str">
            <v>10134100</v>
          </cell>
        </row>
        <row r="155">
          <cell r="I155" t="str">
            <v>101000.341100</v>
          </cell>
          <cell r="J155" t="str">
            <v>Trans Equip Lt Duty</v>
          </cell>
          <cell r="K155" t="str">
            <v>10134100</v>
          </cell>
        </row>
        <row r="156">
          <cell r="I156" t="str">
            <v>101000.341200</v>
          </cell>
          <cell r="J156" t="str">
            <v>Trans Equip Hvy Duty</v>
          </cell>
          <cell r="K156" t="str">
            <v>10134100</v>
          </cell>
        </row>
        <row r="157">
          <cell r="I157" t="str">
            <v>101000.341300</v>
          </cell>
          <cell r="J157" t="str">
            <v>Trans Equip Autos</v>
          </cell>
          <cell r="K157" t="str">
            <v>10134100</v>
          </cell>
        </row>
        <row r="158">
          <cell r="I158" t="str">
            <v>101000.341400</v>
          </cell>
          <cell r="J158" t="str">
            <v>Trans Equip Other</v>
          </cell>
          <cell r="K158" t="str">
            <v>10134100</v>
          </cell>
        </row>
        <row r="159">
          <cell r="I159" t="str">
            <v>101000.342000</v>
          </cell>
          <cell r="J159" t="str">
            <v>Stores Equipment</v>
          </cell>
          <cell r="K159" t="str">
            <v>10134200</v>
          </cell>
        </row>
        <row r="160">
          <cell r="I160" t="str">
            <v>101000.343000</v>
          </cell>
          <cell r="J160" t="str">
            <v>Tools,Shop,Garage Eq</v>
          </cell>
          <cell r="K160" t="str">
            <v>10134300</v>
          </cell>
        </row>
        <row r="161">
          <cell r="I161" t="str">
            <v>101000.343100</v>
          </cell>
          <cell r="J161" t="str">
            <v>Tools,Shop,Garage Eq</v>
          </cell>
          <cell r="K161" t="str">
            <v>10134300</v>
          </cell>
        </row>
        <row r="162">
          <cell r="I162" t="str">
            <v>101000.344000</v>
          </cell>
          <cell r="J162" t="str">
            <v>Laboratory Equipment</v>
          </cell>
          <cell r="K162" t="str">
            <v>10134400</v>
          </cell>
        </row>
        <row r="163">
          <cell r="I163" t="str">
            <v>101000.344100</v>
          </cell>
          <cell r="J163" t="str">
            <v>Laboratory Equip Oth</v>
          </cell>
          <cell r="K163" t="str">
            <v>10134400</v>
          </cell>
        </row>
        <row r="164">
          <cell r="I164" t="str">
            <v>101000.345000</v>
          </cell>
          <cell r="J164" t="str">
            <v>Power Operated Equip</v>
          </cell>
          <cell r="K164" t="str">
            <v>10134500</v>
          </cell>
        </row>
        <row r="165">
          <cell r="I165" t="str">
            <v>101000.345100</v>
          </cell>
          <cell r="J165" t="str">
            <v>Power Oper Equip Oth</v>
          </cell>
          <cell r="K165" t="str">
            <v>10134500</v>
          </cell>
        </row>
        <row r="166">
          <cell r="I166" t="str">
            <v>101000.346000</v>
          </cell>
          <cell r="J166" t="str">
            <v>Comm Equip Not Class</v>
          </cell>
          <cell r="K166" t="str">
            <v>10134600</v>
          </cell>
        </row>
        <row r="167">
          <cell r="I167" t="str">
            <v>101000.346100</v>
          </cell>
          <cell r="J167" t="str">
            <v>Comm Equip Non-Telep</v>
          </cell>
          <cell r="K167" t="str">
            <v>10134600</v>
          </cell>
        </row>
        <row r="168">
          <cell r="I168" t="str">
            <v>101000.346190</v>
          </cell>
          <cell r="J168" t="str">
            <v>Remote Control &amp; Ins</v>
          </cell>
          <cell r="K168" t="str">
            <v>10134600</v>
          </cell>
        </row>
        <row r="169">
          <cell r="I169" t="str">
            <v>101000.346200</v>
          </cell>
          <cell r="J169" t="str">
            <v>Comm Equip Telephone</v>
          </cell>
          <cell r="K169" t="str">
            <v>10134600</v>
          </cell>
        </row>
        <row r="170">
          <cell r="I170" t="str">
            <v>101000.346300</v>
          </cell>
          <cell r="J170" t="str">
            <v>Comm Equip Other</v>
          </cell>
          <cell r="K170" t="str">
            <v>10134600</v>
          </cell>
        </row>
        <row r="171">
          <cell r="I171" t="str">
            <v>101000.347000</v>
          </cell>
          <cell r="J171" t="str">
            <v>Misc Equipment</v>
          </cell>
          <cell r="K171" t="str">
            <v>10134700</v>
          </cell>
        </row>
        <row r="172">
          <cell r="I172" t="str">
            <v>101000.348000</v>
          </cell>
          <cell r="J172" t="str">
            <v>Other Tangible Prope</v>
          </cell>
          <cell r="K172" t="str">
            <v>10134800</v>
          </cell>
        </row>
        <row r="173">
          <cell r="I173" t="str">
            <v>101000.351000</v>
          </cell>
          <cell r="J173" t="str">
            <v>WW Organization</v>
          </cell>
          <cell r="K173" t="str">
            <v>10135100</v>
          </cell>
        </row>
        <row r="174">
          <cell r="I174" t="str">
            <v>101000.352000</v>
          </cell>
          <cell r="J174" t="str">
            <v>WW Franchises</v>
          </cell>
          <cell r="K174" t="str">
            <v>10135200</v>
          </cell>
        </row>
        <row r="175">
          <cell r="I175" t="str">
            <v>101000.352200</v>
          </cell>
          <cell r="J175" t="str">
            <v>WW Other Intangible</v>
          </cell>
          <cell r="K175" t="str">
            <v>10135220</v>
          </cell>
        </row>
        <row r="176">
          <cell r="I176" t="str">
            <v>101000.353200</v>
          </cell>
          <cell r="J176" t="str">
            <v>WW Land &amp; Ld Rights</v>
          </cell>
          <cell r="K176" t="str">
            <v>10135320</v>
          </cell>
        </row>
        <row r="177">
          <cell r="I177" t="str">
            <v>101000.353300</v>
          </cell>
          <cell r="J177" t="str">
            <v>WW Land &amp; Ld Rights</v>
          </cell>
          <cell r="K177" t="str">
            <v>10135330</v>
          </cell>
        </row>
        <row r="178">
          <cell r="I178" t="str">
            <v>101000.353400</v>
          </cell>
          <cell r="J178" t="str">
            <v>WW Land &amp; Ld Rights</v>
          </cell>
          <cell r="K178" t="str">
            <v>10135340</v>
          </cell>
        </row>
        <row r="179">
          <cell r="I179" t="str">
            <v>101000.353500</v>
          </cell>
          <cell r="J179" t="str">
            <v>WW Land &amp; Ld Rights</v>
          </cell>
          <cell r="K179" t="str">
            <v>10135350</v>
          </cell>
        </row>
        <row r="180">
          <cell r="I180" t="str">
            <v>101000.354200</v>
          </cell>
          <cell r="J180" t="str">
            <v>WW Struct &amp; Imp Coll</v>
          </cell>
          <cell r="K180" t="str">
            <v>10135420</v>
          </cell>
        </row>
        <row r="181">
          <cell r="I181" t="str">
            <v>101000.354300</v>
          </cell>
          <cell r="J181" t="str">
            <v>WW Struct &amp; Imp SPP</v>
          </cell>
          <cell r="K181" t="str">
            <v>10135430</v>
          </cell>
        </row>
        <row r="182">
          <cell r="I182" t="str">
            <v>101000.354400</v>
          </cell>
          <cell r="J182" t="str">
            <v>WW Struct &amp; Imp TDP</v>
          </cell>
          <cell r="K182" t="str">
            <v>10135440</v>
          </cell>
        </row>
        <row r="183">
          <cell r="I183" t="str">
            <v>101000.354500</v>
          </cell>
          <cell r="J183" t="str">
            <v>WW Struct &amp; Imp Gen</v>
          </cell>
          <cell r="K183" t="str">
            <v>10135450</v>
          </cell>
        </row>
        <row r="184">
          <cell r="I184" t="str">
            <v>101000.354510</v>
          </cell>
          <cell r="J184" t="str">
            <v>WW Struct &amp; Imp Gen</v>
          </cell>
          <cell r="K184" t="str">
            <v>10135450</v>
          </cell>
        </row>
        <row r="185">
          <cell r="I185" t="str">
            <v>101000.354515</v>
          </cell>
          <cell r="J185" t="str">
            <v>WW Struct &amp; Imp AG W</v>
          </cell>
          <cell r="K185" t="str">
            <v>10135450</v>
          </cell>
        </row>
        <row r="186">
          <cell r="I186" t="str">
            <v>101000.354520</v>
          </cell>
          <cell r="J186" t="str">
            <v>WW Struct &amp; Imp AG M</v>
          </cell>
          <cell r="K186" t="str">
            <v>10135450</v>
          </cell>
        </row>
        <row r="187">
          <cell r="I187" t="str">
            <v>101000.354530</v>
          </cell>
          <cell r="J187" t="str">
            <v>WW Struct &amp; Imp AG F</v>
          </cell>
          <cell r="K187" t="str">
            <v>10135450</v>
          </cell>
        </row>
        <row r="188">
          <cell r="I188" t="str">
            <v>101000.355200</v>
          </cell>
          <cell r="J188" t="str">
            <v>WW Pwr Gen Equip Col</v>
          </cell>
          <cell r="K188" t="str">
            <v>10135520</v>
          </cell>
        </row>
        <row r="189">
          <cell r="I189" t="str">
            <v>101000.355300</v>
          </cell>
          <cell r="J189" t="str">
            <v>WW Pwr Gen Equip SPP</v>
          </cell>
          <cell r="K189" t="str">
            <v>10135530</v>
          </cell>
        </row>
        <row r="190">
          <cell r="I190" t="str">
            <v>101000.355400</v>
          </cell>
          <cell r="J190" t="str">
            <v>WW Pwr Gen Equip TDP</v>
          </cell>
          <cell r="K190" t="str">
            <v>10135540</v>
          </cell>
        </row>
        <row r="191">
          <cell r="I191" t="str">
            <v>101000.355500</v>
          </cell>
          <cell r="J191" t="str">
            <v>WW Pwr Gen Equip RWT</v>
          </cell>
          <cell r="K191" t="str">
            <v>10135550</v>
          </cell>
        </row>
        <row r="192">
          <cell r="I192" t="str">
            <v>101000.355600</v>
          </cell>
          <cell r="J192" t="str">
            <v>WW Pwr Gen Equip RWD</v>
          </cell>
          <cell r="K192" t="str">
            <v>10135560</v>
          </cell>
        </row>
        <row r="193">
          <cell r="I193" t="str">
            <v>101000.360000</v>
          </cell>
          <cell r="J193" t="str">
            <v>WW Collection Sewers</v>
          </cell>
          <cell r="K193" t="str">
            <v>10136000</v>
          </cell>
        </row>
        <row r="194">
          <cell r="I194" t="str">
            <v>101000.361100</v>
          </cell>
          <cell r="J194" t="str">
            <v>WW Collecting Mains</v>
          </cell>
          <cell r="K194" t="str">
            <v>10136110</v>
          </cell>
        </row>
        <row r="195">
          <cell r="I195" t="str">
            <v>101000.361101</v>
          </cell>
          <cell r="J195" t="str">
            <v>WW Collecting Mains</v>
          </cell>
          <cell r="K195" t="str">
            <v>10136110</v>
          </cell>
        </row>
        <row r="196">
          <cell r="I196" t="str">
            <v>101000.362000</v>
          </cell>
          <cell r="J196" t="str">
            <v>WW Special Coll Stru</v>
          </cell>
          <cell r="K196" t="str">
            <v>10136200</v>
          </cell>
        </row>
        <row r="197">
          <cell r="I197" t="str">
            <v>101000.363000</v>
          </cell>
          <cell r="J197" t="str">
            <v>WW Services Sewer</v>
          </cell>
          <cell r="K197" t="str">
            <v>10136300</v>
          </cell>
        </row>
        <row r="198">
          <cell r="I198" t="str">
            <v>101000.364000</v>
          </cell>
          <cell r="J198" t="str">
            <v>WW Flow Measuring De</v>
          </cell>
          <cell r="K198" t="str">
            <v>10136400</v>
          </cell>
        </row>
        <row r="199">
          <cell r="I199" t="str">
            <v>101000.365000</v>
          </cell>
          <cell r="J199" t="str">
            <v>WW Flow Measuring In</v>
          </cell>
          <cell r="K199" t="str">
            <v>10136500</v>
          </cell>
        </row>
        <row r="200">
          <cell r="I200" t="str">
            <v>101000.370000</v>
          </cell>
          <cell r="J200" t="str">
            <v>WW Receiving Wells</v>
          </cell>
          <cell r="K200" t="str">
            <v>10137000</v>
          </cell>
        </row>
        <row r="201">
          <cell r="I201" t="str">
            <v>101000.371100</v>
          </cell>
          <cell r="J201" t="str">
            <v>WW Pump Equip Elect</v>
          </cell>
          <cell r="K201" t="str">
            <v>10137110</v>
          </cell>
        </row>
        <row r="202">
          <cell r="I202" t="str">
            <v>101000.371160</v>
          </cell>
          <cell r="J202" t="str">
            <v>WW Pump Eq Elec &lt;+5H</v>
          </cell>
          <cell r="K202" t="str">
            <v>10137110</v>
          </cell>
        </row>
        <row r="203">
          <cell r="I203" t="str">
            <v>101000.371170</v>
          </cell>
          <cell r="J203" t="str">
            <v>WW Pump Eq Elec &gt;5HP</v>
          </cell>
          <cell r="K203" t="str">
            <v>10137110</v>
          </cell>
        </row>
        <row r="204">
          <cell r="I204" t="str">
            <v>101000.371200</v>
          </cell>
          <cell r="J204" t="str">
            <v>WW Pump Equip Oth Pw</v>
          </cell>
          <cell r="K204" t="str">
            <v>10137120</v>
          </cell>
        </row>
        <row r="205">
          <cell r="I205" t="str">
            <v>101000.371300</v>
          </cell>
          <cell r="J205" t="str">
            <v>WW Pump Equip Misc</v>
          </cell>
          <cell r="K205" t="str">
            <v>10137120</v>
          </cell>
        </row>
        <row r="206">
          <cell r="I206" t="str">
            <v>101000.380000</v>
          </cell>
          <cell r="J206" t="str">
            <v>WW TD Equipment</v>
          </cell>
          <cell r="K206" t="str">
            <v>10138000</v>
          </cell>
        </row>
        <row r="207">
          <cell r="I207" t="str">
            <v>101000.380050</v>
          </cell>
          <cell r="J207" t="str">
            <v>WW TD Equip Grit Rem</v>
          </cell>
          <cell r="K207" t="str">
            <v>10138000</v>
          </cell>
        </row>
        <row r="208">
          <cell r="I208" t="str">
            <v>101000.380100</v>
          </cell>
          <cell r="J208" t="str">
            <v>WW TD Equip Sed Tank</v>
          </cell>
          <cell r="K208" t="str">
            <v>10138000</v>
          </cell>
        </row>
        <row r="209">
          <cell r="I209" t="str">
            <v>101000.380200</v>
          </cell>
          <cell r="J209" t="str">
            <v>WW TD Equip Sldge/Ef</v>
          </cell>
          <cell r="K209" t="str">
            <v>10138000</v>
          </cell>
        </row>
        <row r="210">
          <cell r="I210" t="str">
            <v>101000.380250</v>
          </cell>
          <cell r="J210" t="str">
            <v>WW TD Equip Sldge Di</v>
          </cell>
          <cell r="K210" t="str">
            <v>10138000</v>
          </cell>
        </row>
        <row r="211">
          <cell r="I211" t="str">
            <v>101000.380300</v>
          </cell>
          <cell r="J211" t="str">
            <v>WW TD Equip Sldge Dr</v>
          </cell>
          <cell r="K211" t="str">
            <v>10138000</v>
          </cell>
        </row>
        <row r="212">
          <cell r="I212" t="str">
            <v>101000.380350</v>
          </cell>
          <cell r="J212" t="str">
            <v>WW TD Equip Sec Trmt</v>
          </cell>
          <cell r="K212" t="str">
            <v>10138000</v>
          </cell>
        </row>
        <row r="213">
          <cell r="I213" t="str">
            <v>101000.380400</v>
          </cell>
          <cell r="J213" t="str">
            <v>WW TD Equip Aux Effl</v>
          </cell>
          <cell r="K213" t="str">
            <v>10138000</v>
          </cell>
        </row>
        <row r="214">
          <cell r="I214" t="str">
            <v>101000.380450</v>
          </cell>
          <cell r="J214" t="str">
            <v>WW TD Equip Oth Sew</v>
          </cell>
          <cell r="K214" t="str">
            <v>10138000</v>
          </cell>
        </row>
        <row r="215">
          <cell r="I215" t="str">
            <v>101000.380500</v>
          </cell>
          <cell r="J215" t="str">
            <v>WW TD Equip Chem Trm</v>
          </cell>
          <cell r="K215" t="str">
            <v>10138000</v>
          </cell>
        </row>
        <row r="216">
          <cell r="I216" t="str">
            <v>101000.380600</v>
          </cell>
          <cell r="J216" t="str">
            <v>WW TD Equip Oth Disp</v>
          </cell>
          <cell r="K216" t="str">
            <v>10138000</v>
          </cell>
        </row>
        <row r="217">
          <cell r="I217" t="str">
            <v>101000.380625</v>
          </cell>
          <cell r="J217" t="str">
            <v>WW TD Equip Gen Trmt</v>
          </cell>
          <cell r="K217" t="str">
            <v>10138000</v>
          </cell>
        </row>
        <row r="218">
          <cell r="I218" t="str">
            <v>101000.380650</v>
          </cell>
          <cell r="J218" t="str">
            <v>WW TD Equip Influent</v>
          </cell>
          <cell r="K218" t="str">
            <v>10138000</v>
          </cell>
        </row>
        <row r="219">
          <cell r="I219" t="str">
            <v>101000.381000</v>
          </cell>
          <cell r="J219" t="str">
            <v>WW Plant Sewers</v>
          </cell>
          <cell r="K219" t="str">
            <v>10138100</v>
          </cell>
        </row>
        <row r="220">
          <cell r="I220" t="str">
            <v>101000.382000</v>
          </cell>
          <cell r="J220" t="str">
            <v>WW Outfall Sewer Lin</v>
          </cell>
          <cell r="K220" t="str">
            <v>10138200</v>
          </cell>
        </row>
        <row r="221">
          <cell r="I221" t="str">
            <v>101000.389100</v>
          </cell>
          <cell r="J221" t="str">
            <v>WW Oth Plt &amp; Misc Eq</v>
          </cell>
          <cell r="K221" t="str">
            <v>10138910</v>
          </cell>
        </row>
        <row r="222">
          <cell r="I222" t="str">
            <v>101000.389200</v>
          </cell>
          <cell r="J222" t="str">
            <v>WW Oth Plt &amp; Misc Eq</v>
          </cell>
          <cell r="K222" t="str">
            <v>10138920</v>
          </cell>
        </row>
        <row r="223">
          <cell r="I223" t="str">
            <v>101000.389300</v>
          </cell>
          <cell r="J223" t="str">
            <v>WW Oth Plt &amp; Misc Eq</v>
          </cell>
          <cell r="K223" t="str">
            <v>10138930</v>
          </cell>
        </row>
        <row r="224">
          <cell r="I224" t="str">
            <v>101000.389400</v>
          </cell>
          <cell r="J224" t="str">
            <v>WW Oth Plt &amp; Misc Eq</v>
          </cell>
          <cell r="K224" t="str">
            <v>10138940</v>
          </cell>
        </row>
        <row r="225">
          <cell r="I225" t="str">
            <v>101000.389600</v>
          </cell>
          <cell r="J225" t="str">
            <v>WW Other P/E-CPS</v>
          </cell>
          <cell r="K225" t="str">
            <v>10138910</v>
          </cell>
        </row>
        <row r="226">
          <cell r="I226" t="str">
            <v>101000.390000</v>
          </cell>
          <cell r="J226" t="str">
            <v>WW Office Furniture</v>
          </cell>
          <cell r="K226" t="str">
            <v>10139000</v>
          </cell>
        </row>
        <row r="227">
          <cell r="I227" t="str">
            <v>101000.390200</v>
          </cell>
          <cell r="J227" t="str">
            <v>WW Computers &amp; Perip</v>
          </cell>
          <cell r="K227" t="str">
            <v>10139000</v>
          </cell>
        </row>
        <row r="228">
          <cell r="I228" t="str">
            <v>101000.390300</v>
          </cell>
          <cell r="J228" t="str">
            <v>WW Computer Software</v>
          </cell>
          <cell r="K228" t="str">
            <v>10139000</v>
          </cell>
        </row>
        <row r="229">
          <cell r="I229" t="str">
            <v>101000.391000</v>
          </cell>
          <cell r="J229" t="str">
            <v>WW Trans Equipment</v>
          </cell>
          <cell r="K229" t="str">
            <v>10139100</v>
          </cell>
        </row>
        <row r="230">
          <cell r="I230" t="str">
            <v>101000.391100</v>
          </cell>
          <cell r="J230" t="str">
            <v>WW Trans Equip Lt Dt</v>
          </cell>
          <cell r="K230" t="str">
            <v>10139100</v>
          </cell>
        </row>
        <row r="231">
          <cell r="I231" t="str">
            <v>101000.391200</v>
          </cell>
          <cell r="J231" t="str">
            <v>WW Trans Equip Hvy D</v>
          </cell>
          <cell r="K231" t="str">
            <v>10139100</v>
          </cell>
        </row>
        <row r="232">
          <cell r="I232" t="str">
            <v>101000.392000</v>
          </cell>
          <cell r="J232" t="str">
            <v>WW Stores Equipment</v>
          </cell>
          <cell r="K232" t="str">
            <v>10139200</v>
          </cell>
        </row>
        <row r="233">
          <cell r="I233" t="str">
            <v>101000.393000</v>
          </cell>
          <cell r="J233" t="str">
            <v>WW Tool Shop &amp; Garag</v>
          </cell>
          <cell r="K233" t="str">
            <v>10139300</v>
          </cell>
        </row>
        <row r="234">
          <cell r="I234" t="str">
            <v>101000.394000</v>
          </cell>
          <cell r="J234" t="str">
            <v>WW Laboratory Equipm</v>
          </cell>
          <cell r="K234" t="str">
            <v>10139400</v>
          </cell>
        </row>
        <row r="235">
          <cell r="I235" t="str">
            <v>101000.395000</v>
          </cell>
          <cell r="J235" t="str">
            <v>WW Power Operated Eq</v>
          </cell>
          <cell r="K235" t="str">
            <v>10139500</v>
          </cell>
        </row>
        <row r="236">
          <cell r="I236" t="str">
            <v>101000.396000</v>
          </cell>
          <cell r="J236" t="str">
            <v>WW Communication Equ</v>
          </cell>
          <cell r="K236" t="str">
            <v>10139600</v>
          </cell>
        </row>
        <row r="237">
          <cell r="I237" t="str">
            <v>101000.397000</v>
          </cell>
          <cell r="J237" t="str">
            <v>WW Misc Equipment</v>
          </cell>
          <cell r="K237" t="str">
            <v>10139700</v>
          </cell>
        </row>
        <row r="238">
          <cell r="I238" t="str">
            <v>101000.398000</v>
          </cell>
          <cell r="J238" t="str">
            <v>WW Other Tangible Pl</v>
          </cell>
          <cell r="K238" t="str">
            <v>10139800</v>
          </cell>
        </row>
        <row r="239">
          <cell r="I239" t="str">
            <v>101002.331601</v>
          </cell>
          <cell r="J239" t="str">
            <v>TD Main AC 4in (STL)</v>
          </cell>
          <cell r="K239" t="str">
            <v>10133100</v>
          </cell>
        </row>
        <row r="240">
          <cell r="I240" t="str">
            <v>101002.331602</v>
          </cell>
          <cell r="J240" t="str">
            <v>TD Main CI &lt;10in 00-</v>
          </cell>
          <cell r="K240" t="str">
            <v>10133100</v>
          </cell>
        </row>
        <row r="241">
          <cell r="I241" t="str">
            <v>101002.331603</v>
          </cell>
          <cell r="J241" t="str">
            <v>TD Main CI &lt;10in 29-</v>
          </cell>
          <cell r="K241" t="str">
            <v>10133100</v>
          </cell>
        </row>
        <row r="242">
          <cell r="I242" t="str">
            <v>101002.331604</v>
          </cell>
          <cell r="J242" t="str">
            <v>TD Main CI &lt;10in 57-</v>
          </cell>
          <cell r="K242" t="str">
            <v>10133100</v>
          </cell>
        </row>
        <row r="243">
          <cell r="I243" t="str">
            <v>101002.331605</v>
          </cell>
          <cell r="J243" t="str">
            <v>TD Main CI 12in (STL</v>
          </cell>
          <cell r="K243" t="str">
            <v>10133100</v>
          </cell>
        </row>
        <row r="244">
          <cell r="I244" t="str">
            <v>101002.331606</v>
          </cell>
          <cell r="J244" t="str">
            <v>TD Main CI 16in (STL</v>
          </cell>
          <cell r="K244" t="str">
            <v>10133100</v>
          </cell>
        </row>
        <row r="245">
          <cell r="I245" t="str">
            <v>101002.331607</v>
          </cell>
          <cell r="J245" t="str">
            <v>TD Main DI 6-8in (ST</v>
          </cell>
          <cell r="K245" t="str">
            <v>10133100</v>
          </cell>
        </row>
        <row r="246">
          <cell r="I246" t="str">
            <v>101002.331608</v>
          </cell>
          <cell r="J246" t="str">
            <v>TD Main DI 12in (STL</v>
          </cell>
          <cell r="K246" t="str">
            <v>10133100</v>
          </cell>
        </row>
        <row r="247">
          <cell r="I247" t="str">
            <v>101002.331609</v>
          </cell>
          <cell r="J247" t="str">
            <v>TD Main DI 16in&gt; (ST</v>
          </cell>
          <cell r="K247" t="str">
            <v>10133100</v>
          </cell>
        </row>
        <row r="248">
          <cell r="I248" t="str">
            <v>101002.331610</v>
          </cell>
          <cell r="J248" t="str">
            <v>TD Main Galve 1in (S</v>
          </cell>
          <cell r="K248" t="str">
            <v>10133100</v>
          </cell>
        </row>
        <row r="249">
          <cell r="I249" t="str">
            <v>101002.331611</v>
          </cell>
          <cell r="J249" t="str">
            <v>TD Main LJ 20in (STL</v>
          </cell>
          <cell r="K249" t="str">
            <v>10133100</v>
          </cell>
        </row>
        <row r="250">
          <cell r="I250" t="str">
            <v>101002.331612</v>
          </cell>
          <cell r="J250" t="str">
            <v>TD Main PL 6-8in (ST</v>
          </cell>
          <cell r="K250" t="str">
            <v>10133100</v>
          </cell>
        </row>
        <row r="251">
          <cell r="I251" t="str">
            <v>101002.331613</v>
          </cell>
          <cell r="J251" t="str">
            <v>TD Main PL 12in (STL</v>
          </cell>
          <cell r="K251" t="str">
            <v>10133100</v>
          </cell>
        </row>
        <row r="252">
          <cell r="I252" t="str">
            <v>101002.331614</v>
          </cell>
          <cell r="J252" t="str">
            <v>TD Main DI 4in (STL)</v>
          </cell>
          <cell r="K252" t="str">
            <v>10133100</v>
          </cell>
        </row>
        <row r="253">
          <cell r="I253" t="str">
            <v>101002.340100</v>
          </cell>
          <cell r="J253" t="str">
            <v>Office Furniture &amp; E</v>
          </cell>
          <cell r="K253" t="str">
            <v>10134010</v>
          </cell>
        </row>
        <row r="254">
          <cell r="I254" t="str">
            <v>101050.301000</v>
          </cell>
          <cell r="J254" t="str">
            <v>Organization</v>
          </cell>
          <cell r="K254" t="str">
            <v>10230100</v>
          </cell>
        </row>
        <row r="255">
          <cell r="I255" t="str">
            <v>101050.303200</v>
          </cell>
          <cell r="J255" t="str">
            <v>Land &amp; Ld Rights SS</v>
          </cell>
          <cell r="K255" t="str">
            <v>10230320</v>
          </cell>
        </row>
        <row r="256">
          <cell r="I256" t="str">
            <v>101050.303300</v>
          </cell>
          <cell r="J256" t="str">
            <v>Land &amp; Ld Rights P</v>
          </cell>
          <cell r="K256" t="str">
            <v>10230330</v>
          </cell>
        </row>
        <row r="257">
          <cell r="I257" t="str">
            <v>101050.303400</v>
          </cell>
          <cell r="J257" t="str">
            <v>Land &amp; Ld Rights WT</v>
          </cell>
          <cell r="K257" t="str">
            <v>10230340</v>
          </cell>
        </row>
        <row r="258">
          <cell r="I258" t="str">
            <v>101050.303501</v>
          </cell>
          <cell r="J258" t="str">
            <v>Land TD</v>
          </cell>
          <cell r="K258" t="str">
            <v>10230350</v>
          </cell>
        </row>
        <row r="259">
          <cell r="I259" t="str">
            <v>101050.303502</v>
          </cell>
          <cell r="J259" t="str">
            <v>Rights of Way TD</v>
          </cell>
          <cell r="K259" t="str">
            <v>10230350</v>
          </cell>
        </row>
        <row r="260">
          <cell r="I260" t="str">
            <v>101050.303600</v>
          </cell>
          <cell r="J260" t="str">
            <v>Land &amp; Land Rights A</v>
          </cell>
          <cell r="K260" t="str">
            <v>10230360</v>
          </cell>
        </row>
        <row r="261">
          <cell r="I261" t="str">
            <v>101050.304100</v>
          </cell>
          <cell r="J261" t="str">
            <v>Struct &amp; Imp SS</v>
          </cell>
          <cell r="K261" t="str">
            <v>10230410</v>
          </cell>
        </row>
        <row r="262">
          <cell r="I262" t="str">
            <v>101050.304200</v>
          </cell>
          <cell r="J262" t="str">
            <v>Struct &amp; Imp P</v>
          </cell>
          <cell r="K262" t="str">
            <v>10230420</v>
          </cell>
        </row>
        <row r="263">
          <cell r="I263" t="str">
            <v>101050.304300</v>
          </cell>
          <cell r="J263" t="str">
            <v>Struct &amp; Imp WT</v>
          </cell>
          <cell r="K263" t="str">
            <v>10230430</v>
          </cell>
        </row>
        <row r="264">
          <cell r="I264" t="str">
            <v>101050.304400</v>
          </cell>
          <cell r="J264" t="str">
            <v>Struct &amp; Imp TD</v>
          </cell>
          <cell r="K264" t="str">
            <v>10230440</v>
          </cell>
        </row>
        <row r="265">
          <cell r="I265" t="str">
            <v>101050.304600</v>
          </cell>
          <cell r="J265" t="str">
            <v>Struct &amp; Imp Offices</v>
          </cell>
          <cell r="K265" t="str">
            <v>10230450</v>
          </cell>
        </row>
        <row r="266">
          <cell r="I266" t="str">
            <v>101050.305000</v>
          </cell>
          <cell r="J266" t="str">
            <v>Collect &amp; Impounding</v>
          </cell>
          <cell r="K266" t="str">
            <v>10230500</v>
          </cell>
        </row>
        <row r="267">
          <cell r="I267" t="str">
            <v>101050.306000</v>
          </cell>
          <cell r="J267" t="str">
            <v>Lake, River &amp; Other</v>
          </cell>
          <cell r="K267" t="str">
            <v>10230600</v>
          </cell>
        </row>
        <row r="268">
          <cell r="I268" t="str">
            <v>101050.309000</v>
          </cell>
          <cell r="J268" t="str">
            <v>Supply Mains</v>
          </cell>
          <cell r="K268" t="str">
            <v>10230900</v>
          </cell>
        </row>
        <row r="269">
          <cell r="I269" t="str">
            <v>101050.310000</v>
          </cell>
          <cell r="J269" t="str">
            <v>Power Generation Equ</v>
          </cell>
          <cell r="K269" t="str">
            <v>10231000</v>
          </cell>
        </row>
        <row r="270">
          <cell r="I270" t="str">
            <v>101050.311200</v>
          </cell>
          <cell r="J270" t="str">
            <v>Pump Equip Electric</v>
          </cell>
          <cell r="K270" t="str">
            <v>10231120</v>
          </cell>
        </row>
        <row r="271">
          <cell r="I271" t="str">
            <v>101050.320100</v>
          </cell>
          <cell r="J271" t="str">
            <v>WT Equip Non-Media</v>
          </cell>
          <cell r="K271" t="str">
            <v>10232010</v>
          </cell>
        </row>
        <row r="272">
          <cell r="I272" t="str">
            <v>101050.320200</v>
          </cell>
          <cell r="J272" t="str">
            <v>WT Equip Filter Medi</v>
          </cell>
          <cell r="K272" t="str">
            <v>10232010</v>
          </cell>
        </row>
        <row r="273">
          <cell r="I273" t="str">
            <v>101050.330000</v>
          </cell>
          <cell r="J273" t="str">
            <v>Dist Reservoirs &amp; St</v>
          </cell>
          <cell r="K273" t="str">
            <v>10233000</v>
          </cell>
        </row>
        <row r="274">
          <cell r="I274" t="str">
            <v>101050.331001</v>
          </cell>
          <cell r="J274" t="str">
            <v>TD Mains Not Classif</v>
          </cell>
          <cell r="K274" t="str">
            <v>10233100</v>
          </cell>
        </row>
        <row r="275">
          <cell r="I275" t="str">
            <v>101050.331100</v>
          </cell>
          <cell r="J275" t="str">
            <v>TD Mains 4in &amp; Less</v>
          </cell>
          <cell r="K275" t="str">
            <v>10233100</v>
          </cell>
        </row>
        <row r="276">
          <cell r="I276" t="str">
            <v>101050.331200</v>
          </cell>
          <cell r="J276" t="str">
            <v>TD Mains 6in to 8in</v>
          </cell>
          <cell r="K276" t="str">
            <v>10233100</v>
          </cell>
        </row>
        <row r="277">
          <cell r="I277" t="str">
            <v>101050.331300</v>
          </cell>
          <cell r="J277" t="str">
            <v>TD Mains 10in to 16i</v>
          </cell>
          <cell r="K277" t="str">
            <v>10233100</v>
          </cell>
        </row>
        <row r="278">
          <cell r="I278" t="str">
            <v>101050.331400</v>
          </cell>
          <cell r="J278" t="str">
            <v>TD Mains 18in &amp; Grtr</v>
          </cell>
          <cell r="K278" t="str">
            <v>10233100</v>
          </cell>
        </row>
        <row r="279">
          <cell r="I279" t="str">
            <v>101050.333000</v>
          </cell>
          <cell r="J279" t="str">
            <v>Services</v>
          </cell>
          <cell r="K279" t="str">
            <v>10233300</v>
          </cell>
        </row>
        <row r="280">
          <cell r="I280" t="str">
            <v>101050.334120</v>
          </cell>
          <cell r="J280" t="str">
            <v>Meters Plastic Case</v>
          </cell>
          <cell r="K280" t="str">
            <v>10233410</v>
          </cell>
        </row>
        <row r="281">
          <cell r="I281" t="str">
            <v>101050.334200</v>
          </cell>
          <cell r="J281" t="str">
            <v>Meter Installations</v>
          </cell>
          <cell r="K281" t="str">
            <v>10233420</v>
          </cell>
        </row>
        <row r="282">
          <cell r="I282" t="str">
            <v>101050.335000</v>
          </cell>
          <cell r="J282" t="str">
            <v>Hydrants</v>
          </cell>
          <cell r="K282" t="str">
            <v>10233500</v>
          </cell>
        </row>
        <row r="283">
          <cell r="I283" t="str">
            <v>101050.339500</v>
          </cell>
          <cell r="J283" t="str">
            <v>Other P/E TD</v>
          </cell>
          <cell r="K283" t="str">
            <v>10233950</v>
          </cell>
        </row>
        <row r="284">
          <cell r="I284" t="str">
            <v>101050.340100</v>
          </cell>
          <cell r="J284" t="str">
            <v>Office Furniture &amp; E</v>
          </cell>
          <cell r="K284" t="str">
            <v>10234010</v>
          </cell>
        </row>
        <row r="285">
          <cell r="I285" t="str">
            <v>101050.340230</v>
          </cell>
          <cell r="J285" t="str">
            <v>Comp &amp; Periph Other</v>
          </cell>
          <cell r="K285" t="str">
            <v>10234010</v>
          </cell>
        </row>
        <row r="286">
          <cell r="I286" t="str">
            <v>101050.340320</v>
          </cell>
          <cell r="J286" t="str">
            <v>Comp Software Person</v>
          </cell>
          <cell r="K286" t="str">
            <v>10234010</v>
          </cell>
        </row>
        <row r="287">
          <cell r="I287" t="str">
            <v>101050.340330</v>
          </cell>
          <cell r="J287" t="str">
            <v>Comp Software Other</v>
          </cell>
          <cell r="K287" t="str">
            <v>10234010</v>
          </cell>
        </row>
        <row r="288">
          <cell r="I288" t="str">
            <v>101050.340500</v>
          </cell>
          <cell r="J288" t="str">
            <v>Other Office Equipme</v>
          </cell>
          <cell r="K288" t="str">
            <v>10234010</v>
          </cell>
        </row>
        <row r="289">
          <cell r="I289" t="str">
            <v>101050.341001</v>
          </cell>
          <cell r="J289" t="str">
            <v>Trans Equip Not Clas</v>
          </cell>
          <cell r="K289" t="str">
            <v>10234100</v>
          </cell>
        </row>
        <row r="290">
          <cell r="I290" t="str">
            <v>101050.341100</v>
          </cell>
          <cell r="J290" t="str">
            <v>Trans Equip Lt Duty</v>
          </cell>
          <cell r="K290" t="str">
            <v>10234100</v>
          </cell>
        </row>
        <row r="291">
          <cell r="I291" t="str">
            <v>101050.341200</v>
          </cell>
          <cell r="J291" t="str">
            <v>Trans Equip Hvy Duty</v>
          </cell>
          <cell r="K291" t="str">
            <v>10234100</v>
          </cell>
        </row>
        <row r="292">
          <cell r="I292" t="str">
            <v>101050.341400</v>
          </cell>
          <cell r="J292" t="str">
            <v>Trans Equip Other</v>
          </cell>
          <cell r="K292" t="str">
            <v>10234100</v>
          </cell>
        </row>
        <row r="293">
          <cell r="I293" t="str">
            <v>101050.342000</v>
          </cell>
          <cell r="J293" t="str">
            <v>Stores Equipment</v>
          </cell>
          <cell r="K293" t="str">
            <v>10234200</v>
          </cell>
        </row>
        <row r="294">
          <cell r="I294" t="str">
            <v>101050.343000</v>
          </cell>
          <cell r="J294" t="str">
            <v>Tools,Shop,Garage Eq</v>
          </cell>
          <cell r="K294" t="str">
            <v>10234300</v>
          </cell>
        </row>
        <row r="295">
          <cell r="I295" t="str">
            <v>101050.344000</v>
          </cell>
          <cell r="J295" t="str">
            <v>Laboratory Equipment</v>
          </cell>
          <cell r="K295" t="str">
            <v>10234400</v>
          </cell>
        </row>
        <row r="296">
          <cell r="I296" t="str">
            <v>101050.345000</v>
          </cell>
          <cell r="J296" t="str">
            <v>Power Operated Equip</v>
          </cell>
          <cell r="K296" t="str">
            <v>10234500</v>
          </cell>
        </row>
        <row r="297">
          <cell r="I297" t="str">
            <v>101050.346000</v>
          </cell>
          <cell r="J297" t="str">
            <v>Comm Equip Not Class</v>
          </cell>
          <cell r="K297" t="str">
            <v>10234600</v>
          </cell>
        </row>
        <row r="298">
          <cell r="I298" t="str">
            <v>101050.347000</v>
          </cell>
          <cell r="J298" t="str">
            <v>Misc Equipment</v>
          </cell>
          <cell r="K298" t="str">
            <v>10234700</v>
          </cell>
        </row>
        <row r="299">
          <cell r="I299" t="str">
            <v>101100.</v>
          </cell>
          <cell r="J299" t="str">
            <v>Reg Asset-AFUDC-Debt</v>
          </cell>
          <cell r="K299" t="str">
            <v>10190000</v>
          </cell>
        </row>
        <row r="300">
          <cell r="I300" t="str">
            <v>103000.</v>
          </cell>
          <cell r="J300" t="str">
            <v>Property Held Future</v>
          </cell>
          <cell r="K300" t="str">
            <v>10300000</v>
          </cell>
        </row>
        <row r="301">
          <cell r="I301" t="str">
            <v>104000.</v>
          </cell>
          <cell r="J301" t="str">
            <v>Utility Plant Purcha</v>
          </cell>
          <cell r="K301" t="str">
            <v>10400000</v>
          </cell>
        </row>
        <row r="302">
          <cell r="I302" t="str">
            <v>105000.</v>
          </cell>
          <cell r="J302" t="str">
            <v>CWIP</v>
          </cell>
          <cell r="K302" t="str">
            <v>10700000</v>
          </cell>
        </row>
        <row r="303">
          <cell r="I303" t="str">
            <v>105050.</v>
          </cell>
          <cell r="J303" t="str">
            <v>CWIP Accr</v>
          </cell>
          <cell r="K303" t="str">
            <v>10700000</v>
          </cell>
        </row>
        <row r="304">
          <cell r="I304" t="str">
            <v>105050.11</v>
          </cell>
          <cell r="J304" t="str">
            <v>CWIP Accr-Bldgs</v>
          </cell>
          <cell r="K304" t="str">
            <v>10700000</v>
          </cell>
        </row>
        <row r="305">
          <cell r="I305" t="str">
            <v>105050.12</v>
          </cell>
          <cell r="J305" t="str">
            <v>CWIP Accr-Bldgs-DSIC</v>
          </cell>
          <cell r="K305" t="str">
            <v>10700000</v>
          </cell>
        </row>
        <row r="306">
          <cell r="I306" t="str">
            <v>105050.21</v>
          </cell>
          <cell r="J306" t="str">
            <v>CWIP Accr-Infra</v>
          </cell>
          <cell r="K306" t="str">
            <v>10700000</v>
          </cell>
        </row>
        <row r="307">
          <cell r="I307" t="str">
            <v>105050.22</v>
          </cell>
          <cell r="J307" t="str">
            <v>CWIP Accr-Infra DSIC</v>
          </cell>
          <cell r="K307" t="str">
            <v>10700000</v>
          </cell>
        </row>
        <row r="308">
          <cell r="I308" t="str">
            <v>105050.31</v>
          </cell>
          <cell r="J308" t="str">
            <v>CWIP Accr-Plant</v>
          </cell>
          <cell r="K308" t="str">
            <v>10700000</v>
          </cell>
        </row>
        <row r="309">
          <cell r="I309" t="str">
            <v>105050.32</v>
          </cell>
          <cell r="J309" t="str">
            <v>CWIP Accr-Plant DSIC</v>
          </cell>
          <cell r="K309" t="str">
            <v>10700000</v>
          </cell>
        </row>
        <row r="310">
          <cell r="I310" t="str">
            <v>105110.1</v>
          </cell>
          <cell r="J310" t="str">
            <v>CWIP History</v>
          </cell>
          <cell r="K310" t="str">
            <v>10700000</v>
          </cell>
        </row>
        <row r="311">
          <cell r="I311" t="str">
            <v>105110.11</v>
          </cell>
          <cell r="J311" t="str">
            <v>CWIP History-Bldgs</v>
          </cell>
          <cell r="K311" t="str">
            <v>10700000</v>
          </cell>
        </row>
        <row r="312">
          <cell r="I312" t="str">
            <v>105110.12</v>
          </cell>
          <cell r="J312" t="str">
            <v>CWIP History-Bldgs-D</v>
          </cell>
          <cell r="K312" t="str">
            <v>10700000</v>
          </cell>
        </row>
        <row r="313">
          <cell r="I313" t="str">
            <v>105110.2</v>
          </cell>
          <cell r="J313" t="str">
            <v>CWIP History DSIC</v>
          </cell>
          <cell r="K313" t="str">
            <v>10700000</v>
          </cell>
        </row>
        <row r="314">
          <cell r="I314" t="str">
            <v>105110.21</v>
          </cell>
          <cell r="J314" t="str">
            <v>CWIP History-Infrast</v>
          </cell>
          <cell r="K314" t="str">
            <v>10700000</v>
          </cell>
        </row>
        <row r="315">
          <cell r="I315" t="str">
            <v>105110.22</v>
          </cell>
          <cell r="J315" t="str">
            <v>CWIP History-Infrast</v>
          </cell>
          <cell r="K315" t="str">
            <v>10700000</v>
          </cell>
        </row>
        <row r="316">
          <cell r="I316" t="str">
            <v>105110.31</v>
          </cell>
          <cell r="J316" t="str">
            <v>CWIP History-Plant</v>
          </cell>
          <cell r="K316" t="str">
            <v>10700000</v>
          </cell>
        </row>
        <row r="317">
          <cell r="I317" t="str">
            <v>105110.32</v>
          </cell>
          <cell r="J317" t="str">
            <v>CWIP History-Plant D</v>
          </cell>
          <cell r="K317" t="str">
            <v>10700000</v>
          </cell>
        </row>
        <row r="318">
          <cell r="I318" t="str">
            <v>105125.1</v>
          </cell>
          <cell r="J318" t="str">
            <v>CWIP Permits &amp; Fees</v>
          </cell>
          <cell r="K318" t="str">
            <v>10700000</v>
          </cell>
        </row>
        <row r="319">
          <cell r="I319" t="str">
            <v>105125.11</v>
          </cell>
          <cell r="J319" t="str">
            <v>CWIP Permits-Bldgs</v>
          </cell>
          <cell r="K319" t="str">
            <v>10700000</v>
          </cell>
        </row>
        <row r="320">
          <cell r="I320" t="str">
            <v>105125.12</v>
          </cell>
          <cell r="J320" t="str">
            <v>CWIP Permits-Bldgs-D</v>
          </cell>
          <cell r="K320" t="str">
            <v>10700000</v>
          </cell>
        </row>
        <row r="321">
          <cell r="I321" t="str">
            <v>105125.2</v>
          </cell>
          <cell r="J321" t="str">
            <v>CWIP Permits &amp; Fees</v>
          </cell>
          <cell r="K321" t="str">
            <v>10700000</v>
          </cell>
        </row>
        <row r="322">
          <cell r="I322" t="str">
            <v>105125.21</v>
          </cell>
          <cell r="J322" t="str">
            <v>CWIP Permits-Infrast</v>
          </cell>
          <cell r="K322" t="str">
            <v>10700000</v>
          </cell>
        </row>
        <row r="323">
          <cell r="I323" t="str">
            <v>105125.22</v>
          </cell>
          <cell r="J323" t="str">
            <v>CWIP Permits-Infrast</v>
          </cell>
          <cell r="K323" t="str">
            <v>10700000</v>
          </cell>
        </row>
        <row r="324">
          <cell r="I324" t="str">
            <v>105125.31</v>
          </cell>
          <cell r="J324" t="str">
            <v>CWIP Permits-Plant</v>
          </cell>
          <cell r="K324" t="str">
            <v>10700000</v>
          </cell>
        </row>
        <row r="325">
          <cell r="I325" t="str">
            <v>105125.32</v>
          </cell>
          <cell r="J325" t="str">
            <v>CWIP Permits-Plant D</v>
          </cell>
          <cell r="K325" t="str">
            <v>10700000</v>
          </cell>
        </row>
        <row r="326">
          <cell r="I326" t="str">
            <v>105150.</v>
          </cell>
          <cell r="J326" t="str">
            <v>CWIP M&amp;S &amp; Purchases</v>
          </cell>
          <cell r="K326" t="str">
            <v>10700000</v>
          </cell>
        </row>
        <row r="327">
          <cell r="I327" t="str">
            <v>105150.1</v>
          </cell>
          <cell r="J327" t="str">
            <v>CWIP M&amp;S &amp; Purchases</v>
          </cell>
          <cell r="K327" t="str">
            <v>10700000</v>
          </cell>
        </row>
        <row r="328">
          <cell r="I328" t="str">
            <v>105150.11</v>
          </cell>
          <cell r="J328" t="str">
            <v>CWIP M &amp; S-Bldgs</v>
          </cell>
          <cell r="K328" t="str">
            <v>10700000</v>
          </cell>
        </row>
        <row r="329">
          <cell r="I329" t="str">
            <v>105150.12</v>
          </cell>
          <cell r="J329" t="str">
            <v>CWIP M &amp; S-Bldgs-DSI</v>
          </cell>
          <cell r="K329" t="str">
            <v>10700000</v>
          </cell>
        </row>
        <row r="330">
          <cell r="I330" t="str">
            <v>105150.2</v>
          </cell>
          <cell r="J330" t="str">
            <v>CWIP M&amp;S &amp; Purchases</v>
          </cell>
          <cell r="K330" t="str">
            <v>10700000</v>
          </cell>
        </row>
        <row r="331">
          <cell r="I331" t="str">
            <v>105150.21</v>
          </cell>
          <cell r="J331" t="str">
            <v>CWIP M &amp; S-Infrastr</v>
          </cell>
          <cell r="K331" t="str">
            <v>10700000</v>
          </cell>
        </row>
        <row r="332">
          <cell r="I332" t="str">
            <v>105150.22</v>
          </cell>
          <cell r="J332" t="str">
            <v>CWIP M &amp; S-Infrastr</v>
          </cell>
          <cell r="K332" t="str">
            <v>10700000</v>
          </cell>
        </row>
        <row r="333">
          <cell r="I333" t="str">
            <v>105150.31</v>
          </cell>
          <cell r="J333" t="str">
            <v>CWIP M &amp; S-Plant</v>
          </cell>
          <cell r="K333" t="str">
            <v>10700000</v>
          </cell>
        </row>
        <row r="334">
          <cell r="I334" t="str">
            <v>105150.32</v>
          </cell>
          <cell r="J334" t="str">
            <v>CWIP M &amp; S-Plant DSI</v>
          </cell>
          <cell r="K334" t="str">
            <v>10700000</v>
          </cell>
        </row>
        <row r="335">
          <cell r="I335" t="str">
            <v>105175.1</v>
          </cell>
          <cell r="J335" t="str">
            <v>CWIP Professional Se</v>
          </cell>
          <cell r="K335" t="str">
            <v>10700000</v>
          </cell>
        </row>
        <row r="336">
          <cell r="I336" t="str">
            <v>105175.11</v>
          </cell>
          <cell r="J336" t="str">
            <v>CWIP Prof Svc-Bldgs</v>
          </cell>
          <cell r="K336" t="str">
            <v>10700000</v>
          </cell>
        </row>
        <row r="337">
          <cell r="I337" t="str">
            <v>105175.12</v>
          </cell>
          <cell r="J337" t="str">
            <v>CWIP Prof Svc-Bldgs-</v>
          </cell>
          <cell r="K337" t="str">
            <v>10700000</v>
          </cell>
        </row>
        <row r="338">
          <cell r="I338" t="str">
            <v>105175.2</v>
          </cell>
          <cell r="J338" t="str">
            <v>CWIP Professional Se</v>
          </cell>
          <cell r="K338" t="str">
            <v>10700000</v>
          </cell>
        </row>
        <row r="339">
          <cell r="I339" t="str">
            <v>105175.21</v>
          </cell>
          <cell r="J339" t="str">
            <v>CWIP Prof Svc-Infras</v>
          </cell>
          <cell r="K339" t="str">
            <v>10700000</v>
          </cell>
        </row>
        <row r="340">
          <cell r="I340" t="str">
            <v>105175.22</v>
          </cell>
          <cell r="J340" t="str">
            <v>CWIP Prof Svc-Infras</v>
          </cell>
          <cell r="K340" t="str">
            <v>10700000</v>
          </cell>
        </row>
        <row r="341">
          <cell r="I341" t="str">
            <v>105175.31</v>
          </cell>
          <cell r="J341" t="str">
            <v>CWIP Prof Svc-Plant</v>
          </cell>
          <cell r="K341" t="str">
            <v>10700000</v>
          </cell>
        </row>
        <row r="342">
          <cell r="I342" t="str">
            <v>105175.32</v>
          </cell>
          <cell r="J342" t="str">
            <v>CWIP Prof Svc-Plant</v>
          </cell>
          <cell r="K342" t="str">
            <v>10700000</v>
          </cell>
        </row>
        <row r="343">
          <cell r="I343" t="str">
            <v>105200.1</v>
          </cell>
          <cell r="J343" t="str">
            <v>CWIP Co Labor</v>
          </cell>
          <cell r="K343" t="str">
            <v>10700000</v>
          </cell>
        </row>
        <row r="344">
          <cell r="I344" t="str">
            <v>105200.11</v>
          </cell>
          <cell r="J344" t="str">
            <v>CWIP Co Labor-Bldgs</v>
          </cell>
          <cell r="K344" t="str">
            <v>10700000</v>
          </cell>
        </row>
        <row r="345">
          <cell r="I345" t="str">
            <v>105200.12</v>
          </cell>
          <cell r="J345" t="str">
            <v>CWIP Co Labor-Bldgs-</v>
          </cell>
          <cell r="K345" t="str">
            <v>10700000</v>
          </cell>
        </row>
        <row r="346">
          <cell r="I346" t="str">
            <v>105200.2</v>
          </cell>
          <cell r="J346" t="str">
            <v>CWIP Co Labor DSIC</v>
          </cell>
          <cell r="K346" t="str">
            <v>10700000</v>
          </cell>
        </row>
        <row r="347">
          <cell r="I347" t="str">
            <v>105200.21</v>
          </cell>
          <cell r="J347" t="str">
            <v>CWIP Co Labor-Infras</v>
          </cell>
          <cell r="K347" t="str">
            <v>10700000</v>
          </cell>
        </row>
        <row r="348">
          <cell r="I348" t="str">
            <v>105200.22</v>
          </cell>
          <cell r="J348" t="str">
            <v>CWIP Co Labor-Infras</v>
          </cell>
          <cell r="K348" t="str">
            <v>10700000</v>
          </cell>
        </row>
        <row r="349">
          <cell r="I349" t="str">
            <v>105200.31</v>
          </cell>
          <cell r="J349" t="str">
            <v>CWIP Co Labor-Plant</v>
          </cell>
          <cell r="K349" t="str">
            <v>10700000</v>
          </cell>
        </row>
        <row r="350">
          <cell r="I350" t="str">
            <v>105200.32</v>
          </cell>
          <cell r="J350" t="str">
            <v>CWIP Co Labor-Plant</v>
          </cell>
          <cell r="K350" t="str">
            <v>10700000</v>
          </cell>
        </row>
        <row r="351">
          <cell r="I351" t="str">
            <v>105250.1</v>
          </cell>
          <cell r="J351" t="str">
            <v>CWIP Co Labor OH</v>
          </cell>
          <cell r="K351" t="str">
            <v>10700000</v>
          </cell>
        </row>
        <row r="352">
          <cell r="I352" t="str">
            <v>105250.11</v>
          </cell>
          <cell r="J352" t="str">
            <v>CWIP Labor OH-Bldgs</v>
          </cell>
          <cell r="K352" t="str">
            <v>10700000</v>
          </cell>
        </row>
        <row r="353">
          <cell r="I353" t="str">
            <v>105250.12</v>
          </cell>
          <cell r="J353" t="str">
            <v>CWIP Labor OH-Bldgs-</v>
          </cell>
          <cell r="K353" t="str">
            <v>10700000</v>
          </cell>
        </row>
        <row r="354">
          <cell r="I354" t="str">
            <v>105250.2</v>
          </cell>
          <cell r="J354" t="str">
            <v>CWIP Co Labor OH DSI</v>
          </cell>
          <cell r="K354" t="str">
            <v>10700000</v>
          </cell>
        </row>
        <row r="355">
          <cell r="I355" t="str">
            <v>105250.21</v>
          </cell>
          <cell r="J355" t="str">
            <v>CWIP Labor OH-Infras</v>
          </cell>
          <cell r="K355" t="str">
            <v>10700000</v>
          </cell>
        </row>
        <row r="356">
          <cell r="I356" t="str">
            <v>105250.22</v>
          </cell>
          <cell r="J356" t="str">
            <v>CWIP Labor OH-Infras</v>
          </cell>
          <cell r="K356" t="str">
            <v>10700000</v>
          </cell>
        </row>
        <row r="357">
          <cell r="I357" t="str">
            <v>105250.31</v>
          </cell>
          <cell r="J357" t="str">
            <v>CWIP Labor OH-Plant</v>
          </cell>
          <cell r="K357" t="str">
            <v>10700000</v>
          </cell>
        </row>
        <row r="358">
          <cell r="I358" t="str">
            <v>105250.32</v>
          </cell>
          <cell r="J358" t="str">
            <v>CWIP Labor OH-Plant</v>
          </cell>
          <cell r="K358" t="str">
            <v>10700000</v>
          </cell>
        </row>
        <row r="359">
          <cell r="I359" t="str">
            <v>105260.</v>
          </cell>
          <cell r="J359" t="str">
            <v>CWIP Overhead-Bldg A</v>
          </cell>
          <cell r="K359" t="str">
            <v>10700000</v>
          </cell>
        </row>
        <row r="360">
          <cell r="I360" t="str">
            <v>105260.1</v>
          </cell>
          <cell r="J360" t="str">
            <v>CWIP Overhead</v>
          </cell>
          <cell r="K360" t="str">
            <v>10700000</v>
          </cell>
        </row>
        <row r="361">
          <cell r="I361" t="str">
            <v>105260.11</v>
          </cell>
          <cell r="J361" t="str">
            <v>CWIP Overhead-Bldgs</v>
          </cell>
          <cell r="K361" t="str">
            <v>10700000</v>
          </cell>
        </row>
        <row r="362">
          <cell r="I362" t="str">
            <v>105260.12</v>
          </cell>
          <cell r="J362" t="str">
            <v>CWIP Overhead-Bldgs-</v>
          </cell>
          <cell r="K362" t="str">
            <v>10700000</v>
          </cell>
        </row>
        <row r="363">
          <cell r="I363" t="str">
            <v>105260.2</v>
          </cell>
          <cell r="J363" t="str">
            <v>CWIP Overhead DSIC</v>
          </cell>
          <cell r="K363" t="str">
            <v>10700000</v>
          </cell>
        </row>
        <row r="364">
          <cell r="I364" t="str">
            <v>105260.21</v>
          </cell>
          <cell r="J364" t="str">
            <v>CWIP Overhead-Infras</v>
          </cell>
          <cell r="K364" t="str">
            <v>10700000</v>
          </cell>
        </row>
        <row r="365">
          <cell r="I365" t="str">
            <v>105260.22</v>
          </cell>
          <cell r="J365" t="str">
            <v>CWIP Overhead-Infras</v>
          </cell>
          <cell r="K365" t="str">
            <v>10700000</v>
          </cell>
        </row>
        <row r="366">
          <cell r="I366" t="str">
            <v>105260.31</v>
          </cell>
          <cell r="J366" t="str">
            <v>CWIP Overhead-Plant</v>
          </cell>
          <cell r="K366" t="str">
            <v>10700000</v>
          </cell>
        </row>
        <row r="367">
          <cell r="I367" t="str">
            <v>105260.32</v>
          </cell>
          <cell r="J367" t="str">
            <v>CWIP Overhead-Plant</v>
          </cell>
          <cell r="K367" t="str">
            <v>10700000</v>
          </cell>
        </row>
        <row r="368">
          <cell r="I368" t="str">
            <v>105270.</v>
          </cell>
          <cell r="J368" t="str">
            <v>CWIP Service Co Chgs</v>
          </cell>
          <cell r="K368" t="str">
            <v>10700000</v>
          </cell>
        </row>
        <row r="369">
          <cell r="I369" t="str">
            <v>105270.1</v>
          </cell>
          <cell r="J369" t="str">
            <v>CWIP Service Co Chgs</v>
          </cell>
          <cell r="K369" t="str">
            <v>10700000</v>
          </cell>
        </row>
        <row r="370">
          <cell r="I370" t="str">
            <v>105270.11</v>
          </cell>
          <cell r="J370" t="str">
            <v>CWIP AWWSC Chg-Bldgs</v>
          </cell>
          <cell r="K370" t="str">
            <v>10700000</v>
          </cell>
        </row>
        <row r="371">
          <cell r="I371" t="str">
            <v>105270.12</v>
          </cell>
          <cell r="J371" t="str">
            <v>CWIP AWWSC Chg-Bldgs</v>
          </cell>
          <cell r="K371" t="str">
            <v>10700000</v>
          </cell>
        </row>
        <row r="372">
          <cell r="I372" t="str">
            <v>105270.2</v>
          </cell>
          <cell r="J372" t="str">
            <v>CWIP Service Co Chgs</v>
          </cell>
          <cell r="K372" t="str">
            <v>10700000</v>
          </cell>
        </row>
        <row r="373">
          <cell r="I373" t="str">
            <v>105270.21</v>
          </cell>
          <cell r="J373" t="str">
            <v>CWIP AWWSC Chg-Infra</v>
          </cell>
          <cell r="K373" t="str">
            <v>10700000</v>
          </cell>
        </row>
        <row r="374">
          <cell r="I374" t="str">
            <v>105270.22</v>
          </cell>
          <cell r="J374" t="str">
            <v>CWIP AWWSC Chg-Infra</v>
          </cell>
          <cell r="K374" t="str">
            <v>10700000</v>
          </cell>
        </row>
        <row r="375">
          <cell r="I375" t="str">
            <v>105270.31</v>
          </cell>
          <cell r="J375" t="str">
            <v>CWIP AWWSC Chg-Plant</v>
          </cell>
          <cell r="K375" t="str">
            <v>10700000</v>
          </cell>
        </row>
        <row r="376">
          <cell r="I376" t="str">
            <v>105270.32</v>
          </cell>
          <cell r="J376" t="str">
            <v>CWIP AWWSC Chg-Plant</v>
          </cell>
          <cell r="K376" t="str">
            <v>10700000</v>
          </cell>
        </row>
        <row r="377">
          <cell r="I377" t="str">
            <v>105275.1</v>
          </cell>
          <cell r="J377" t="str">
            <v>CWIP Contracted Serv</v>
          </cell>
          <cell r="K377" t="str">
            <v>10700000</v>
          </cell>
        </row>
        <row r="378">
          <cell r="I378" t="str">
            <v>105275.11</v>
          </cell>
          <cell r="J378" t="str">
            <v>CWIP Contr Svc-Bldgs</v>
          </cell>
          <cell r="K378" t="str">
            <v>10700000</v>
          </cell>
        </row>
        <row r="379">
          <cell r="I379" t="str">
            <v>105275.12</v>
          </cell>
          <cell r="J379" t="str">
            <v>CWIP Contr Svc-Bldgs</v>
          </cell>
          <cell r="K379" t="str">
            <v>10700000</v>
          </cell>
        </row>
        <row r="380">
          <cell r="I380" t="str">
            <v>105275.2</v>
          </cell>
          <cell r="J380" t="str">
            <v>CWIP Contracted Serv</v>
          </cell>
          <cell r="K380" t="str">
            <v>10700000</v>
          </cell>
        </row>
        <row r="381">
          <cell r="I381" t="str">
            <v>105275.21</v>
          </cell>
          <cell r="J381" t="str">
            <v>CWIP Contr Svc-Infra</v>
          </cell>
          <cell r="K381" t="str">
            <v>10700000</v>
          </cell>
        </row>
        <row r="382">
          <cell r="I382" t="str">
            <v>105275.22</v>
          </cell>
          <cell r="J382" t="str">
            <v>CWIP Contr Svc-Infra</v>
          </cell>
          <cell r="K382" t="str">
            <v>10700000</v>
          </cell>
        </row>
        <row r="383">
          <cell r="I383" t="str">
            <v>105275.31</v>
          </cell>
          <cell r="J383" t="str">
            <v>CWIP Contr Svc-Plant</v>
          </cell>
          <cell r="K383" t="str">
            <v>10700000</v>
          </cell>
        </row>
        <row r="384">
          <cell r="I384" t="str">
            <v>105275.32</v>
          </cell>
          <cell r="J384" t="str">
            <v>CWIP Contr Svc-Plant</v>
          </cell>
          <cell r="K384" t="str">
            <v>10700000</v>
          </cell>
        </row>
        <row r="385">
          <cell r="I385" t="str">
            <v>105280.1</v>
          </cell>
          <cell r="J385" t="str">
            <v>CWIP Retainage</v>
          </cell>
          <cell r="K385" t="str">
            <v>10700000</v>
          </cell>
        </row>
        <row r="386">
          <cell r="I386" t="str">
            <v>105280.11</v>
          </cell>
          <cell r="J386" t="str">
            <v>CWIP Retainage-Bldgs</v>
          </cell>
          <cell r="K386" t="str">
            <v>10700000</v>
          </cell>
        </row>
        <row r="387">
          <cell r="I387" t="str">
            <v>105280.12</v>
          </cell>
          <cell r="J387" t="str">
            <v>CWIP Retainage-Bldgs</v>
          </cell>
          <cell r="K387" t="str">
            <v>10700000</v>
          </cell>
        </row>
        <row r="388">
          <cell r="I388" t="str">
            <v>105280.2</v>
          </cell>
          <cell r="J388" t="str">
            <v>CWIP Retainage DSIC</v>
          </cell>
          <cell r="K388" t="str">
            <v>10700000</v>
          </cell>
        </row>
        <row r="389">
          <cell r="I389" t="str">
            <v>105280.21</v>
          </cell>
          <cell r="J389" t="str">
            <v>CWIP Retainage-Infra</v>
          </cell>
          <cell r="K389" t="str">
            <v>10700000</v>
          </cell>
        </row>
        <row r="390">
          <cell r="I390" t="str">
            <v>105280.22</v>
          </cell>
          <cell r="J390" t="str">
            <v>CWIP Retainage-Infra</v>
          </cell>
          <cell r="K390" t="str">
            <v>10700000</v>
          </cell>
        </row>
        <row r="391">
          <cell r="I391" t="str">
            <v>105280.31</v>
          </cell>
          <cell r="J391" t="str">
            <v>CWIP Retainage-Plant</v>
          </cell>
          <cell r="K391" t="str">
            <v>10700000</v>
          </cell>
        </row>
        <row r="392">
          <cell r="I392" t="str">
            <v>105280.32</v>
          </cell>
          <cell r="J392" t="str">
            <v>CWIP Retainage-Plant</v>
          </cell>
          <cell r="K392" t="str">
            <v>10700000</v>
          </cell>
        </row>
        <row r="393">
          <cell r="I393" t="str">
            <v>105285.21</v>
          </cell>
          <cell r="J393" t="str">
            <v>CWIP Developer Const</v>
          </cell>
          <cell r="K393" t="str">
            <v>10700000</v>
          </cell>
        </row>
        <row r="394">
          <cell r="I394" t="str">
            <v>105300.1</v>
          </cell>
          <cell r="J394" t="str">
            <v>CWIP Paving</v>
          </cell>
          <cell r="K394" t="str">
            <v>10700000</v>
          </cell>
        </row>
        <row r="395">
          <cell r="I395" t="str">
            <v>105300.11</v>
          </cell>
          <cell r="J395" t="str">
            <v>CWIP Paving-Bldgs</v>
          </cell>
          <cell r="K395" t="str">
            <v>10700000</v>
          </cell>
        </row>
        <row r="396">
          <cell r="I396" t="str">
            <v>105300.12</v>
          </cell>
          <cell r="J396" t="str">
            <v>CWIP Paving-Bldgs-DS</v>
          </cell>
          <cell r="K396" t="str">
            <v>10700000</v>
          </cell>
        </row>
        <row r="397">
          <cell r="I397" t="str">
            <v>105300.2</v>
          </cell>
          <cell r="J397" t="str">
            <v>CWIP Paving DSIC</v>
          </cell>
          <cell r="K397" t="str">
            <v>10700000</v>
          </cell>
        </row>
        <row r="398">
          <cell r="I398" t="str">
            <v>105300.21</v>
          </cell>
          <cell r="J398" t="str">
            <v>CWIP Paving-Infrastr</v>
          </cell>
          <cell r="K398" t="str">
            <v>10700000</v>
          </cell>
        </row>
        <row r="399">
          <cell r="I399" t="str">
            <v>105300.22</v>
          </cell>
          <cell r="J399" t="str">
            <v>CWIP Paving-Infrastr</v>
          </cell>
          <cell r="K399" t="str">
            <v>10700000</v>
          </cell>
        </row>
        <row r="400">
          <cell r="I400" t="str">
            <v>105300.31</v>
          </cell>
          <cell r="J400" t="str">
            <v>CWIP Paving-Plant</v>
          </cell>
          <cell r="K400" t="str">
            <v>10700000</v>
          </cell>
        </row>
        <row r="401">
          <cell r="I401" t="str">
            <v>105300.32</v>
          </cell>
          <cell r="J401" t="str">
            <v>CWIP Paving-Plant DS</v>
          </cell>
          <cell r="K401" t="str">
            <v>10700000</v>
          </cell>
        </row>
        <row r="402">
          <cell r="I402" t="str">
            <v>105350.</v>
          </cell>
          <cell r="J402" t="str">
            <v>CWIP AFUDC Debt</v>
          </cell>
          <cell r="K402" t="str">
            <v>10700000</v>
          </cell>
        </row>
        <row r="403">
          <cell r="I403" t="str">
            <v>105350.1</v>
          </cell>
          <cell r="J403" t="str">
            <v>CWIP AFUDC Debt</v>
          </cell>
          <cell r="K403" t="str">
            <v>10700000</v>
          </cell>
        </row>
        <row r="404">
          <cell r="I404" t="str">
            <v>105350.11</v>
          </cell>
          <cell r="J404" t="str">
            <v>CWIP AFUDC Debt-Bldg</v>
          </cell>
          <cell r="K404" t="str">
            <v>10700000</v>
          </cell>
        </row>
        <row r="405">
          <cell r="I405" t="str">
            <v>105350.12</v>
          </cell>
          <cell r="J405" t="str">
            <v>CWIP AFUDC Debt-Bldg</v>
          </cell>
          <cell r="K405" t="str">
            <v>10700000</v>
          </cell>
        </row>
        <row r="406">
          <cell r="I406" t="str">
            <v>105350.2</v>
          </cell>
          <cell r="J406" t="str">
            <v>CWIP AFUDC Debt DSIC</v>
          </cell>
          <cell r="K406" t="str">
            <v>10700000</v>
          </cell>
        </row>
        <row r="407">
          <cell r="I407" t="str">
            <v>105350.21</v>
          </cell>
          <cell r="J407" t="str">
            <v>CWIP AFUDC Debt-Infr</v>
          </cell>
          <cell r="K407" t="str">
            <v>10700000</v>
          </cell>
        </row>
        <row r="408">
          <cell r="I408" t="str">
            <v>105350.22</v>
          </cell>
          <cell r="J408" t="str">
            <v>CWIP AFUDC Debt-Infr</v>
          </cell>
          <cell r="K408" t="str">
            <v>10700000</v>
          </cell>
        </row>
        <row r="409">
          <cell r="I409" t="str">
            <v>105350.31</v>
          </cell>
          <cell r="J409" t="str">
            <v>CWIP AFUDC Debt-Plan</v>
          </cell>
          <cell r="K409" t="str">
            <v>10700000</v>
          </cell>
        </row>
        <row r="410">
          <cell r="I410" t="str">
            <v>105350.32</v>
          </cell>
          <cell r="J410" t="str">
            <v>CWIP AFUDC Debt-Plan</v>
          </cell>
          <cell r="K410" t="str">
            <v>10700000</v>
          </cell>
        </row>
        <row r="411">
          <cell r="I411" t="str">
            <v>105375.</v>
          </cell>
          <cell r="J411" t="str">
            <v>CWIP AFUDC Eqty</v>
          </cell>
          <cell r="K411" t="str">
            <v>10700000</v>
          </cell>
        </row>
        <row r="412">
          <cell r="I412" t="str">
            <v>105375.1</v>
          </cell>
          <cell r="J412" t="str">
            <v>CWIP AFUDC Equity</v>
          </cell>
          <cell r="K412" t="str">
            <v>10700000</v>
          </cell>
        </row>
        <row r="413">
          <cell r="I413" t="str">
            <v>105375.11</v>
          </cell>
          <cell r="J413" t="str">
            <v>CWIP AFUDC Eqty-Bldg</v>
          </cell>
          <cell r="K413" t="str">
            <v>10700000</v>
          </cell>
        </row>
        <row r="414">
          <cell r="I414" t="str">
            <v>105375.12</v>
          </cell>
          <cell r="J414" t="str">
            <v>CWIP AFUDC Eqty-Bldg</v>
          </cell>
          <cell r="K414" t="str">
            <v>10700000</v>
          </cell>
        </row>
        <row r="415">
          <cell r="I415" t="str">
            <v>105375.2</v>
          </cell>
          <cell r="J415" t="str">
            <v>CWIP AFUDC Equity DS</v>
          </cell>
          <cell r="K415" t="str">
            <v>10700000</v>
          </cell>
        </row>
        <row r="416">
          <cell r="I416" t="str">
            <v>105375.21</v>
          </cell>
          <cell r="J416" t="str">
            <v>CWIP AFUDC Eqty-Infr</v>
          </cell>
          <cell r="K416" t="str">
            <v>10700000</v>
          </cell>
        </row>
        <row r="417">
          <cell r="I417" t="str">
            <v>105375.22</v>
          </cell>
          <cell r="J417" t="str">
            <v>CWIP AFUDC Eqty-Infr</v>
          </cell>
          <cell r="K417" t="str">
            <v>10700000</v>
          </cell>
        </row>
        <row r="418">
          <cell r="I418" t="str">
            <v>105375.31</v>
          </cell>
          <cell r="J418" t="str">
            <v>CWIP AFUDC Eqty-Plan</v>
          </cell>
          <cell r="K418" t="str">
            <v>10700000</v>
          </cell>
        </row>
        <row r="419">
          <cell r="I419" t="str">
            <v>105375.32</v>
          </cell>
          <cell r="J419" t="str">
            <v>CWIP AFUDC Eqty-Plan</v>
          </cell>
          <cell r="K419" t="str">
            <v>10700000</v>
          </cell>
        </row>
        <row r="420">
          <cell r="I420" t="str">
            <v>105390.</v>
          </cell>
          <cell r="J420" t="str">
            <v>CWIP Tran PY Chg-Bld</v>
          </cell>
          <cell r="K420" t="str">
            <v>10700000</v>
          </cell>
        </row>
        <row r="421">
          <cell r="I421" t="str">
            <v>105390.1</v>
          </cell>
          <cell r="J421" t="str">
            <v>CWIP Trans Prior Yr</v>
          </cell>
          <cell r="K421" t="str">
            <v>10700000</v>
          </cell>
        </row>
        <row r="422">
          <cell r="I422" t="str">
            <v>105390.11</v>
          </cell>
          <cell r="J422" t="str">
            <v>CWIP Tran PY Chg-Bld</v>
          </cell>
          <cell r="K422" t="str">
            <v>10700000</v>
          </cell>
        </row>
        <row r="423">
          <cell r="I423" t="str">
            <v>105390.12</v>
          </cell>
          <cell r="J423" t="str">
            <v>CWIP Tran PY Chg-Bld</v>
          </cell>
          <cell r="K423" t="str">
            <v>10700000</v>
          </cell>
        </row>
        <row r="424">
          <cell r="I424" t="str">
            <v>105390.2</v>
          </cell>
          <cell r="J424" t="str">
            <v>CWIP Trans Prior Yr</v>
          </cell>
          <cell r="K424" t="str">
            <v>10700000</v>
          </cell>
        </row>
        <row r="425">
          <cell r="I425" t="str">
            <v>105390.21</v>
          </cell>
          <cell r="J425" t="str">
            <v>CWIP Tran PY Chg-Inf</v>
          </cell>
          <cell r="K425" t="str">
            <v>10700000</v>
          </cell>
        </row>
        <row r="426">
          <cell r="I426" t="str">
            <v>105390.22</v>
          </cell>
          <cell r="J426" t="str">
            <v>CWIP Tran PY Chg-Inf</v>
          </cell>
          <cell r="K426" t="str">
            <v>10700000</v>
          </cell>
        </row>
        <row r="427">
          <cell r="I427" t="str">
            <v>105390.31</v>
          </cell>
          <cell r="J427" t="str">
            <v>CWIP Tran PY Chg-Pla</v>
          </cell>
          <cell r="K427" t="str">
            <v>10700000</v>
          </cell>
        </row>
        <row r="428">
          <cell r="I428" t="str">
            <v>105390.32</v>
          </cell>
          <cell r="J428" t="str">
            <v>CWIP Tran PY Chg-Pla</v>
          </cell>
          <cell r="K428" t="str">
            <v>10700000</v>
          </cell>
        </row>
        <row r="429">
          <cell r="I429" t="str">
            <v>105391.1</v>
          </cell>
          <cell r="J429" t="str">
            <v>CWIP Trans Current Y</v>
          </cell>
          <cell r="K429" t="str">
            <v>10700000</v>
          </cell>
        </row>
        <row r="430">
          <cell r="I430" t="str">
            <v>105391.11</v>
          </cell>
          <cell r="J430" t="str">
            <v>CWIP Tran CY Chg-Bld</v>
          </cell>
          <cell r="K430" t="str">
            <v>10700000</v>
          </cell>
        </row>
        <row r="431">
          <cell r="I431" t="str">
            <v>105391.12</v>
          </cell>
          <cell r="J431" t="str">
            <v>CWIP Tran CY Chg-Bld</v>
          </cell>
          <cell r="K431" t="str">
            <v>10700000</v>
          </cell>
        </row>
        <row r="432">
          <cell r="I432" t="str">
            <v>105391.2</v>
          </cell>
          <cell r="J432" t="str">
            <v>CWIP Trans Current Y</v>
          </cell>
          <cell r="K432" t="str">
            <v>10700000</v>
          </cell>
        </row>
        <row r="433">
          <cell r="I433" t="str">
            <v>105391.21</v>
          </cell>
          <cell r="J433" t="str">
            <v>CWIP Tran CY Chg-Inf</v>
          </cell>
          <cell r="K433" t="str">
            <v>10700000</v>
          </cell>
        </row>
        <row r="434">
          <cell r="I434" t="str">
            <v>105391.22</v>
          </cell>
          <cell r="J434" t="str">
            <v>CWIP Tran CY Chg-Inf</v>
          </cell>
          <cell r="K434" t="str">
            <v>10700000</v>
          </cell>
        </row>
        <row r="435">
          <cell r="I435" t="str">
            <v>105391.31</v>
          </cell>
          <cell r="J435" t="str">
            <v>CWIP Tran CY Chg-Pla</v>
          </cell>
          <cell r="K435" t="str">
            <v>10700000</v>
          </cell>
        </row>
        <row r="436">
          <cell r="I436" t="str">
            <v>105391.32</v>
          </cell>
          <cell r="J436" t="str">
            <v>CWIP Tran CY Chg-Pla</v>
          </cell>
          <cell r="K436" t="str">
            <v>10700000</v>
          </cell>
        </row>
        <row r="437">
          <cell r="I437" t="str">
            <v>105399.1</v>
          </cell>
          <cell r="J437" t="str">
            <v>CWIP Prelim Engineer</v>
          </cell>
          <cell r="K437" t="str">
            <v>10700000</v>
          </cell>
        </row>
        <row r="438">
          <cell r="I438" t="str">
            <v>105399.11</v>
          </cell>
          <cell r="J438" t="str">
            <v>CWIP Prelim Eng-Bldg</v>
          </cell>
          <cell r="K438" t="str">
            <v>10700000</v>
          </cell>
        </row>
        <row r="439">
          <cell r="I439" t="str">
            <v>105399.12</v>
          </cell>
          <cell r="J439" t="str">
            <v>CWIP Prelim Eng-Bldg</v>
          </cell>
          <cell r="K439" t="str">
            <v>10700000</v>
          </cell>
        </row>
        <row r="440">
          <cell r="I440" t="str">
            <v>105399.2</v>
          </cell>
          <cell r="J440" t="str">
            <v>CWIP Prelim Engineer</v>
          </cell>
          <cell r="K440" t="str">
            <v>10700000</v>
          </cell>
        </row>
        <row r="441">
          <cell r="I441" t="str">
            <v>105399.21</v>
          </cell>
          <cell r="J441" t="str">
            <v>CWIP Prelim Eng-Infr</v>
          </cell>
          <cell r="K441" t="str">
            <v>10700000</v>
          </cell>
        </row>
        <row r="442">
          <cell r="I442" t="str">
            <v>105399.22</v>
          </cell>
          <cell r="J442" t="str">
            <v>CWIP Prelim Eng-Infr</v>
          </cell>
          <cell r="K442" t="str">
            <v>10700000</v>
          </cell>
        </row>
        <row r="443">
          <cell r="I443" t="str">
            <v>105399.31</v>
          </cell>
          <cell r="J443" t="str">
            <v>CWIP Prelim Eng-Plan</v>
          </cell>
          <cell r="K443" t="str">
            <v>10700000</v>
          </cell>
        </row>
        <row r="444">
          <cell r="I444" t="str">
            <v>105399.32</v>
          </cell>
          <cell r="J444" t="str">
            <v>CWIP Prelim Eng-Plan</v>
          </cell>
          <cell r="K444" t="str">
            <v>10700000</v>
          </cell>
        </row>
        <row r="445">
          <cell r="I445" t="str">
            <v>105410.21</v>
          </cell>
          <cell r="J445" t="str">
            <v>CWIP - Non Taxable C</v>
          </cell>
          <cell r="K445" t="str">
            <v>10700000</v>
          </cell>
        </row>
        <row r="446">
          <cell r="I446" t="str">
            <v>105810.</v>
          </cell>
          <cell r="J446" t="str">
            <v>CWIP Engineering Cle</v>
          </cell>
          <cell r="K446" t="str">
            <v>10700000</v>
          </cell>
        </row>
        <row r="447">
          <cell r="I447" t="str">
            <v>105820.</v>
          </cell>
          <cell r="J447" t="str">
            <v>CWIP Undistributed I</v>
          </cell>
          <cell r="K447" t="str">
            <v>10700000</v>
          </cell>
        </row>
        <row r="448">
          <cell r="I448" t="str">
            <v>105900.</v>
          </cell>
          <cell r="J448" t="str">
            <v>CWIP Transfer to UPI</v>
          </cell>
          <cell r="K448" t="str">
            <v>10700000</v>
          </cell>
        </row>
        <row r="449">
          <cell r="I449" t="str">
            <v>105900.1</v>
          </cell>
          <cell r="J449" t="str">
            <v>CWIP Transfer to UPI</v>
          </cell>
          <cell r="K449" t="str">
            <v>10700000</v>
          </cell>
        </row>
        <row r="450">
          <cell r="I450" t="str">
            <v>105900.11</v>
          </cell>
          <cell r="J450" t="str">
            <v>CWIP Tran UPIS-Bldgs</v>
          </cell>
          <cell r="K450" t="str">
            <v>10700000</v>
          </cell>
        </row>
        <row r="451">
          <cell r="I451" t="str">
            <v>105900.12</v>
          </cell>
          <cell r="J451" t="str">
            <v>CWIP Tran UPIS-Bldgs</v>
          </cell>
          <cell r="K451" t="str">
            <v>10700000</v>
          </cell>
        </row>
        <row r="452">
          <cell r="I452" t="str">
            <v>105900.2</v>
          </cell>
          <cell r="J452" t="str">
            <v>CWIP Transfer to UPI</v>
          </cell>
          <cell r="K452" t="str">
            <v>10700000</v>
          </cell>
        </row>
        <row r="453">
          <cell r="I453" t="str">
            <v>105900.21</v>
          </cell>
          <cell r="J453" t="str">
            <v>CWIP Tran UPIS-Infra</v>
          </cell>
          <cell r="K453" t="str">
            <v>10700000</v>
          </cell>
        </row>
        <row r="454">
          <cell r="I454" t="str">
            <v>105900.22</v>
          </cell>
          <cell r="J454" t="str">
            <v>CWIP Tran UPIS-Infrs</v>
          </cell>
          <cell r="K454" t="str">
            <v>10700000</v>
          </cell>
        </row>
        <row r="455">
          <cell r="I455" t="str">
            <v>105900.31</v>
          </cell>
          <cell r="J455" t="str">
            <v>CWIP Tran UPIS-Plant</v>
          </cell>
          <cell r="K455" t="str">
            <v>10700000</v>
          </cell>
        </row>
        <row r="456">
          <cell r="I456" t="str">
            <v>105900.32</v>
          </cell>
          <cell r="J456" t="str">
            <v>CWIP Tran UPIS-Plant</v>
          </cell>
          <cell r="K456" t="str">
            <v>10700000</v>
          </cell>
        </row>
        <row r="457">
          <cell r="I457" t="str">
            <v>105950.</v>
          </cell>
          <cell r="J457" t="str">
            <v>CWIP Nonreg Reclass</v>
          </cell>
          <cell r="K457" t="str">
            <v>10700000</v>
          </cell>
        </row>
        <row r="458">
          <cell r="I458" t="str">
            <v>105951.</v>
          </cell>
          <cell r="J458" t="str">
            <v>CWIP Engineering Cle</v>
          </cell>
          <cell r="K458" t="str">
            <v>10700000</v>
          </cell>
        </row>
        <row r="459">
          <cell r="I459" t="str">
            <v>105999.</v>
          </cell>
          <cell r="J459" t="str">
            <v>Undistributed Items</v>
          </cell>
          <cell r="K459" t="str">
            <v>10700000</v>
          </cell>
        </row>
        <row r="460">
          <cell r="I460" t="str">
            <v>106000.302000</v>
          </cell>
          <cell r="J460" t="str">
            <v>Franchises</v>
          </cell>
          <cell r="K460" t="str">
            <v>10630200</v>
          </cell>
        </row>
        <row r="461">
          <cell r="I461" t="str">
            <v>106000.303200</v>
          </cell>
          <cell r="J461" t="str">
            <v>Land &amp; Ld Rights SS</v>
          </cell>
          <cell r="K461" t="str">
            <v>10630320</v>
          </cell>
        </row>
        <row r="462">
          <cell r="I462" t="str">
            <v>106000.303300</v>
          </cell>
          <cell r="J462" t="str">
            <v>Land &amp; Ld Rights P</v>
          </cell>
          <cell r="K462" t="str">
            <v>10630330</v>
          </cell>
        </row>
        <row r="463">
          <cell r="I463" t="str">
            <v>106000.303400</v>
          </cell>
          <cell r="J463" t="str">
            <v>Land &amp; Ld Rights WT</v>
          </cell>
          <cell r="K463" t="str">
            <v>10630340</v>
          </cell>
        </row>
        <row r="464">
          <cell r="I464" t="str">
            <v>106000.303500</v>
          </cell>
          <cell r="J464" t="str">
            <v>Land &amp; Ld Rights TD</v>
          </cell>
          <cell r="K464" t="str">
            <v>10630350</v>
          </cell>
        </row>
        <row r="465">
          <cell r="I465" t="str">
            <v>106000.303501</v>
          </cell>
          <cell r="J465" t="str">
            <v>Land TD</v>
          </cell>
          <cell r="K465" t="str">
            <v>10630350</v>
          </cell>
        </row>
        <row r="466">
          <cell r="I466" t="str">
            <v>106000.303502</v>
          </cell>
          <cell r="J466" t="str">
            <v>Rights of Way TD</v>
          </cell>
          <cell r="K466" t="str">
            <v>10630350</v>
          </cell>
        </row>
        <row r="467">
          <cell r="I467" t="str">
            <v>106000.303600</v>
          </cell>
          <cell r="J467" t="str">
            <v>Land &amp; Land Rights A</v>
          </cell>
          <cell r="K467" t="str">
            <v>10630360</v>
          </cell>
        </row>
        <row r="468">
          <cell r="I468" t="str">
            <v>106000.304100</v>
          </cell>
          <cell r="J468" t="str">
            <v>Struct &amp; Imp SS</v>
          </cell>
          <cell r="K468" t="str">
            <v>10630410</v>
          </cell>
        </row>
        <row r="469">
          <cell r="I469" t="str">
            <v>106000.304200</v>
          </cell>
          <cell r="J469" t="str">
            <v>Struct &amp; Imp P</v>
          </cell>
          <cell r="K469" t="str">
            <v>10630420</v>
          </cell>
        </row>
        <row r="470">
          <cell r="I470" t="str">
            <v>106000.304201</v>
          </cell>
          <cell r="J470" t="str">
            <v>Struct &amp; Imp Pumps (</v>
          </cell>
          <cell r="K470" t="str">
            <v>10630420</v>
          </cell>
        </row>
        <row r="471">
          <cell r="I471" t="str">
            <v>106000.304202</v>
          </cell>
          <cell r="J471" t="str">
            <v>Struct &amp; Imp Pump Bo</v>
          </cell>
          <cell r="K471" t="str">
            <v>10630420</v>
          </cell>
        </row>
        <row r="472">
          <cell r="I472" t="str">
            <v>106000.304300</v>
          </cell>
          <cell r="J472" t="str">
            <v>Struct &amp; Imp WT</v>
          </cell>
          <cell r="K472" t="str">
            <v>10630430</v>
          </cell>
        </row>
        <row r="473">
          <cell r="I473" t="str">
            <v>106000.304301</v>
          </cell>
          <cell r="J473" t="str">
            <v>Struct &amp; Imp WT Depr</v>
          </cell>
          <cell r="K473" t="str">
            <v>10630430</v>
          </cell>
        </row>
        <row r="474">
          <cell r="I474" t="str">
            <v>106000.304302</v>
          </cell>
          <cell r="J474" t="str">
            <v>Struct &amp; Imp WT Pain</v>
          </cell>
          <cell r="K474" t="str">
            <v>10630430</v>
          </cell>
        </row>
        <row r="475">
          <cell r="I475" t="str">
            <v>106000.304310</v>
          </cell>
          <cell r="J475" t="str">
            <v>Struct &amp; Imp WT Wste</v>
          </cell>
          <cell r="K475" t="str">
            <v>10630430</v>
          </cell>
        </row>
        <row r="476">
          <cell r="I476" t="str">
            <v>106000.304312</v>
          </cell>
          <cell r="J476" t="str">
            <v>Struct &amp; Imp WT WH R</v>
          </cell>
          <cell r="K476" t="str">
            <v>10630430</v>
          </cell>
        </row>
        <row r="477">
          <cell r="I477" t="str">
            <v>106000.304320</v>
          </cell>
          <cell r="J477" t="str">
            <v>Struct &amp; Imp WT Nth</v>
          </cell>
          <cell r="K477" t="str">
            <v>10630430</v>
          </cell>
        </row>
        <row r="478">
          <cell r="I478" t="str">
            <v>106000.304321</v>
          </cell>
          <cell r="J478" t="str">
            <v>Struct &amp; Imp WT MA</v>
          </cell>
          <cell r="K478" t="str">
            <v>10630430</v>
          </cell>
        </row>
        <row r="479">
          <cell r="I479" t="str">
            <v>106000.304322</v>
          </cell>
          <cell r="J479" t="str">
            <v>Struct &amp; Imp WT MA</v>
          </cell>
          <cell r="K479" t="str">
            <v>10630430</v>
          </cell>
        </row>
        <row r="480">
          <cell r="I480" t="str">
            <v>106000.304323</v>
          </cell>
          <cell r="J480" t="str">
            <v>Struct &amp; Imp WT MA</v>
          </cell>
          <cell r="K480" t="str">
            <v>10630430</v>
          </cell>
        </row>
        <row r="481">
          <cell r="I481" t="str">
            <v>106000.304324</v>
          </cell>
          <cell r="J481" t="str">
            <v>Struct &amp; Imp WT MA</v>
          </cell>
          <cell r="K481" t="str">
            <v>10630430</v>
          </cell>
        </row>
        <row r="482">
          <cell r="I482" t="str">
            <v>106000.304330</v>
          </cell>
          <cell r="J482" t="str">
            <v>Struct &amp; Imp WT Ctrl</v>
          </cell>
          <cell r="K482" t="str">
            <v>10630430</v>
          </cell>
        </row>
        <row r="483">
          <cell r="I483" t="str">
            <v>106000.304340</v>
          </cell>
          <cell r="J483" t="str">
            <v>Struct &amp; Imp WT Ctrl</v>
          </cell>
          <cell r="K483" t="str">
            <v>10630430</v>
          </cell>
        </row>
        <row r="484">
          <cell r="I484" t="str">
            <v>106000.304350</v>
          </cell>
          <cell r="J484" t="str">
            <v>Struct &amp; Imp WT Sth</v>
          </cell>
          <cell r="K484" t="str">
            <v>10630430</v>
          </cell>
        </row>
        <row r="485">
          <cell r="I485" t="str">
            <v>106000.304360</v>
          </cell>
          <cell r="J485" t="str">
            <v>Struct &amp; Imp WT Mera</v>
          </cell>
          <cell r="K485" t="str">
            <v>10630430</v>
          </cell>
        </row>
        <row r="486">
          <cell r="I486" t="str">
            <v>106000.304390</v>
          </cell>
          <cell r="J486" t="str">
            <v>Struct &amp; Imp WT Mix</v>
          </cell>
          <cell r="K486" t="str">
            <v>10630430</v>
          </cell>
        </row>
        <row r="487">
          <cell r="I487" t="str">
            <v>106000.304391</v>
          </cell>
          <cell r="J487" t="str">
            <v>Struct &amp; Imp WT Pur</v>
          </cell>
          <cell r="K487" t="str">
            <v>10630430</v>
          </cell>
        </row>
        <row r="488">
          <cell r="I488" t="str">
            <v>106000.304392</v>
          </cell>
          <cell r="J488" t="str">
            <v>Struct &amp; Imp WT Wsh</v>
          </cell>
          <cell r="K488" t="str">
            <v>10630430</v>
          </cell>
        </row>
        <row r="489">
          <cell r="I489" t="str">
            <v>106000.304400</v>
          </cell>
          <cell r="J489" t="str">
            <v>Struct &amp; Imp TD</v>
          </cell>
          <cell r="K489" t="str">
            <v>10630440</v>
          </cell>
        </row>
        <row r="490">
          <cell r="I490" t="str">
            <v>106000.304410</v>
          </cell>
          <cell r="J490" t="str">
            <v>Struct &amp; Imp TD Spec</v>
          </cell>
          <cell r="K490" t="str">
            <v>10630440</v>
          </cell>
        </row>
        <row r="491">
          <cell r="I491" t="str">
            <v>106000.304500</v>
          </cell>
          <cell r="J491" t="str">
            <v>Struct &amp; Imp AG</v>
          </cell>
          <cell r="K491" t="str">
            <v>10630450</v>
          </cell>
        </row>
        <row r="492">
          <cell r="I492" t="str">
            <v>106000.304510</v>
          </cell>
          <cell r="J492" t="str">
            <v>Struct &amp; Imp AG Cap</v>
          </cell>
          <cell r="K492" t="str">
            <v>10630450</v>
          </cell>
        </row>
        <row r="493">
          <cell r="I493" t="str">
            <v>106000.304515</v>
          </cell>
          <cell r="J493" t="str">
            <v>Struct &amp; Imp AG Wood</v>
          </cell>
          <cell r="K493" t="str">
            <v>10630450</v>
          </cell>
        </row>
        <row r="494">
          <cell r="I494" t="str">
            <v>106000.304520</v>
          </cell>
          <cell r="J494" t="str">
            <v>Struct &amp; Imp AG Maso</v>
          </cell>
          <cell r="K494" t="str">
            <v>10630450</v>
          </cell>
        </row>
        <row r="495">
          <cell r="I495" t="str">
            <v>106000.304600</v>
          </cell>
          <cell r="J495" t="str">
            <v>Struct &amp; Imp Offices</v>
          </cell>
          <cell r="K495" t="str">
            <v>10630450</v>
          </cell>
        </row>
        <row r="496">
          <cell r="I496" t="str">
            <v>106000.304610</v>
          </cell>
          <cell r="J496" t="str">
            <v>Gen Structures - HVA</v>
          </cell>
          <cell r="K496" t="str">
            <v>10630450</v>
          </cell>
        </row>
        <row r="497">
          <cell r="I497" t="str">
            <v>106000.304620</v>
          </cell>
          <cell r="J497" t="str">
            <v>Struct &amp; Imp Leaseho</v>
          </cell>
          <cell r="K497" t="str">
            <v>10630450</v>
          </cell>
        </row>
        <row r="498">
          <cell r="I498" t="str">
            <v>106000.304621</v>
          </cell>
          <cell r="J498" t="str">
            <v>Struct &amp; Imp Leaseho</v>
          </cell>
          <cell r="K498" t="str">
            <v>10630450</v>
          </cell>
        </row>
        <row r="499">
          <cell r="I499" t="str">
            <v>106000.304700</v>
          </cell>
          <cell r="J499" t="str">
            <v>Struct &amp; Imp Store,S</v>
          </cell>
          <cell r="K499" t="str">
            <v>10630450</v>
          </cell>
        </row>
        <row r="500">
          <cell r="I500" t="str">
            <v>106000.304800</v>
          </cell>
          <cell r="J500" t="str">
            <v>Struct &amp; Imp Misc</v>
          </cell>
          <cell r="K500" t="str">
            <v>10630450</v>
          </cell>
        </row>
        <row r="501">
          <cell r="I501" t="str">
            <v>106000.305000</v>
          </cell>
          <cell r="J501" t="str">
            <v>Collect &amp; Impounding</v>
          </cell>
          <cell r="K501" t="str">
            <v>10630500</v>
          </cell>
        </row>
        <row r="502">
          <cell r="I502" t="str">
            <v>106000.306000</v>
          </cell>
          <cell r="J502" t="str">
            <v>Lake, River &amp; Other</v>
          </cell>
          <cell r="K502" t="str">
            <v>10630600</v>
          </cell>
        </row>
        <row r="503">
          <cell r="I503" t="str">
            <v>106000.307000</v>
          </cell>
          <cell r="J503" t="str">
            <v>Wells &amp; Springs</v>
          </cell>
          <cell r="K503" t="str">
            <v>10630700</v>
          </cell>
        </row>
        <row r="504">
          <cell r="I504" t="str">
            <v>106000.307200</v>
          </cell>
          <cell r="J504" t="str">
            <v>Wells Only (LI)</v>
          </cell>
          <cell r="K504" t="str">
            <v>10630700</v>
          </cell>
        </row>
        <row r="505">
          <cell r="I505" t="str">
            <v>106000.308000</v>
          </cell>
          <cell r="J505" t="str">
            <v>Infiltration Galleri</v>
          </cell>
          <cell r="K505" t="str">
            <v>10630800</v>
          </cell>
        </row>
        <row r="506">
          <cell r="I506" t="str">
            <v>106000.309000</v>
          </cell>
          <cell r="J506" t="str">
            <v>Supply Mains</v>
          </cell>
          <cell r="K506" t="str">
            <v>10630900</v>
          </cell>
        </row>
        <row r="507">
          <cell r="I507" t="str">
            <v>106000.309100</v>
          </cell>
          <cell r="J507" t="str">
            <v>Supply Mains Nth Plt</v>
          </cell>
          <cell r="K507" t="str">
            <v>10630900</v>
          </cell>
        </row>
        <row r="508">
          <cell r="I508" t="str">
            <v>106000.309200</v>
          </cell>
          <cell r="J508" t="str">
            <v>Supply Mains Ctrl Pl</v>
          </cell>
          <cell r="K508" t="str">
            <v>10630900</v>
          </cell>
        </row>
        <row r="509">
          <cell r="I509" t="str">
            <v>106000.309300</v>
          </cell>
          <cell r="J509" t="str">
            <v>Supply Mains Sth Plt</v>
          </cell>
          <cell r="K509" t="str">
            <v>10630900</v>
          </cell>
        </row>
        <row r="510">
          <cell r="I510" t="str">
            <v>106000.309400</v>
          </cell>
          <cell r="J510" t="str">
            <v>Supply Mains Meramec</v>
          </cell>
          <cell r="K510" t="str">
            <v>10630900</v>
          </cell>
        </row>
        <row r="511">
          <cell r="I511" t="str">
            <v>106000.310000</v>
          </cell>
          <cell r="J511" t="str">
            <v>Power Generation Equ</v>
          </cell>
          <cell r="K511" t="str">
            <v>10631000</v>
          </cell>
        </row>
        <row r="512">
          <cell r="I512" t="str">
            <v>106000.310200</v>
          </cell>
          <cell r="J512" t="str">
            <v>Boiler Plant Equipme</v>
          </cell>
          <cell r="K512" t="str">
            <v>10631020</v>
          </cell>
        </row>
        <row r="513">
          <cell r="I513" t="str">
            <v>106000.311100</v>
          </cell>
          <cell r="J513" t="str">
            <v>Pump Equip Steam</v>
          </cell>
          <cell r="K513" t="str">
            <v>10631110</v>
          </cell>
        </row>
        <row r="514">
          <cell r="I514" t="str">
            <v>106000.311200</v>
          </cell>
          <cell r="J514" t="str">
            <v>Pump Equip Electric</v>
          </cell>
          <cell r="K514" t="str">
            <v>10631120</v>
          </cell>
        </row>
        <row r="515">
          <cell r="I515" t="str">
            <v>106000.311220</v>
          </cell>
          <cell r="J515" t="str">
            <v>Pump Equip Elec Post</v>
          </cell>
          <cell r="K515" t="str">
            <v>10631120</v>
          </cell>
        </row>
        <row r="516">
          <cell r="I516" t="str">
            <v>106000.311230</v>
          </cell>
          <cell r="J516" t="str">
            <v>Pump Equip Elec Boos</v>
          </cell>
          <cell r="K516" t="str">
            <v>10631120</v>
          </cell>
        </row>
        <row r="517">
          <cell r="I517" t="str">
            <v>106000.311250</v>
          </cell>
          <cell r="J517" t="str">
            <v>Pump Equip Electric</v>
          </cell>
          <cell r="K517" t="str">
            <v>10631120</v>
          </cell>
        </row>
        <row r="518">
          <cell r="I518" t="str">
            <v>106000.311300</v>
          </cell>
          <cell r="J518" t="str">
            <v>Pump Equip Diesel</v>
          </cell>
          <cell r="K518" t="str">
            <v>10631130</v>
          </cell>
        </row>
        <row r="519">
          <cell r="I519" t="str">
            <v>106000.311310</v>
          </cell>
          <cell r="J519" t="str">
            <v>Pump Equip Diesel St</v>
          </cell>
          <cell r="K519" t="str">
            <v>10631130</v>
          </cell>
        </row>
        <row r="520">
          <cell r="I520" t="str">
            <v>106000.311320</v>
          </cell>
          <cell r="J520" t="str">
            <v>Pump Equip Diesel Ct</v>
          </cell>
          <cell r="K520" t="str">
            <v>10631130</v>
          </cell>
        </row>
        <row r="521">
          <cell r="I521" t="str">
            <v>106000.311350</v>
          </cell>
          <cell r="J521" t="str">
            <v>Pump Equip Diesel TD</v>
          </cell>
          <cell r="K521" t="str">
            <v>10631130</v>
          </cell>
        </row>
        <row r="522">
          <cell r="I522" t="str">
            <v>106000.311400</v>
          </cell>
          <cell r="J522" t="str">
            <v>Pump Equip Hydraulic</v>
          </cell>
          <cell r="K522" t="str">
            <v>10631140</v>
          </cell>
        </row>
        <row r="523">
          <cell r="I523" t="str">
            <v>106000.311500</v>
          </cell>
          <cell r="J523" t="str">
            <v>Pump Equip Other</v>
          </cell>
          <cell r="K523" t="str">
            <v>10631150</v>
          </cell>
        </row>
        <row r="524">
          <cell r="I524" t="str">
            <v>106000.311520</v>
          </cell>
          <cell r="J524" t="str">
            <v>Pumping Equipment SS</v>
          </cell>
          <cell r="K524" t="str">
            <v>10631152</v>
          </cell>
        </row>
        <row r="525">
          <cell r="I525" t="str">
            <v>106000.311530</v>
          </cell>
          <cell r="J525" t="str">
            <v>Pumping Equipment WT</v>
          </cell>
          <cell r="K525" t="str">
            <v>10631153</v>
          </cell>
        </row>
        <row r="526">
          <cell r="I526" t="str">
            <v>106000.311540</v>
          </cell>
          <cell r="J526" t="str">
            <v>Pumping Equipment TD</v>
          </cell>
          <cell r="K526" t="str">
            <v>10631154</v>
          </cell>
        </row>
        <row r="527">
          <cell r="I527" t="str">
            <v>106000.320100</v>
          </cell>
          <cell r="J527" t="str">
            <v>WT Equip Non-Media</v>
          </cell>
          <cell r="K527" t="str">
            <v>10632010</v>
          </cell>
        </row>
        <row r="528">
          <cell r="I528" t="str">
            <v>106000.320110</v>
          </cell>
          <cell r="J528" t="str">
            <v>WT Equip Purificatio</v>
          </cell>
          <cell r="K528" t="str">
            <v>10632010</v>
          </cell>
        </row>
        <row r="529">
          <cell r="I529" t="str">
            <v>106000.320120</v>
          </cell>
          <cell r="J529" t="str">
            <v>WT Equip Non-Med Nor</v>
          </cell>
          <cell r="K529" t="str">
            <v>10632010</v>
          </cell>
        </row>
        <row r="530">
          <cell r="I530" t="str">
            <v>106000.320130</v>
          </cell>
          <cell r="J530" t="str">
            <v>WT Equip Non Media C</v>
          </cell>
          <cell r="K530" t="str">
            <v>10632010</v>
          </cell>
        </row>
        <row r="531">
          <cell r="I531" t="str">
            <v>106000.320140</v>
          </cell>
          <cell r="J531" t="str">
            <v>WT Equip Non Media C</v>
          </cell>
          <cell r="K531" t="str">
            <v>10632010</v>
          </cell>
        </row>
        <row r="532">
          <cell r="I532" t="str">
            <v>106000.320150</v>
          </cell>
          <cell r="J532" t="str">
            <v>WT Equip Non Media S</v>
          </cell>
          <cell r="K532" t="str">
            <v>10632010</v>
          </cell>
        </row>
        <row r="533">
          <cell r="I533" t="str">
            <v>106000.320160</v>
          </cell>
          <cell r="J533" t="str">
            <v>WT Equip Non Media M</v>
          </cell>
          <cell r="K533" t="str">
            <v>10632010</v>
          </cell>
        </row>
        <row r="534">
          <cell r="I534" t="str">
            <v>106000.320190</v>
          </cell>
          <cell r="J534" t="str">
            <v>WT Equip Set Basin,C</v>
          </cell>
          <cell r="K534" t="str">
            <v>10632010</v>
          </cell>
        </row>
        <row r="535">
          <cell r="I535" t="str">
            <v>106000.320191</v>
          </cell>
          <cell r="J535" t="str">
            <v>WT Equip Filter Plan</v>
          </cell>
          <cell r="K535" t="str">
            <v>10632010</v>
          </cell>
        </row>
        <row r="536">
          <cell r="I536" t="str">
            <v>106000.320192</v>
          </cell>
          <cell r="J536" t="str">
            <v>WT Equip Wash Water</v>
          </cell>
          <cell r="K536" t="str">
            <v>10632010</v>
          </cell>
        </row>
        <row r="537">
          <cell r="I537" t="str">
            <v>106000.320193</v>
          </cell>
          <cell r="J537" t="str">
            <v>WT Equip Chemical Fe</v>
          </cell>
          <cell r="K537" t="str">
            <v>10632010</v>
          </cell>
        </row>
        <row r="538">
          <cell r="I538" t="str">
            <v>106000.320200</v>
          </cell>
          <cell r="J538" t="str">
            <v>WT Equip Filter Medi</v>
          </cell>
          <cell r="K538" t="str">
            <v>10632010</v>
          </cell>
        </row>
        <row r="539">
          <cell r="I539" t="str">
            <v>106000.320400</v>
          </cell>
          <cell r="J539" t="str">
            <v>WT Equip Waste Handl</v>
          </cell>
          <cell r="K539" t="str">
            <v>10632010</v>
          </cell>
        </row>
        <row r="540">
          <cell r="I540" t="str">
            <v>106000.320500</v>
          </cell>
          <cell r="J540" t="str">
            <v>WT Equip Pur Sys Lg</v>
          </cell>
          <cell r="K540" t="str">
            <v>10632010</v>
          </cell>
        </row>
        <row r="541">
          <cell r="I541" t="str">
            <v>106000.320502</v>
          </cell>
          <cell r="J541" t="str">
            <v>WT Equip Pur Sys Lg</v>
          </cell>
          <cell r="K541" t="str">
            <v>10632010</v>
          </cell>
        </row>
        <row r="542">
          <cell r="I542" t="str">
            <v>106000.330000</v>
          </cell>
          <cell r="J542" t="str">
            <v>Dist Reservoirs &amp; St</v>
          </cell>
          <cell r="K542" t="str">
            <v>10633000</v>
          </cell>
        </row>
        <row r="543">
          <cell r="I543" t="str">
            <v>106000.330002</v>
          </cell>
          <cell r="J543" t="str">
            <v>Dist Res &amp; Stand Ori</v>
          </cell>
          <cell r="K543" t="str">
            <v>10633000</v>
          </cell>
        </row>
        <row r="544">
          <cell r="I544" t="str">
            <v>106000.330003</v>
          </cell>
          <cell r="J544" t="str">
            <v>Dist Res &amp; Stand Ori</v>
          </cell>
          <cell r="K544" t="str">
            <v>10633000</v>
          </cell>
        </row>
        <row r="545">
          <cell r="I545" t="str">
            <v>106000.330020</v>
          </cell>
          <cell r="J545" t="str">
            <v>Dist Res &amp; Stand MA</v>
          </cell>
          <cell r="K545" t="str">
            <v>10633000</v>
          </cell>
        </row>
        <row r="546">
          <cell r="I546" t="str">
            <v>106000.330021</v>
          </cell>
          <cell r="J546" t="str">
            <v>Dist Res &amp; Stand MA</v>
          </cell>
          <cell r="K546" t="str">
            <v>10633000</v>
          </cell>
        </row>
        <row r="547">
          <cell r="I547" t="str">
            <v>106000.330022</v>
          </cell>
          <cell r="J547" t="str">
            <v>Dist Res &amp; Stand MA</v>
          </cell>
          <cell r="K547" t="str">
            <v>10633000</v>
          </cell>
        </row>
        <row r="548">
          <cell r="I548" t="str">
            <v>106000.330023</v>
          </cell>
          <cell r="J548" t="str">
            <v>Dist Res &amp; Stand MA</v>
          </cell>
          <cell r="K548" t="str">
            <v>10633000</v>
          </cell>
        </row>
        <row r="549">
          <cell r="I549" t="str">
            <v>106000.330024</v>
          </cell>
          <cell r="J549" t="str">
            <v>Dist Res &amp; Stand MA</v>
          </cell>
          <cell r="K549" t="str">
            <v>10633000</v>
          </cell>
        </row>
        <row r="550">
          <cell r="I550" t="str">
            <v>106000.330100</v>
          </cell>
          <cell r="J550" t="str">
            <v>Elevated Tanks &amp; Sta</v>
          </cell>
          <cell r="K550" t="str">
            <v>10633000</v>
          </cell>
        </row>
        <row r="551">
          <cell r="I551" t="str">
            <v>106000.330200</v>
          </cell>
          <cell r="J551" t="str">
            <v>Ground Level Facilit</v>
          </cell>
          <cell r="K551" t="str">
            <v>10633000</v>
          </cell>
        </row>
        <row r="552">
          <cell r="I552" t="str">
            <v>106000.330300</v>
          </cell>
          <cell r="J552" t="str">
            <v>Below Grade Faciliti</v>
          </cell>
          <cell r="K552" t="str">
            <v>10633000</v>
          </cell>
        </row>
        <row r="553">
          <cell r="I553" t="str">
            <v>106000.330400</v>
          </cell>
          <cell r="J553" t="str">
            <v>Clearwell</v>
          </cell>
          <cell r="K553" t="str">
            <v>10633000</v>
          </cell>
        </row>
        <row r="554">
          <cell r="I554" t="str">
            <v>106000.331001</v>
          </cell>
          <cell r="J554" t="str">
            <v>TD Mains Not Classif</v>
          </cell>
          <cell r="K554" t="str">
            <v>10633100</v>
          </cell>
        </row>
        <row r="555">
          <cell r="I555" t="str">
            <v>106000.331002</v>
          </cell>
          <cell r="J555" t="str">
            <v>TD Mains (CT)</v>
          </cell>
          <cell r="K555" t="str">
            <v>10633100</v>
          </cell>
        </row>
        <row r="556">
          <cell r="I556" t="str">
            <v>106000.331003</v>
          </cell>
          <cell r="J556" t="str">
            <v>TD Mains Paving (LI)</v>
          </cell>
          <cell r="K556" t="str">
            <v>10633100</v>
          </cell>
        </row>
        <row r="557">
          <cell r="I557" t="str">
            <v>106000.331100</v>
          </cell>
          <cell r="J557" t="str">
            <v>TD Mains 4in &amp; Less</v>
          </cell>
          <cell r="K557" t="str">
            <v>10633100</v>
          </cell>
        </row>
        <row r="558">
          <cell r="I558" t="str">
            <v>106000.331101</v>
          </cell>
          <cell r="J558" t="str">
            <v>TD Mains 4in &amp; Less</v>
          </cell>
          <cell r="K558" t="str">
            <v>10633100</v>
          </cell>
        </row>
        <row r="559">
          <cell r="I559" t="str">
            <v>106000.331200</v>
          </cell>
          <cell r="J559" t="str">
            <v>TD Mains 6in to 8in</v>
          </cell>
          <cell r="K559" t="str">
            <v>10633100</v>
          </cell>
        </row>
        <row r="560">
          <cell r="I560" t="str">
            <v>106000.331210</v>
          </cell>
          <cell r="J560" t="str">
            <v>TD Mains 6in to 10in</v>
          </cell>
          <cell r="K560" t="str">
            <v>10633100</v>
          </cell>
        </row>
        <row r="561">
          <cell r="I561" t="str">
            <v>106000.331230</v>
          </cell>
          <cell r="J561" t="str">
            <v>TD Mains 6in &amp; Grtr</v>
          </cell>
          <cell r="K561" t="str">
            <v>10633100</v>
          </cell>
        </row>
        <row r="562">
          <cell r="I562" t="str">
            <v>106000.331300</v>
          </cell>
          <cell r="J562" t="str">
            <v>TD Mains 10in to 16i</v>
          </cell>
          <cell r="K562" t="str">
            <v>10633100</v>
          </cell>
        </row>
        <row r="563">
          <cell r="I563" t="str">
            <v>106000.331350</v>
          </cell>
          <cell r="J563" t="str">
            <v>TD Mains 12in &amp; Grtr</v>
          </cell>
          <cell r="K563" t="str">
            <v>10633100</v>
          </cell>
        </row>
        <row r="564">
          <cell r="I564" t="str">
            <v>106000.331400</v>
          </cell>
          <cell r="J564" t="str">
            <v>TD Mains 18in &amp; Grtr</v>
          </cell>
          <cell r="K564" t="str">
            <v>10633100</v>
          </cell>
        </row>
        <row r="565">
          <cell r="I565" t="str">
            <v>106000.331500</v>
          </cell>
          <cell r="J565" t="str">
            <v>TD Mains Bridgeport</v>
          </cell>
          <cell r="K565" t="str">
            <v>10633100</v>
          </cell>
        </row>
        <row r="566">
          <cell r="I566" t="str">
            <v>106000.331601</v>
          </cell>
          <cell r="J566" t="str">
            <v>TD Mains AC 4in (STL</v>
          </cell>
          <cell r="K566" t="str">
            <v>10633100</v>
          </cell>
        </row>
        <row r="567">
          <cell r="I567" t="str">
            <v>106000.331602</v>
          </cell>
          <cell r="J567" t="str">
            <v>TD Mains CI &lt;10in 19</v>
          </cell>
          <cell r="K567" t="str">
            <v>10633100</v>
          </cell>
        </row>
        <row r="568">
          <cell r="I568" t="str">
            <v>106000.331603</v>
          </cell>
          <cell r="J568" t="str">
            <v>TD Mains CI &lt;10in 19</v>
          </cell>
          <cell r="K568" t="str">
            <v>10633100</v>
          </cell>
        </row>
        <row r="569">
          <cell r="I569" t="str">
            <v>106000.331604</v>
          </cell>
          <cell r="J569" t="str">
            <v>TD Mains CI &lt;10in 19</v>
          </cell>
          <cell r="K569" t="str">
            <v>10633100</v>
          </cell>
        </row>
        <row r="570">
          <cell r="I570" t="str">
            <v>106000.331605</v>
          </cell>
          <cell r="J570" t="str">
            <v>TD Mains CI 12in (ST</v>
          </cell>
          <cell r="K570" t="str">
            <v>10633100</v>
          </cell>
        </row>
        <row r="571">
          <cell r="I571" t="str">
            <v>106000.331606</v>
          </cell>
          <cell r="J571" t="str">
            <v>TD Mains CI 16in (ST</v>
          </cell>
          <cell r="K571" t="str">
            <v>10633100</v>
          </cell>
        </row>
        <row r="572">
          <cell r="I572" t="str">
            <v>106000.331607</v>
          </cell>
          <cell r="J572" t="str">
            <v>TD Mains DI 6in (STL</v>
          </cell>
          <cell r="K572" t="str">
            <v>10633100</v>
          </cell>
        </row>
        <row r="573">
          <cell r="I573" t="str">
            <v>106000.331608</v>
          </cell>
          <cell r="J573" t="str">
            <v>TD Mains DI 12in (ST</v>
          </cell>
          <cell r="K573" t="str">
            <v>10633100</v>
          </cell>
        </row>
        <row r="574">
          <cell r="I574" t="str">
            <v>106000.331609</v>
          </cell>
          <cell r="J574" t="str">
            <v>TD Mains DI 16in (ST</v>
          </cell>
          <cell r="K574" t="str">
            <v>10633100</v>
          </cell>
        </row>
        <row r="575">
          <cell r="I575" t="str">
            <v>106000.331610</v>
          </cell>
          <cell r="J575" t="str">
            <v>TD Mains Galve 1in (</v>
          </cell>
          <cell r="K575" t="str">
            <v>10633100</v>
          </cell>
        </row>
        <row r="576">
          <cell r="I576" t="str">
            <v>106000.331611</v>
          </cell>
          <cell r="J576" t="str">
            <v>TD Mains LJ 20in (ST</v>
          </cell>
          <cell r="K576" t="str">
            <v>10633100</v>
          </cell>
        </row>
        <row r="577">
          <cell r="I577" t="str">
            <v>106000.331612</v>
          </cell>
          <cell r="J577" t="str">
            <v>TD Main PL 6-8in (ST</v>
          </cell>
          <cell r="K577" t="str">
            <v>10633100</v>
          </cell>
        </row>
        <row r="578">
          <cell r="I578" t="str">
            <v>106000.331613</v>
          </cell>
          <cell r="J578" t="str">
            <v>TD Main PL 12in (STL</v>
          </cell>
          <cell r="K578" t="str">
            <v>10633100</v>
          </cell>
        </row>
        <row r="579">
          <cell r="I579" t="str">
            <v>106000.331614</v>
          </cell>
          <cell r="J579" t="str">
            <v>TD Main DI 4in (STL)</v>
          </cell>
          <cell r="K579" t="str">
            <v>10633100</v>
          </cell>
        </row>
        <row r="580">
          <cell r="I580" t="str">
            <v>106000.331615</v>
          </cell>
          <cell r="J580" t="str">
            <v>TD Mains DI 24in</v>
          </cell>
          <cell r="K580" t="str">
            <v>10633100</v>
          </cell>
        </row>
        <row r="581">
          <cell r="I581" t="str">
            <v>106000.331616</v>
          </cell>
          <cell r="J581" t="str">
            <v>TD Mains DI 10in(STL</v>
          </cell>
          <cell r="K581" t="str">
            <v>10633100</v>
          </cell>
        </row>
        <row r="582">
          <cell r="I582" t="str">
            <v>106000.332000</v>
          </cell>
          <cell r="J582" t="str">
            <v>Fire Mains</v>
          </cell>
          <cell r="K582" t="str">
            <v>10633200</v>
          </cell>
        </row>
        <row r="583">
          <cell r="I583" t="str">
            <v>106000.333000</v>
          </cell>
          <cell r="J583" t="str">
            <v>Services</v>
          </cell>
          <cell r="K583" t="str">
            <v>10633300</v>
          </cell>
        </row>
        <row r="584">
          <cell r="I584" t="str">
            <v>106000.334100</v>
          </cell>
          <cell r="J584" t="str">
            <v>Meters</v>
          </cell>
          <cell r="K584" t="str">
            <v>10633410</v>
          </cell>
        </row>
        <row r="585">
          <cell r="I585" t="str">
            <v>106000.334110</v>
          </cell>
          <cell r="J585" t="str">
            <v>Meters Bronze Case</v>
          </cell>
          <cell r="K585" t="str">
            <v>10633410</v>
          </cell>
        </row>
        <row r="586">
          <cell r="I586" t="str">
            <v>106000.334120</v>
          </cell>
          <cell r="J586" t="str">
            <v>Meters Plastic Case</v>
          </cell>
          <cell r="K586" t="str">
            <v>10633410</v>
          </cell>
        </row>
        <row r="587">
          <cell r="I587" t="str">
            <v>106000.334130</v>
          </cell>
          <cell r="J587" t="str">
            <v>Meters Other</v>
          </cell>
          <cell r="K587" t="str">
            <v>10633410</v>
          </cell>
        </row>
        <row r="588">
          <cell r="I588" t="str">
            <v>106000.334131</v>
          </cell>
          <cell r="J588" t="str">
            <v>Meters Other-Rem Rdr</v>
          </cell>
          <cell r="K588" t="str">
            <v>10633410</v>
          </cell>
        </row>
        <row r="589">
          <cell r="I589" t="str">
            <v>106000.334200</v>
          </cell>
          <cell r="J589" t="str">
            <v>Meter Installations</v>
          </cell>
          <cell r="K589" t="str">
            <v>10633420</v>
          </cell>
        </row>
        <row r="590">
          <cell r="I590" t="str">
            <v>106000.334201</v>
          </cell>
          <cell r="J590" t="str">
            <v>Meter Installation O</v>
          </cell>
          <cell r="K590" t="str">
            <v>10633420</v>
          </cell>
        </row>
        <row r="591">
          <cell r="I591" t="str">
            <v>106000.334300</v>
          </cell>
          <cell r="J591" t="str">
            <v>Meter Vaults</v>
          </cell>
          <cell r="K591" t="str">
            <v>10633410</v>
          </cell>
        </row>
        <row r="592">
          <cell r="I592" t="str">
            <v>106000.335000</v>
          </cell>
          <cell r="J592" t="str">
            <v>Hydrants</v>
          </cell>
          <cell r="K592" t="str">
            <v>10633500</v>
          </cell>
        </row>
        <row r="593">
          <cell r="I593" t="str">
            <v>106000.336000</v>
          </cell>
          <cell r="J593" t="str">
            <v>Backflow Prevention</v>
          </cell>
          <cell r="K593" t="str">
            <v>10633600</v>
          </cell>
        </row>
        <row r="594">
          <cell r="I594" t="str">
            <v>106000.339100</v>
          </cell>
          <cell r="J594" t="str">
            <v>Other P/E Intangible</v>
          </cell>
          <cell r="K594" t="str">
            <v>10633910</v>
          </cell>
        </row>
        <row r="595">
          <cell r="I595" t="str">
            <v>106000.339200</v>
          </cell>
          <cell r="J595" t="str">
            <v>Other P/E SS</v>
          </cell>
          <cell r="K595" t="str">
            <v>10633920</v>
          </cell>
        </row>
        <row r="596">
          <cell r="I596" t="str">
            <v>106000.339300</v>
          </cell>
          <cell r="J596" t="str">
            <v>Other P/E WT</v>
          </cell>
          <cell r="K596" t="str">
            <v>10633930</v>
          </cell>
        </row>
        <row r="597">
          <cell r="I597" t="str">
            <v>106000.339400</v>
          </cell>
          <cell r="J597" t="str">
            <v>Other P/E WT Res Han</v>
          </cell>
          <cell r="K597" t="str">
            <v>10633930</v>
          </cell>
        </row>
        <row r="598">
          <cell r="I598" t="str">
            <v>106000.339500</v>
          </cell>
          <cell r="J598" t="str">
            <v>Other P/E TD</v>
          </cell>
          <cell r="K598" t="str">
            <v>10633950</v>
          </cell>
        </row>
        <row r="599">
          <cell r="I599" t="str">
            <v>106000.339600</v>
          </cell>
          <cell r="J599" t="str">
            <v>Other P/E CPS</v>
          </cell>
          <cell r="K599" t="str">
            <v>10633910</v>
          </cell>
        </row>
        <row r="600">
          <cell r="I600" t="str">
            <v>106000.340100</v>
          </cell>
          <cell r="J600" t="str">
            <v>Office Furniture &amp; E</v>
          </cell>
          <cell r="K600" t="str">
            <v>10634010</v>
          </cell>
        </row>
        <row r="601">
          <cell r="I601" t="str">
            <v>106000.340200</v>
          </cell>
          <cell r="J601" t="str">
            <v>Comp &amp; Periph Equip</v>
          </cell>
          <cell r="K601" t="str">
            <v>10634010</v>
          </cell>
        </row>
        <row r="602">
          <cell r="I602" t="str">
            <v>106000.340210</v>
          </cell>
          <cell r="J602" t="str">
            <v>Comp &amp; Periph Mainfr</v>
          </cell>
          <cell r="K602" t="str">
            <v>10634010</v>
          </cell>
        </row>
        <row r="603">
          <cell r="I603" t="str">
            <v>106000.340220</v>
          </cell>
          <cell r="J603" t="str">
            <v>Comp &amp; Periph Person</v>
          </cell>
          <cell r="K603" t="str">
            <v>10634010</v>
          </cell>
        </row>
        <row r="604">
          <cell r="I604" t="str">
            <v>106000.340230</v>
          </cell>
          <cell r="J604" t="str">
            <v>Comp &amp; Periph Other</v>
          </cell>
          <cell r="K604" t="str">
            <v>10634010</v>
          </cell>
        </row>
        <row r="605">
          <cell r="I605" t="str">
            <v>106000.340240</v>
          </cell>
          <cell r="J605" t="str">
            <v>Comp &amp; Periph Capita</v>
          </cell>
          <cell r="K605" t="str">
            <v>10634010</v>
          </cell>
        </row>
        <row r="606">
          <cell r="I606" t="str">
            <v>106000.340300</v>
          </cell>
          <cell r="J606" t="str">
            <v>Computer Software</v>
          </cell>
          <cell r="K606" t="str">
            <v>10634010</v>
          </cell>
        </row>
        <row r="607">
          <cell r="I607" t="str">
            <v>106000.340310</v>
          </cell>
          <cell r="J607" t="str">
            <v>Comp Software Mainfr</v>
          </cell>
          <cell r="K607" t="str">
            <v>10634010</v>
          </cell>
        </row>
        <row r="608">
          <cell r="I608" t="str">
            <v>106000.340320</v>
          </cell>
          <cell r="J608" t="str">
            <v>Comp Software Person</v>
          </cell>
          <cell r="K608" t="str">
            <v>10634010</v>
          </cell>
        </row>
        <row r="609">
          <cell r="I609" t="str">
            <v>106000.340325</v>
          </cell>
          <cell r="J609" t="str">
            <v>Comp Software Custom</v>
          </cell>
          <cell r="K609" t="str">
            <v>10634010</v>
          </cell>
        </row>
        <row r="610">
          <cell r="I610" t="str">
            <v>106000.340330</v>
          </cell>
          <cell r="J610" t="str">
            <v>Comp Software Other</v>
          </cell>
          <cell r="K610" t="str">
            <v>10634010</v>
          </cell>
        </row>
        <row r="611">
          <cell r="I611" t="str">
            <v>106000.340400</v>
          </cell>
          <cell r="J611" t="str">
            <v>Data Handling Equipm</v>
          </cell>
          <cell r="K611" t="str">
            <v>10634010</v>
          </cell>
        </row>
        <row r="612">
          <cell r="I612" t="str">
            <v>106000.340500</v>
          </cell>
          <cell r="J612" t="str">
            <v>Other Office Equipme</v>
          </cell>
          <cell r="K612" t="str">
            <v>10634010</v>
          </cell>
        </row>
        <row r="613">
          <cell r="I613" t="str">
            <v>106000.340501</v>
          </cell>
          <cell r="J613" t="str">
            <v>Other Off Equip MA</v>
          </cell>
          <cell r="K613" t="str">
            <v>10634010</v>
          </cell>
        </row>
        <row r="614">
          <cell r="I614" t="str">
            <v>106000.341001</v>
          </cell>
          <cell r="J614" t="str">
            <v>Trans Equip Not Clas</v>
          </cell>
          <cell r="K614" t="str">
            <v>10634100</v>
          </cell>
        </row>
        <row r="615">
          <cell r="I615" t="str">
            <v>106000.341100</v>
          </cell>
          <cell r="J615" t="str">
            <v>Trans Equip Lt Duty</v>
          </cell>
          <cell r="K615" t="str">
            <v>10634100</v>
          </cell>
        </row>
        <row r="616">
          <cell r="I616" t="str">
            <v>106000.341200</v>
          </cell>
          <cell r="J616" t="str">
            <v>Trans Equip Hvy Duty</v>
          </cell>
          <cell r="K616" t="str">
            <v>10634100</v>
          </cell>
        </row>
        <row r="617">
          <cell r="I617" t="str">
            <v>106000.341300</v>
          </cell>
          <cell r="J617" t="str">
            <v>Trans Equip Autos</v>
          </cell>
          <cell r="K617" t="str">
            <v>10634100</v>
          </cell>
        </row>
        <row r="618">
          <cell r="I618" t="str">
            <v>106000.341400</v>
          </cell>
          <cell r="J618" t="str">
            <v>Trans Equip Other</v>
          </cell>
          <cell r="K618" t="str">
            <v>10634100</v>
          </cell>
        </row>
        <row r="619">
          <cell r="I619" t="str">
            <v>106000.342000</v>
          </cell>
          <cell r="J619" t="str">
            <v>Stores Equipment</v>
          </cell>
          <cell r="K619" t="str">
            <v>10634200</v>
          </cell>
        </row>
        <row r="620">
          <cell r="I620" t="str">
            <v>106000.343000</v>
          </cell>
          <cell r="J620" t="str">
            <v>Tools,Shop,Garage Eq</v>
          </cell>
          <cell r="K620" t="str">
            <v>10634300</v>
          </cell>
        </row>
        <row r="621">
          <cell r="I621" t="str">
            <v>106000.343100</v>
          </cell>
          <cell r="J621" t="str">
            <v>Tools,Shop,Garage Eq</v>
          </cell>
          <cell r="K621" t="str">
            <v>10634300</v>
          </cell>
        </row>
        <row r="622">
          <cell r="I622" t="str">
            <v>106000.344000</v>
          </cell>
          <cell r="J622" t="str">
            <v>Laboratory Equipment</v>
          </cell>
          <cell r="K622" t="str">
            <v>10634400</v>
          </cell>
        </row>
        <row r="623">
          <cell r="I623" t="str">
            <v>106000.344100</v>
          </cell>
          <cell r="J623" t="str">
            <v>Laboratory Equip Oth</v>
          </cell>
          <cell r="K623" t="str">
            <v>10634400</v>
          </cell>
        </row>
        <row r="624">
          <cell r="I624" t="str">
            <v>106000.345000</v>
          </cell>
          <cell r="J624" t="str">
            <v>Power Operated Equip</v>
          </cell>
          <cell r="K624" t="str">
            <v>10634500</v>
          </cell>
        </row>
        <row r="625">
          <cell r="I625" t="str">
            <v>106000.345100</v>
          </cell>
          <cell r="J625" t="str">
            <v>Power Oper Equip Oth</v>
          </cell>
          <cell r="K625" t="str">
            <v>10634500</v>
          </cell>
        </row>
        <row r="626">
          <cell r="I626" t="str">
            <v>106000.346000</v>
          </cell>
          <cell r="J626" t="str">
            <v>Comm Equip Not Class</v>
          </cell>
          <cell r="K626" t="str">
            <v>10634600</v>
          </cell>
        </row>
        <row r="627">
          <cell r="I627" t="str">
            <v>106000.346100</v>
          </cell>
          <cell r="J627" t="str">
            <v>Comm Equip Non-Telep</v>
          </cell>
          <cell r="K627" t="str">
            <v>10634600</v>
          </cell>
        </row>
        <row r="628">
          <cell r="I628" t="str">
            <v>106000.346190</v>
          </cell>
          <cell r="J628" t="str">
            <v>Remote Control &amp; Ins</v>
          </cell>
          <cell r="K628" t="str">
            <v>10634600</v>
          </cell>
        </row>
        <row r="629">
          <cell r="I629" t="str">
            <v>106000.346200</v>
          </cell>
          <cell r="J629" t="str">
            <v>Comm Equip Telephone</v>
          </cell>
          <cell r="K629" t="str">
            <v>10634600</v>
          </cell>
        </row>
        <row r="630">
          <cell r="I630" t="str">
            <v>106000.347000</v>
          </cell>
          <cell r="J630" t="str">
            <v>Misc Equipment</v>
          </cell>
          <cell r="K630" t="str">
            <v>10634700</v>
          </cell>
        </row>
        <row r="631">
          <cell r="I631" t="str">
            <v>106000.348000</v>
          </cell>
          <cell r="J631" t="str">
            <v>Other Tangible Prope</v>
          </cell>
          <cell r="K631" t="str">
            <v>10634800</v>
          </cell>
        </row>
        <row r="632">
          <cell r="I632" t="str">
            <v>106000.353200</v>
          </cell>
          <cell r="J632" t="str">
            <v>WW Land &amp; Ld Rights</v>
          </cell>
          <cell r="K632" t="str">
            <v>10635320</v>
          </cell>
        </row>
        <row r="633">
          <cell r="I633" t="str">
            <v>106000.353300</v>
          </cell>
          <cell r="J633" t="str">
            <v>WW Land &amp; Ld Rights</v>
          </cell>
          <cell r="K633" t="str">
            <v>10635330</v>
          </cell>
        </row>
        <row r="634">
          <cell r="I634" t="str">
            <v>106000.353400</v>
          </cell>
          <cell r="J634" t="str">
            <v>WW Land &amp; Ld Rights</v>
          </cell>
          <cell r="K634" t="str">
            <v>10635340</v>
          </cell>
        </row>
        <row r="635">
          <cell r="I635" t="str">
            <v>106000.353500</v>
          </cell>
          <cell r="J635" t="str">
            <v>WW Land &amp; Ld Rights</v>
          </cell>
          <cell r="K635" t="str">
            <v>10635350</v>
          </cell>
        </row>
        <row r="636">
          <cell r="I636" t="str">
            <v>106000.354200</v>
          </cell>
          <cell r="J636" t="str">
            <v>WW Struct &amp; Imp Coll</v>
          </cell>
          <cell r="K636" t="str">
            <v>10635420</v>
          </cell>
        </row>
        <row r="637">
          <cell r="I637" t="str">
            <v>106000.354300</v>
          </cell>
          <cell r="J637" t="str">
            <v>WW Struct &amp; Imp SPP</v>
          </cell>
          <cell r="K637" t="str">
            <v>10635430</v>
          </cell>
        </row>
        <row r="638">
          <cell r="I638" t="str">
            <v>106000.354400</v>
          </cell>
          <cell r="J638" t="str">
            <v>WW Struct &amp; Imp TDP</v>
          </cell>
          <cell r="K638" t="str">
            <v>10635440</v>
          </cell>
        </row>
        <row r="639">
          <cell r="I639" t="str">
            <v>106000.354500</v>
          </cell>
          <cell r="J639" t="str">
            <v>WW Struct &amp; Imp Gen</v>
          </cell>
          <cell r="K639" t="str">
            <v>10635450</v>
          </cell>
        </row>
        <row r="640">
          <cell r="I640" t="str">
            <v>106000.354510</v>
          </cell>
          <cell r="J640" t="str">
            <v>WW Struct &amp; Imp Gen</v>
          </cell>
          <cell r="K640" t="str">
            <v>10635450</v>
          </cell>
        </row>
        <row r="641">
          <cell r="I641" t="str">
            <v>106000.355200</v>
          </cell>
          <cell r="J641" t="str">
            <v>WW Pwr Gen Equip Col</v>
          </cell>
          <cell r="K641" t="str">
            <v>10635520</v>
          </cell>
        </row>
        <row r="642">
          <cell r="I642" t="str">
            <v>106000.355300</v>
          </cell>
          <cell r="J642" t="str">
            <v>WW Pwr Gen Equip SPP</v>
          </cell>
          <cell r="K642" t="str">
            <v>10635530</v>
          </cell>
        </row>
        <row r="643">
          <cell r="I643" t="str">
            <v>106000.355400</v>
          </cell>
          <cell r="J643" t="str">
            <v>WW Pwr Gen Equip TDP</v>
          </cell>
          <cell r="K643" t="str">
            <v>10635540</v>
          </cell>
        </row>
        <row r="644">
          <cell r="I644" t="str">
            <v>106000.355500</v>
          </cell>
          <cell r="J644" t="str">
            <v>WW Pwr Gen Equip RWT</v>
          </cell>
          <cell r="K644" t="str">
            <v>10635550</v>
          </cell>
        </row>
        <row r="645">
          <cell r="I645" t="str">
            <v>106000.355600</v>
          </cell>
          <cell r="J645" t="str">
            <v>WW Pwr Gen Equip RWD</v>
          </cell>
          <cell r="K645" t="str">
            <v>10635560</v>
          </cell>
        </row>
        <row r="646">
          <cell r="I646" t="str">
            <v>106000.360000</v>
          </cell>
          <cell r="J646" t="str">
            <v>WW Collection Sewers</v>
          </cell>
          <cell r="K646" t="str">
            <v>10636000</v>
          </cell>
        </row>
        <row r="647">
          <cell r="I647" t="str">
            <v>106000.361100</v>
          </cell>
          <cell r="J647" t="str">
            <v>WW Collecting Mains</v>
          </cell>
          <cell r="K647" t="str">
            <v>10636110</v>
          </cell>
        </row>
        <row r="648">
          <cell r="I648" t="str">
            <v>106000.361101</v>
          </cell>
          <cell r="J648" t="str">
            <v>WW Collecting Mains</v>
          </cell>
          <cell r="K648" t="str">
            <v>10636110</v>
          </cell>
        </row>
        <row r="649">
          <cell r="I649" t="str">
            <v>106000.362000</v>
          </cell>
          <cell r="J649" t="str">
            <v>WW Special Coll Stru</v>
          </cell>
          <cell r="K649" t="str">
            <v>10636200</v>
          </cell>
        </row>
        <row r="650">
          <cell r="I650" t="str">
            <v>106000.363000</v>
          </cell>
          <cell r="J650" t="str">
            <v>WW Services Sewer</v>
          </cell>
          <cell r="K650" t="str">
            <v>10636300</v>
          </cell>
        </row>
        <row r="651">
          <cell r="I651" t="str">
            <v>106000.364000</v>
          </cell>
          <cell r="J651" t="str">
            <v>WW Flow Measuring De</v>
          </cell>
          <cell r="K651" t="str">
            <v>10636400</v>
          </cell>
        </row>
        <row r="652">
          <cell r="I652" t="str">
            <v>106000.365000</v>
          </cell>
          <cell r="J652" t="str">
            <v>WW Flow Measuring In</v>
          </cell>
          <cell r="K652" t="str">
            <v>10636500</v>
          </cell>
        </row>
        <row r="653">
          <cell r="I653" t="str">
            <v>106000.370000</v>
          </cell>
          <cell r="J653" t="str">
            <v>WW Receiving Wells</v>
          </cell>
          <cell r="K653" t="str">
            <v>10637000</v>
          </cell>
        </row>
        <row r="654">
          <cell r="I654" t="str">
            <v>106000.371100</v>
          </cell>
          <cell r="J654" t="str">
            <v>WW Pump Equip Elect</v>
          </cell>
          <cell r="K654" t="str">
            <v>10637110</v>
          </cell>
        </row>
        <row r="655">
          <cell r="I655" t="str">
            <v>106000.371200</v>
          </cell>
          <cell r="J655" t="str">
            <v>WW Pump Equip Oth Pw</v>
          </cell>
          <cell r="K655" t="str">
            <v>10637120</v>
          </cell>
        </row>
        <row r="656">
          <cell r="I656" t="str">
            <v>106000.371300</v>
          </cell>
          <cell r="J656" t="str">
            <v>WW Pump Equip Misc</v>
          </cell>
          <cell r="K656" t="str">
            <v>10637120</v>
          </cell>
        </row>
        <row r="657">
          <cell r="I657" t="str">
            <v>106000.380000</v>
          </cell>
          <cell r="J657" t="str">
            <v>WW TD Equipment</v>
          </cell>
          <cell r="K657" t="str">
            <v>10638000</v>
          </cell>
        </row>
        <row r="658">
          <cell r="I658" t="str">
            <v>106000.380050</v>
          </cell>
          <cell r="J658" t="str">
            <v>WW TD Equip Grit Rem</v>
          </cell>
          <cell r="K658" t="str">
            <v>10638000</v>
          </cell>
        </row>
        <row r="659">
          <cell r="I659" t="str">
            <v>106000.380100</v>
          </cell>
          <cell r="J659" t="str">
            <v>WW TD Equip Sed Tank</v>
          </cell>
          <cell r="K659" t="str">
            <v>10638000</v>
          </cell>
        </row>
        <row r="660">
          <cell r="I660" t="str">
            <v>106000.380200</v>
          </cell>
          <cell r="J660" t="str">
            <v>WW TD Equip Sldge/Ef</v>
          </cell>
          <cell r="K660" t="str">
            <v>10638000</v>
          </cell>
        </row>
        <row r="661">
          <cell r="I661" t="str">
            <v>106000.380250</v>
          </cell>
          <cell r="J661" t="str">
            <v>WW TD Equip Sldge Di</v>
          </cell>
          <cell r="K661" t="str">
            <v>10638000</v>
          </cell>
        </row>
        <row r="662">
          <cell r="I662" t="str">
            <v>106000.380300</v>
          </cell>
          <cell r="J662" t="str">
            <v>WW TD Equip Sldge Dr</v>
          </cell>
          <cell r="K662" t="str">
            <v>10638000</v>
          </cell>
        </row>
        <row r="663">
          <cell r="I663" t="str">
            <v>106000.380350</v>
          </cell>
          <cell r="J663" t="str">
            <v>WW TD Equip Sec Trmt</v>
          </cell>
          <cell r="K663" t="str">
            <v>10638000</v>
          </cell>
        </row>
        <row r="664">
          <cell r="I664" t="str">
            <v>106000.380400</v>
          </cell>
          <cell r="J664" t="str">
            <v>WW TD Equip Aux Effl</v>
          </cell>
          <cell r="K664" t="str">
            <v>10638000</v>
          </cell>
        </row>
        <row r="665">
          <cell r="I665" t="str">
            <v>106000.380450</v>
          </cell>
          <cell r="J665" t="str">
            <v>WW TD Equip Oth Sew</v>
          </cell>
          <cell r="K665" t="str">
            <v>10638000</v>
          </cell>
        </row>
        <row r="666">
          <cell r="I666" t="str">
            <v>106000.380500</v>
          </cell>
          <cell r="J666" t="str">
            <v>WW TD Equip Chem Trm</v>
          </cell>
          <cell r="K666" t="str">
            <v>10638000</v>
          </cell>
        </row>
        <row r="667">
          <cell r="I667" t="str">
            <v>106000.380600</v>
          </cell>
          <cell r="J667" t="str">
            <v>WW TD Equip Oth Disp</v>
          </cell>
          <cell r="K667" t="str">
            <v>10638000</v>
          </cell>
        </row>
        <row r="668">
          <cell r="I668" t="str">
            <v>106000.380625</v>
          </cell>
          <cell r="J668" t="str">
            <v>WW TD Equip Gen Trmt</v>
          </cell>
          <cell r="K668" t="str">
            <v>10638000</v>
          </cell>
        </row>
        <row r="669">
          <cell r="I669" t="str">
            <v>106000.380650</v>
          </cell>
          <cell r="J669" t="str">
            <v>WW TD Equip Influent</v>
          </cell>
          <cell r="K669" t="str">
            <v>10638000</v>
          </cell>
        </row>
        <row r="670">
          <cell r="I670" t="str">
            <v>106000.381000</v>
          </cell>
          <cell r="J670" t="str">
            <v>WW Plant Sewers</v>
          </cell>
          <cell r="K670" t="str">
            <v>10638100</v>
          </cell>
        </row>
        <row r="671">
          <cell r="I671" t="str">
            <v>106000.382000</v>
          </cell>
          <cell r="J671" t="str">
            <v>WW Outfall Sewer Lin</v>
          </cell>
          <cell r="K671" t="str">
            <v>10638200</v>
          </cell>
        </row>
        <row r="672">
          <cell r="I672" t="str">
            <v>106000.389100</v>
          </cell>
          <cell r="J672" t="str">
            <v>WW Oth Plt &amp; Misc Eq</v>
          </cell>
          <cell r="K672" t="str">
            <v>10638910</v>
          </cell>
        </row>
        <row r="673">
          <cell r="I673" t="str">
            <v>106000.389200</v>
          </cell>
          <cell r="J673" t="str">
            <v>WW Oth Plt &amp; Misc Eq</v>
          </cell>
          <cell r="K673" t="str">
            <v>10638920</v>
          </cell>
        </row>
        <row r="674">
          <cell r="I674" t="str">
            <v>106000.389300</v>
          </cell>
          <cell r="J674" t="str">
            <v>WW Oth Plt &amp; Misc Eq</v>
          </cell>
          <cell r="K674" t="str">
            <v>10638930</v>
          </cell>
        </row>
        <row r="675">
          <cell r="I675" t="str">
            <v>106000.389400</v>
          </cell>
          <cell r="J675" t="str">
            <v>WW Oth Plt &amp; Misc Eq</v>
          </cell>
          <cell r="K675" t="str">
            <v>10638940</v>
          </cell>
        </row>
        <row r="676">
          <cell r="I676" t="str">
            <v>106000.389600</v>
          </cell>
          <cell r="J676" t="str">
            <v>WW Other P/E-OPS</v>
          </cell>
          <cell r="K676" t="str">
            <v>10138910</v>
          </cell>
        </row>
        <row r="677">
          <cell r="I677" t="str">
            <v>106000.390000</v>
          </cell>
          <cell r="J677" t="str">
            <v>WW Office Furniture</v>
          </cell>
          <cell r="K677" t="str">
            <v>10639000</v>
          </cell>
        </row>
        <row r="678">
          <cell r="I678" t="str">
            <v>106000.390200</v>
          </cell>
          <cell r="J678" t="str">
            <v>WW Computers &amp; Perip</v>
          </cell>
          <cell r="K678" t="str">
            <v>10639000</v>
          </cell>
        </row>
        <row r="679">
          <cell r="I679" t="str">
            <v>106000.390300</v>
          </cell>
          <cell r="J679" t="str">
            <v>WW Computer Software</v>
          </cell>
          <cell r="K679" t="str">
            <v>10639000</v>
          </cell>
        </row>
        <row r="680">
          <cell r="I680" t="str">
            <v>106000.391000</v>
          </cell>
          <cell r="J680" t="str">
            <v>WW Trans Equipment</v>
          </cell>
          <cell r="K680" t="str">
            <v>10639100</v>
          </cell>
        </row>
        <row r="681">
          <cell r="I681" t="str">
            <v>106000.391100</v>
          </cell>
          <cell r="J681" t="str">
            <v>WW Trans Equip Lt Dt</v>
          </cell>
          <cell r="K681" t="str">
            <v>10639100</v>
          </cell>
        </row>
        <row r="682">
          <cell r="I682" t="str">
            <v>106000.391200</v>
          </cell>
          <cell r="J682" t="str">
            <v>WW Trans Equip Hvy D</v>
          </cell>
          <cell r="K682" t="str">
            <v>10639100</v>
          </cell>
        </row>
        <row r="683">
          <cell r="I683" t="str">
            <v>106000.392000</v>
          </cell>
          <cell r="J683" t="str">
            <v>WW Stores Equipment</v>
          </cell>
          <cell r="K683" t="str">
            <v>10639200</v>
          </cell>
        </row>
        <row r="684">
          <cell r="I684" t="str">
            <v>106000.393000</v>
          </cell>
          <cell r="J684" t="str">
            <v>WW Tool Shop &amp; Garag</v>
          </cell>
          <cell r="K684" t="str">
            <v>10639300</v>
          </cell>
        </row>
        <row r="685">
          <cell r="I685" t="str">
            <v>106000.394000</v>
          </cell>
          <cell r="J685" t="str">
            <v>WW Laboratory Equipm</v>
          </cell>
          <cell r="K685" t="str">
            <v>10639400</v>
          </cell>
        </row>
        <row r="686">
          <cell r="I686" t="str">
            <v>106000.395000</v>
          </cell>
          <cell r="J686" t="str">
            <v>WW Power Operated Eq</v>
          </cell>
          <cell r="K686" t="str">
            <v>10639500</v>
          </cell>
        </row>
        <row r="687">
          <cell r="I687" t="str">
            <v>106000.396000</v>
          </cell>
          <cell r="J687" t="str">
            <v>WW Communication Equ</v>
          </cell>
          <cell r="K687" t="str">
            <v>10639600</v>
          </cell>
        </row>
        <row r="688">
          <cell r="I688" t="str">
            <v>106000.397000</v>
          </cell>
          <cell r="J688" t="str">
            <v>WW Misc Equipment</v>
          </cell>
          <cell r="K688" t="str">
            <v>10639700</v>
          </cell>
        </row>
        <row r="689">
          <cell r="I689" t="str">
            <v>106000.398000</v>
          </cell>
          <cell r="J689" t="str">
            <v>WW Other Tangible Pl</v>
          </cell>
          <cell r="K689" t="str">
            <v>10639800</v>
          </cell>
        </row>
        <row r="690">
          <cell r="I690" t="str">
            <v>108105.</v>
          </cell>
          <cell r="J690" t="str">
            <v>AD UPIS-Acc Depr-Not</v>
          </cell>
          <cell r="K690" t="str">
            <v>10801000</v>
          </cell>
        </row>
        <row r="691">
          <cell r="I691" t="str">
            <v>108105.01</v>
          </cell>
          <cell r="J691" t="str">
            <v>AD UPIS-AccDepr-Oper</v>
          </cell>
          <cell r="K691" t="str">
            <v>10801000</v>
          </cell>
        </row>
        <row r="692">
          <cell r="I692" t="str">
            <v>108105.02</v>
          </cell>
          <cell r="J692" t="str">
            <v>AD UPIS-AccDepr-Admi</v>
          </cell>
          <cell r="K692" t="str">
            <v>10801000</v>
          </cell>
        </row>
        <row r="693">
          <cell r="I693" t="str">
            <v>108105.03</v>
          </cell>
          <cell r="J693" t="str">
            <v>AD UPIS-AccDepr-Leas</v>
          </cell>
          <cell r="K693" t="str">
            <v>10801000</v>
          </cell>
        </row>
        <row r="694">
          <cell r="I694" t="str">
            <v>108105.04</v>
          </cell>
          <cell r="J694" t="str">
            <v>AD UPIS-AccDepr-Fin</v>
          </cell>
          <cell r="K694" t="str">
            <v>10801000</v>
          </cell>
        </row>
        <row r="695">
          <cell r="I695" t="str">
            <v>108105.05</v>
          </cell>
          <cell r="J695" t="str">
            <v>AD UPIS-AccDepr-Infr</v>
          </cell>
          <cell r="K695" t="str">
            <v>10801000</v>
          </cell>
        </row>
        <row r="696">
          <cell r="I696" t="str">
            <v>108105.06</v>
          </cell>
          <cell r="J696" t="str">
            <v>AD UPIS-AccDepr-Op W</v>
          </cell>
          <cell r="K696" t="str">
            <v>10801000</v>
          </cell>
        </row>
        <row r="697">
          <cell r="I697" t="str">
            <v>108105.07</v>
          </cell>
          <cell r="J697" t="str">
            <v>AD UPIS-AccDepr-Oth</v>
          </cell>
          <cell r="K697" t="str">
            <v>10801000</v>
          </cell>
        </row>
        <row r="698">
          <cell r="I698" t="str">
            <v>108105.08</v>
          </cell>
          <cell r="J698" t="str">
            <v>AD UPIS-AccDepr-Offi</v>
          </cell>
          <cell r="K698" t="str">
            <v>10801000</v>
          </cell>
        </row>
        <row r="699">
          <cell r="I699" t="str">
            <v>108105.09</v>
          </cell>
          <cell r="J699" t="str">
            <v>AD UPIS-AccDepr-Cap</v>
          </cell>
          <cell r="K699" t="str">
            <v>10801000</v>
          </cell>
        </row>
        <row r="700">
          <cell r="I700" t="str">
            <v>108105.10</v>
          </cell>
          <cell r="J700" t="str">
            <v>AD UPIS-AccDepr-Pat</v>
          </cell>
          <cell r="K700" t="str">
            <v>10801000</v>
          </cell>
        </row>
        <row r="701">
          <cell r="I701" t="str">
            <v>108105.11</v>
          </cell>
          <cell r="J701" t="str">
            <v>AD UPIS-AccDepr-GW B</v>
          </cell>
          <cell r="K701" t="str">
            <v>10801000</v>
          </cell>
        </row>
        <row r="702">
          <cell r="I702" t="str">
            <v>108106.</v>
          </cell>
          <cell r="J702" t="str">
            <v>AD UPIS-Cap Lease</v>
          </cell>
          <cell r="K702" t="str">
            <v>10801000</v>
          </cell>
        </row>
        <row r="703">
          <cell r="I703" t="str">
            <v>108110.</v>
          </cell>
          <cell r="J703" t="str">
            <v>AD UPIS-Removal Cost</v>
          </cell>
          <cell r="K703" t="str">
            <v>10801000</v>
          </cell>
        </row>
        <row r="704">
          <cell r="I704" t="str">
            <v>108115.</v>
          </cell>
          <cell r="J704" t="str">
            <v>AD UPIS-Salvage</v>
          </cell>
          <cell r="K704" t="str">
            <v>10802000</v>
          </cell>
        </row>
        <row r="705">
          <cell r="I705" t="str">
            <v>108120.</v>
          </cell>
          <cell r="J705" t="str">
            <v>AD UPIS-Scrap Meters</v>
          </cell>
          <cell r="K705" t="str">
            <v>10802000</v>
          </cell>
        </row>
        <row r="706">
          <cell r="I706" t="str">
            <v>108122.</v>
          </cell>
          <cell r="J706" t="str">
            <v>AD UPIS-Scrap Misc</v>
          </cell>
          <cell r="K706" t="str">
            <v>10802000</v>
          </cell>
        </row>
        <row r="707">
          <cell r="I707" t="str">
            <v>108125.</v>
          </cell>
          <cell r="J707" t="str">
            <v>AD UPIS-Salv Ins Rec</v>
          </cell>
          <cell r="K707" t="str">
            <v>10802000</v>
          </cell>
        </row>
        <row r="708">
          <cell r="I708" t="str">
            <v>108130.</v>
          </cell>
          <cell r="J708" t="str">
            <v>AD UPIS-Salv Rtrn St</v>
          </cell>
          <cell r="K708" t="str">
            <v>10802000</v>
          </cell>
        </row>
        <row r="709">
          <cell r="I709" t="str">
            <v>108135.</v>
          </cell>
          <cell r="J709" t="str">
            <v>AD UPIS-Salv Trade-I</v>
          </cell>
          <cell r="K709" t="str">
            <v>10802000</v>
          </cell>
        </row>
        <row r="710">
          <cell r="I710" t="str">
            <v>108140.</v>
          </cell>
          <cell r="J710" t="str">
            <v>AD UPIS-Salv Sale</v>
          </cell>
          <cell r="K710" t="str">
            <v>10803000</v>
          </cell>
        </row>
        <row r="711">
          <cell r="I711" t="str">
            <v>108145.</v>
          </cell>
          <cell r="J711" t="str">
            <v>AD UPIS-Orig Cost-No</v>
          </cell>
          <cell r="K711" t="str">
            <v>10804000</v>
          </cell>
        </row>
        <row r="712">
          <cell r="I712" t="str">
            <v>108145.01</v>
          </cell>
          <cell r="J712" t="str">
            <v>AD UPIS-OrigCst-Oper</v>
          </cell>
          <cell r="K712" t="str">
            <v>10804000</v>
          </cell>
        </row>
        <row r="713">
          <cell r="I713" t="str">
            <v>108145.02</v>
          </cell>
          <cell r="J713" t="str">
            <v>AD UPIS-OrigCst-Admi</v>
          </cell>
          <cell r="K713" t="str">
            <v>10804000</v>
          </cell>
        </row>
        <row r="714">
          <cell r="I714" t="str">
            <v>108145.03</v>
          </cell>
          <cell r="J714" t="str">
            <v>AD UPIS-OrigCst-Leas</v>
          </cell>
          <cell r="K714" t="str">
            <v>10804000</v>
          </cell>
        </row>
        <row r="715">
          <cell r="I715" t="str">
            <v>108145.04</v>
          </cell>
          <cell r="J715" t="str">
            <v>AD UPIS-OrigCst-Fin</v>
          </cell>
          <cell r="K715" t="str">
            <v>10804000</v>
          </cell>
        </row>
        <row r="716">
          <cell r="I716" t="str">
            <v>108145.05</v>
          </cell>
          <cell r="J716" t="str">
            <v>AD UPIS-OrigCst-Infr</v>
          </cell>
          <cell r="K716" t="str">
            <v>10804000</v>
          </cell>
        </row>
        <row r="717">
          <cell r="I717" t="str">
            <v>108145.06</v>
          </cell>
          <cell r="J717" t="str">
            <v>AD UPIS-OrigCst-Op W</v>
          </cell>
          <cell r="K717" t="str">
            <v>10804000</v>
          </cell>
        </row>
        <row r="718">
          <cell r="I718" t="str">
            <v>108145.07</v>
          </cell>
          <cell r="J718" t="str">
            <v>AD UPIS-OrigCst-Oth</v>
          </cell>
          <cell r="K718" t="str">
            <v>10804000</v>
          </cell>
        </row>
        <row r="719">
          <cell r="I719" t="str">
            <v>108145.08</v>
          </cell>
          <cell r="J719" t="str">
            <v>AD UPIS-OrigCst-Offi</v>
          </cell>
          <cell r="K719" t="str">
            <v>10804000</v>
          </cell>
        </row>
        <row r="720">
          <cell r="I720" t="str">
            <v>108145.09</v>
          </cell>
          <cell r="J720" t="str">
            <v>AD UPIS-OrigCst-Cap</v>
          </cell>
          <cell r="K720" t="str">
            <v>10804000</v>
          </cell>
        </row>
        <row r="721">
          <cell r="I721" t="str">
            <v>108145.10</v>
          </cell>
          <cell r="J721" t="str">
            <v>AD UPIS-OrigCst-Pat</v>
          </cell>
          <cell r="K721" t="str">
            <v>10804000</v>
          </cell>
        </row>
        <row r="722">
          <cell r="I722" t="str">
            <v>108145.11</v>
          </cell>
          <cell r="J722" t="str">
            <v>AD UPIS-OrigCst-GW B</v>
          </cell>
          <cell r="K722" t="str">
            <v>10804000</v>
          </cell>
        </row>
        <row r="723">
          <cell r="I723" t="str">
            <v>108170.</v>
          </cell>
          <cell r="J723" t="str">
            <v>Reg Assest - ARO/NNs</v>
          </cell>
          <cell r="K723" t="str">
            <v>10801000</v>
          </cell>
        </row>
        <row r="724">
          <cell r="I724" t="str">
            <v>108190.</v>
          </cell>
          <cell r="J724" t="str">
            <v>Acc Depr Reg Asset</v>
          </cell>
          <cell r="K724" t="str">
            <v>10810000</v>
          </cell>
        </row>
        <row r="725">
          <cell r="I725" t="str">
            <v>108200.</v>
          </cell>
          <cell r="J725" t="str">
            <v>Acc Depr UP Leased O</v>
          </cell>
          <cell r="K725" t="str">
            <v>10820000</v>
          </cell>
        </row>
        <row r="726">
          <cell r="I726" t="str">
            <v>108300.</v>
          </cell>
          <cell r="J726" t="str">
            <v>Acc Depr UP Future U</v>
          </cell>
          <cell r="K726" t="str">
            <v>10830000</v>
          </cell>
        </row>
        <row r="727">
          <cell r="I727" t="str">
            <v>110100.</v>
          </cell>
          <cell r="J727" t="str">
            <v>Acc Amort Util Plt S</v>
          </cell>
          <cell r="K727" t="str">
            <v>10840000</v>
          </cell>
        </row>
        <row r="728">
          <cell r="I728" t="str">
            <v>110110.</v>
          </cell>
          <cell r="J728" t="str">
            <v>Acc Amort UP Cap Lea</v>
          </cell>
          <cell r="K728" t="str">
            <v>10850000</v>
          </cell>
        </row>
        <row r="729">
          <cell r="I729" t="str">
            <v>114100.</v>
          </cell>
          <cell r="J729" t="str">
            <v>UPAA-ATL</v>
          </cell>
          <cell r="K729" t="str">
            <v>11410000</v>
          </cell>
        </row>
        <row r="730">
          <cell r="I730" t="str">
            <v>114100.001</v>
          </cell>
          <cell r="J730" t="str">
            <v>UPAA-ATL Depr</v>
          </cell>
          <cell r="K730" t="str">
            <v>11420000</v>
          </cell>
        </row>
        <row r="731">
          <cell r="I731" t="str">
            <v>114300.</v>
          </cell>
          <cell r="J731" t="str">
            <v>UPAA Post 1/1/06</v>
          </cell>
          <cell r="K731" t="str">
            <v>12320000</v>
          </cell>
        </row>
        <row r="732">
          <cell r="I732" t="str">
            <v>114350.</v>
          </cell>
          <cell r="J732" t="str">
            <v>UPAA Neg Post 1/1/06</v>
          </cell>
          <cell r="K732" t="str">
            <v>11430000</v>
          </cell>
        </row>
        <row r="733">
          <cell r="I733" t="str">
            <v>115100.</v>
          </cell>
          <cell r="J733" t="str">
            <v>Accum Amort UPAA-ATL</v>
          </cell>
          <cell r="K733" t="str">
            <v>11415000</v>
          </cell>
        </row>
        <row r="734">
          <cell r="I734" t="str">
            <v>115110.</v>
          </cell>
          <cell r="J734" t="str">
            <v>Accum Depr UPAA-ATL</v>
          </cell>
          <cell r="K734" t="str">
            <v>11425000</v>
          </cell>
        </row>
        <row r="735">
          <cell r="I735" t="str">
            <v>115350.</v>
          </cell>
          <cell r="J735" t="str">
            <v>AccAmrtUPAA Pst 1/1/</v>
          </cell>
          <cell r="K735" t="str">
            <v>11435000</v>
          </cell>
        </row>
        <row r="736">
          <cell r="I736" t="str">
            <v>121100.</v>
          </cell>
          <cell r="J736" t="str">
            <v>NUP-Land</v>
          </cell>
          <cell r="K736" t="str">
            <v>12110000</v>
          </cell>
        </row>
        <row r="737">
          <cell r="I737" t="str">
            <v>121200.</v>
          </cell>
          <cell r="J737" t="str">
            <v>NUP-Buildings</v>
          </cell>
          <cell r="K737" t="str">
            <v>12120000</v>
          </cell>
        </row>
        <row r="738">
          <cell r="I738" t="str">
            <v>121298.</v>
          </cell>
          <cell r="J738" t="str">
            <v>NUP-Cap Lease 3yr</v>
          </cell>
          <cell r="K738" t="str">
            <v>12130003</v>
          </cell>
        </row>
        <row r="739">
          <cell r="I739" t="str">
            <v>121299.</v>
          </cell>
          <cell r="J739" t="str">
            <v>NUP-Cap Lease 4yr</v>
          </cell>
          <cell r="K739" t="str">
            <v>12130004</v>
          </cell>
        </row>
        <row r="740">
          <cell r="I740" t="str">
            <v>121300.</v>
          </cell>
          <cell r="J740" t="str">
            <v>NUP-Cap Lease 5yr</v>
          </cell>
          <cell r="K740" t="str">
            <v>12130005</v>
          </cell>
        </row>
        <row r="741">
          <cell r="I741" t="str">
            <v>121301.</v>
          </cell>
          <cell r="J741" t="str">
            <v>NUP-Cap Lease 7yr</v>
          </cell>
          <cell r="K741" t="str">
            <v>12130007</v>
          </cell>
        </row>
        <row r="742">
          <cell r="I742" t="str">
            <v>121302.</v>
          </cell>
          <cell r="J742" t="str">
            <v>NUP-Cap Lease 10yr</v>
          </cell>
          <cell r="K742" t="str">
            <v>12130010</v>
          </cell>
        </row>
        <row r="743">
          <cell r="I743" t="str">
            <v>121310.</v>
          </cell>
          <cell r="J743" t="str">
            <v>NUP-Cap Lease 15yr</v>
          </cell>
          <cell r="K743" t="str">
            <v>12130015</v>
          </cell>
        </row>
        <row r="744">
          <cell r="I744" t="str">
            <v>121400.</v>
          </cell>
          <cell r="J744" t="str">
            <v>NUP-Lease Impr</v>
          </cell>
          <cell r="K744" t="str">
            <v>12140000</v>
          </cell>
        </row>
        <row r="745">
          <cell r="I745" t="str">
            <v>121500.</v>
          </cell>
          <cell r="J745" t="str">
            <v>NUP-Other</v>
          </cell>
          <cell r="K745" t="str">
            <v>12150000</v>
          </cell>
        </row>
        <row r="746">
          <cell r="I746" t="str">
            <v>121500.001</v>
          </cell>
          <cell r="J746" t="str">
            <v>NUP-Other (Thames)</v>
          </cell>
          <cell r="K746" t="str">
            <v>12150000</v>
          </cell>
        </row>
        <row r="747">
          <cell r="I747" t="str">
            <v>121501.</v>
          </cell>
          <cell r="J747" t="str">
            <v>NUP-Other 5 yr</v>
          </cell>
          <cell r="K747" t="str">
            <v>12150010</v>
          </cell>
        </row>
        <row r="748">
          <cell r="I748" t="str">
            <v>121502.</v>
          </cell>
          <cell r="J748" t="str">
            <v>NUP-Other 7 yr</v>
          </cell>
          <cell r="K748" t="str">
            <v>12150020</v>
          </cell>
        </row>
        <row r="749">
          <cell r="I749" t="str">
            <v>121503.</v>
          </cell>
          <cell r="J749" t="str">
            <v>NUP-Other 10 yr</v>
          </cell>
          <cell r="K749" t="str">
            <v>12150030</v>
          </cell>
        </row>
        <row r="750">
          <cell r="I750" t="str">
            <v>121504.</v>
          </cell>
          <cell r="J750" t="str">
            <v>NUP-Other Hardware</v>
          </cell>
          <cell r="K750" t="str">
            <v>12150040</v>
          </cell>
        </row>
        <row r="751">
          <cell r="I751" t="str">
            <v>121505.</v>
          </cell>
          <cell r="J751" t="str">
            <v>NUP-Other Software</v>
          </cell>
          <cell r="K751" t="str">
            <v>12150050</v>
          </cell>
        </row>
        <row r="752">
          <cell r="I752" t="str">
            <v>121508.</v>
          </cell>
          <cell r="J752" t="str">
            <v>NUP-Other Enterprise</v>
          </cell>
          <cell r="K752" t="str">
            <v>12150080</v>
          </cell>
        </row>
        <row r="753">
          <cell r="I753" t="str">
            <v>121600.</v>
          </cell>
          <cell r="J753" t="str">
            <v>NUP-Interco</v>
          </cell>
          <cell r="K753" t="str">
            <v>12150000</v>
          </cell>
        </row>
        <row r="754">
          <cell r="I754" t="str">
            <v>121800.</v>
          </cell>
          <cell r="J754" t="str">
            <v>CWIP NUP</v>
          </cell>
          <cell r="K754" t="str">
            <v>12180000</v>
          </cell>
        </row>
        <row r="755">
          <cell r="I755" t="str">
            <v>121950.</v>
          </cell>
          <cell r="J755" t="str">
            <v>CWIP NUP -Nonreg Rec</v>
          </cell>
          <cell r="K755" t="str">
            <v>12180000</v>
          </cell>
        </row>
        <row r="756">
          <cell r="I756" t="str">
            <v>122200.</v>
          </cell>
          <cell r="J756" t="str">
            <v>Acc Depr NUP-Buildin</v>
          </cell>
          <cell r="K756" t="str">
            <v>12200000</v>
          </cell>
        </row>
        <row r="757">
          <cell r="I757" t="str">
            <v>122250.</v>
          </cell>
          <cell r="J757" t="str">
            <v>Acc Depr NUP-Other</v>
          </cell>
          <cell r="K757" t="str">
            <v>12200000</v>
          </cell>
        </row>
        <row r="758">
          <cell r="I758" t="str">
            <v>122250.001</v>
          </cell>
          <cell r="J758" t="str">
            <v>AD NUP-Other (Thames</v>
          </cell>
          <cell r="K758" t="str">
            <v>12200000</v>
          </cell>
        </row>
        <row r="759">
          <cell r="I759" t="str">
            <v>122300.</v>
          </cell>
          <cell r="J759" t="str">
            <v>Acc Amort NUP-Cap le</v>
          </cell>
          <cell r="K759" t="str">
            <v>12210000</v>
          </cell>
        </row>
        <row r="760">
          <cell r="I760" t="str">
            <v>123100.</v>
          </cell>
          <cell r="J760" t="str">
            <v>Invest in Assoc Co's</v>
          </cell>
          <cell r="K760" t="str">
            <v>12410000</v>
          </cell>
        </row>
        <row r="761">
          <cell r="I761" t="str">
            <v>123100.ASH</v>
          </cell>
          <cell r="J761" t="str">
            <v>Invest in Assoc Co's</v>
          </cell>
          <cell r="K761" t="str">
            <v>12410000</v>
          </cell>
        </row>
        <row r="762">
          <cell r="I762" t="str">
            <v>123100.AWM</v>
          </cell>
          <cell r="J762" t="str">
            <v>Invest in Assoc Co's</v>
          </cell>
          <cell r="K762" t="str">
            <v>12410000</v>
          </cell>
        </row>
        <row r="763">
          <cell r="I763" t="str">
            <v>123100.AWSI</v>
          </cell>
          <cell r="J763" t="str">
            <v>Invest in Assoc Co's</v>
          </cell>
          <cell r="K763" t="str">
            <v>12410000</v>
          </cell>
        </row>
        <row r="764">
          <cell r="I764" t="str">
            <v>123100.AWWM</v>
          </cell>
          <cell r="J764" t="str">
            <v>Invest in Assoc Co's</v>
          </cell>
          <cell r="K764" t="str">
            <v>12410000</v>
          </cell>
        </row>
        <row r="765">
          <cell r="I765" t="str">
            <v>123100.AW03</v>
          </cell>
          <cell r="J765" t="str">
            <v>Invest in Assoc Co's</v>
          </cell>
          <cell r="K765" t="str">
            <v>12410000</v>
          </cell>
        </row>
        <row r="766">
          <cell r="I766" t="str">
            <v>123100.AW04</v>
          </cell>
          <cell r="J766" t="str">
            <v>Invest in Assoc Co's</v>
          </cell>
          <cell r="K766" t="str">
            <v>12410000</v>
          </cell>
        </row>
        <row r="767">
          <cell r="I767" t="str">
            <v>123100.AW05</v>
          </cell>
          <cell r="J767" t="str">
            <v>Invest in Assoc Co's</v>
          </cell>
          <cell r="K767" t="str">
            <v>12410000</v>
          </cell>
        </row>
        <row r="768">
          <cell r="I768" t="str">
            <v>123100.AW09</v>
          </cell>
          <cell r="J768" t="str">
            <v>Invest in Assoc Co's</v>
          </cell>
          <cell r="K768" t="str">
            <v>12410000</v>
          </cell>
        </row>
        <row r="769">
          <cell r="I769" t="str">
            <v>123100.AW10</v>
          </cell>
          <cell r="J769" t="str">
            <v>Invest in Assoc Co's</v>
          </cell>
          <cell r="K769" t="str">
            <v>12410000</v>
          </cell>
        </row>
        <row r="770">
          <cell r="I770" t="str">
            <v>123100.AW11</v>
          </cell>
          <cell r="J770" t="str">
            <v>Invest in Assoc Co's</v>
          </cell>
          <cell r="K770" t="str">
            <v>12410000</v>
          </cell>
        </row>
        <row r="771">
          <cell r="I771" t="str">
            <v>123100.AW12</v>
          </cell>
          <cell r="J771" t="str">
            <v>Invest in Assoc Co's</v>
          </cell>
          <cell r="K771" t="str">
            <v>12410000</v>
          </cell>
        </row>
        <row r="772">
          <cell r="I772" t="str">
            <v>123100.AW13</v>
          </cell>
          <cell r="J772" t="str">
            <v>Invest in Assoc Co's</v>
          </cell>
          <cell r="K772" t="str">
            <v>12410000</v>
          </cell>
        </row>
        <row r="773">
          <cell r="I773" t="str">
            <v>123100.AW16</v>
          </cell>
          <cell r="J773" t="str">
            <v>Invest in Assoc Co's</v>
          </cell>
          <cell r="K773" t="str">
            <v>12410000</v>
          </cell>
        </row>
        <row r="774">
          <cell r="I774" t="str">
            <v>123100.AW17</v>
          </cell>
          <cell r="J774" t="str">
            <v>Invest in Assoc Co's</v>
          </cell>
          <cell r="K774" t="str">
            <v>12410000</v>
          </cell>
        </row>
        <row r="775">
          <cell r="I775" t="str">
            <v>123100.AW18</v>
          </cell>
          <cell r="J775" t="str">
            <v>Invest in Assoc Co's</v>
          </cell>
          <cell r="K775" t="str">
            <v>12410000</v>
          </cell>
        </row>
        <row r="776">
          <cell r="I776" t="str">
            <v>123100.AW19</v>
          </cell>
          <cell r="J776" t="str">
            <v>Invest in Assoc Co's</v>
          </cell>
          <cell r="K776" t="str">
            <v>12410000</v>
          </cell>
        </row>
        <row r="777">
          <cell r="I777" t="str">
            <v>123100.AW21</v>
          </cell>
          <cell r="J777" t="str">
            <v>Invest in Assoc Co's</v>
          </cell>
          <cell r="K777" t="str">
            <v>12410000</v>
          </cell>
        </row>
        <row r="778">
          <cell r="I778" t="str">
            <v>123100.AW22</v>
          </cell>
          <cell r="J778" t="str">
            <v>Invest in Assoc Co's</v>
          </cell>
          <cell r="K778" t="str">
            <v>12410000</v>
          </cell>
        </row>
        <row r="779">
          <cell r="I779" t="str">
            <v>123100.AW23</v>
          </cell>
          <cell r="J779" t="str">
            <v>Invest in Assoc Co's</v>
          </cell>
          <cell r="K779" t="str">
            <v>12410000</v>
          </cell>
        </row>
        <row r="780">
          <cell r="I780" t="str">
            <v>123100.AW24</v>
          </cell>
          <cell r="J780" t="str">
            <v>Invest in Assoc Co's</v>
          </cell>
          <cell r="K780" t="str">
            <v>12410000</v>
          </cell>
        </row>
        <row r="781">
          <cell r="I781" t="str">
            <v>123100.AW26</v>
          </cell>
          <cell r="J781" t="str">
            <v>Invest in Assoc Co's</v>
          </cell>
          <cell r="K781" t="str">
            <v>12410000</v>
          </cell>
        </row>
        <row r="782">
          <cell r="I782" t="str">
            <v>123100.AW27</v>
          </cell>
          <cell r="J782" t="str">
            <v>Invest in Assoc Co's</v>
          </cell>
          <cell r="K782" t="str">
            <v>12410000</v>
          </cell>
        </row>
        <row r="783">
          <cell r="I783" t="str">
            <v>123100.AW28</v>
          </cell>
          <cell r="J783" t="str">
            <v>Invest in Assoc Co's</v>
          </cell>
          <cell r="K783" t="str">
            <v>12410000</v>
          </cell>
        </row>
        <row r="784">
          <cell r="I784" t="str">
            <v>123100.AW30</v>
          </cell>
          <cell r="J784" t="str">
            <v>Invest in Assoc Co's</v>
          </cell>
          <cell r="K784" t="str">
            <v>12410000</v>
          </cell>
        </row>
        <row r="785">
          <cell r="I785" t="str">
            <v>123100.AW38</v>
          </cell>
          <cell r="J785" t="str">
            <v>Invest in Assoc Co's</v>
          </cell>
          <cell r="K785" t="str">
            <v>12410000</v>
          </cell>
        </row>
        <row r="786">
          <cell r="I786" t="str">
            <v>123100.AW39</v>
          </cell>
          <cell r="J786" t="str">
            <v>Invest in Assoc Co's</v>
          </cell>
          <cell r="K786" t="str">
            <v>12410000</v>
          </cell>
        </row>
        <row r="787">
          <cell r="I787" t="str">
            <v>123100.AW42</v>
          </cell>
          <cell r="J787" t="str">
            <v>Invest in Assoc Co's</v>
          </cell>
          <cell r="K787" t="str">
            <v>12410000</v>
          </cell>
        </row>
        <row r="788">
          <cell r="I788" t="str">
            <v>123100.AW44</v>
          </cell>
          <cell r="J788" t="str">
            <v>Invest in Assoc Co's</v>
          </cell>
          <cell r="K788" t="str">
            <v>12410000</v>
          </cell>
        </row>
        <row r="789">
          <cell r="I789" t="str">
            <v>123100.AW46</v>
          </cell>
          <cell r="J789" t="str">
            <v>Invest in Assoc Co's</v>
          </cell>
          <cell r="K789" t="str">
            <v>12410000</v>
          </cell>
        </row>
        <row r="790">
          <cell r="I790" t="str">
            <v>123100.AW47</v>
          </cell>
          <cell r="J790" t="str">
            <v>Invest in Assoc Co's</v>
          </cell>
          <cell r="K790" t="str">
            <v>12410000</v>
          </cell>
        </row>
        <row r="791">
          <cell r="I791" t="str">
            <v>123100.AW50</v>
          </cell>
          <cell r="J791" t="str">
            <v>Invest in Assoc Co's</v>
          </cell>
          <cell r="K791" t="str">
            <v>12410000</v>
          </cell>
        </row>
        <row r="792">
          <cell r="I792" t="str">
            <v>123100.AW51</v>
          </cell>
          <cell r="J792" t="str">
            <v>Invest in Assoc Co's</v>
          </cell>
          <cell r="K792" t="str">
            <v>12410000</v>
          </cell>
        </row>
        <row r="793">
          <cell r="I793" t="str">
            <v>123100.AW57</v>
          </cell>
          <cell r="J793" t="str">
            <v>Invest in Assoc Co's</v>
          </cell>
          <cell r="K793" t="str">
            <v>12410000</v>
          </cell>
        </row>
        <row r="794">
          <cell r="I794" t="str">
            <v>123100.AW80</v>
          </cell>
          <cell r="J794" t="str">
            <v>Invest in Assoc Co's</v>
          </cell>
          <cell r="K794" t="str">
            <v>12410000</v>
          </cell>
        </row>
        <row r="795">
          <cell r="I795" t="str">
            <v>123100.AW87</v>
          </cell>
          <cell r="J795" t="str">
            <v>Invest in Assoc Co's</v>
          </cell>
          <cell r="K795" t="str">
            <v>12410000</v>
          </cell>
        </row>
        <row r="796">
          <cell r="I796" t="str">
            <v>123100.ETWN</v>
          </cell>
          <cell r="J796" t="str">
            <v>Invest in Assoc Co's</v>
          </cell>
          <cell r="K796" t="str">
            <v>12410000</v>
          </cell>
        </row>
        <row r="797">
          <cell r="I797" t="str">
            <v>123100.TWNA</v>
          </cell>
          <cell r="J797" t="str">
            <v>Invest in Assoc Co's</v>
          </cell>
          <cell r="K797" t="str">
            <v>12410000</v>
          </cell>
        </row>
        <row r="798">
          <cell r="I798" t="str">
            <v>123100.TWNC</v>
          </cell>
          <cell r="J798" t="str">
            <v>Invest in Assoc Co's</v>
          </cell>
          <cell r="K798" t="str">
            <v>12410000</v>
          </cell>
        </row>
        <row r="799">
          <cell r="I799" t="str">
            <v>123130.</v>
          </cell>
          <cell r="J799" t="str">
            <v>Intangibles Finite L</v>
          </cell>
          <cell r="K799" t="str">
            <v>12510000</v>
          </cell>
        </row>
        <row r="800">
          <cell r="I800" t="str">
            <v>123130.001</v>
          </cell>
          <cell r="J800" t="str">
            <v>Accum Amort-Int Fin</v>
          </cell>
          <cell r="K800" t="str">
            <v>12515000</v>
          </cell>
        </row>
        <row r="801">
          <cell r="I801" t="str">
            <v>123131.</v>
          </cell>
          <cell r="J801" t="str">
            <v>Intangibles Indefini</v>
          </cell>
          <cell r="K801" t="str">
            <v>12510000</v>
          </cell>
        </row>
        <row r="802">
          <cell r="I802" t="str">
            <v>123140.</v>
          </cell>
          <cell r="J802" t="str">
            <v>Goodwill</v>
          </cell>
          <cell r="K802" t="str">
            <v>12310000</v>
          </cell>
        </row>
        <row r="803">
          <cell r="I803" t="str">
            <v>123150.</v>
          </cell>
          <cell r="J803" t="str">
            <v>Invest in JV's</v>
          </cell>
          <cell r="K803" t="str">
            <v>12401000</v>
          </cell>
        </row>
        <row r="804">
          <cell r="I804" t="str">
            <v>123160.</v>
          </cell>
          <cell r="J804" t="str">
            <v>Group Share JV Proje</v>
          </cell>
          <cell r="K804" t="str">
            <v>12401100</v>
          </cell>
        </row>
        <row r="805">
          <cell r="I805" t="str">
            <v>123200.AW30</v>
          </cell>
          <cell r="J805" t="str">
            <v>Invest Acq Amort</v>
          </cell>
          <cell r="K805" t="str">
            <v>12410000</v>
          </cell>
        </row>
        <row r="806">
          <cell r="I806" t="str">
            <v>123500.AW04</v>
          </cell>
          <cell r="J806" t="str">
            <v>Inv Assoc Co's Pref</v>
          </cell>
          <cell r="K806" t="str">
            <v>12420000</v>
          </cell>
        </row>
        <row r="807">
          <cell r="I807" t="str">
            <v>123500.AW28</v>
          </cell>
          <cell r="J807" t="str">
            <v>Inv Assoc Co's Pref</v>
          </cell>
          <cell r="K807" t="str">
            <v>12420000</v>
          </cell>
        </row>
        <row r="808">
          <cell r="I808" t="str">
            <v>123500.AW38</v>
          </cell>
          <cell r="J808" t="str">
            <v>Inv Assoc Co's Pref</v>
          </cell>
          <cell r="K808" t="str">
            <v>12420000</v>
          </cell>
        </row>
        <row r="809">
          <cell r="I809" t="str">
            <v>123700.AWSI</v>
          </cell>
          <cell r="J809" t="str">
            <v>Inv Assoc Co's Notes</v>
          </cell>
          <cell r="K809" t="str">
            <v>18741000</v>
          </cell>
        </row>
        <row r="810">
          <cell r="I810" t="str">
            <v>123700.AW02</v>
          </cell>
          <cell r="J810" t="str">
            <v>Inv Assoc Co's Notes</v>
          </cell>
          <cell r="K810" t="str">
            <v>18741000</v>
          </cell>
        </row>
        <row r="811">
          <cell r="I811" t="str">
            <v>123700.AW03</v>
          </cell>
          <cell r="J811" t="str">
            <v>Inv Assoc Co's Notes</v>
          </cell>
          <cell r="K811" t="str">
            <v>18741000</v>
          </cell>
        </row>
        <row r="812">
          <cell r="I812" t="str">
            <v>123700.AW04</v>
          </cell>
          <cell r="J812" t="str">
            <v>Inv Assoc Co's Notes</v>
          </cell>
          <cell r="K812" t="str">
            <v>18741000</v>
          </cell>
        </row>
        <row r="813">
          <cell r="I813" t="str">
            <v>123700.AW05</v>
          </cell>
          <cell r="J813" t="str">
            <v>Inv Assoc Co's Notes</v>
          </cell>
          <cell r="K813" t="str">
            <v>18741000</v>
          </cell>
        </row>
        <row r="814">
          <cell r="I814" t="str">
            <v>123700.AW09</v>
          </cell>
          <cell r="J814" t="str">
            <v>Inv Assoc Co's Notes</v>
          </cell>
          <cell r="K814" t="str">
            <v>18741000</v>
          </cell>
        </row>
        <row r="815">
          <cell r="I815" t="str">
            <v>123700.AW10</v>
          </cell>
          <cell r="J815" t="str">
            <v>Inv Assoc Co's Notes</v>
          </cell>
          <cell r="K815" t="str">
            <v>18741000</v>
          </cell>
        </row>
        <row r="816">
          <cell r="I816" t="str">
            <v>123700.AW11</v>
          </cell>
          <cell r="J816" t="str">
            <v>Inv Assoc Co's Notes</v>
          </cell>
          <cell r="K816" t="str">
            <v>18741000</v>
          </cell>
        </row>
        <row r="817">
          <cell r="I817" t="str">
            <v>123700.AW12</v>
          </cell>
          <cell r="J817" t="str">
            <v>Inv Assoc Co's Notes</v>
          </cell>
          <cell r="K817" t="str">
            <v>18741000</v>
          </cell>
        </row>
        <row r="818">
          <cell r="I818" t="str">
            <v>123700.AW13</v>
          </cell>
          <cell r="J818" t="str">
            <v>Inv Assoc Co's Notes</v>
          </cell>
          <cell r="K818" t="str">
            <v>18741000</v>
          </cell>
        </row>
        <row r="819">
          <cell r="I819" t="str">
            <v>123700.AW16</v>
          </cell>
          <cell r="J819" t="str">
            <v>Inv Assoc Co's Notes</v>
          </cell>
          <cell r="K819" t="str">
            <v>18741000</v>
          </cell>
        </row>
        <row r="820">
          <cell r="I820" t="str">
            <v>123700.AW17</v>
          </cell>
          <cell r="J820" t="str">
            <v>Inv Assoc Co's Notes</v>
          </cell>
          <cell r="K820" t="str">
            <v>18741000</v>
          </cell>
        </row>
        <row r="821">
          <cell r="I821" t="str">
            <v>123700.AW18</v>
          </cell>
          <cell r="J821" t="str">
            <v>Inv Assoc Co's Notes</v>
          </cell>
          <cell r="K821" t="str">
            <v>18741000</v>
          </cell>
        </row>
        <row r="822">
          <cell r="I822" t="str">
            <v>123700.AW19</v>
          </cell>
          <cell r="J822" t="str">
            <v>Inv Assoc Co's Notes</v>
          </cell>
          <cell r="K822" t="str">
            <v>18741000</v>
          </cell>
        </row>
        <row r="823">
          <cell r="I823" t="str">
            <v>123700.AW22</v>
          </cell>
          <cell r="J823" t="str">
            <v>Inv Assoc Co's Notes</v>
          </cell>
          <cell r="K823" t="str">
            <v>18741000</v>
          </cell>
        </row>
        <row r="824">
          <cell r="I824" t="str">
            <v>123700.AW23</v>
          </cell>
          <cell r="J824" t="str">
            <v>Inv Assoc Co's Notes</v>
          </cell>
          <cell r="K824" t="str">
            <v>18741000</v>
          </cell>
        </row>
        <row r="825">
          <cell r="I825" t="str">
            <v>123700.AW24</v>
          </cell>
          <cell r="J825" t="str">
            <v>Inv Assoc Co's Notes</v>
          </cell>
          <cell r="K825" t="str">
            <v>18741000</v>
          </cell>
        </row>
        <row r="826">
          <cell r="I826" t="str">
            <v>123700.AW26</v>
          </cell>
          <cell r="J826" t="str">
            <v>Inv Assoc Co's Notes</v>
          </cell>
          <cell r="K826" t="str">
            <v>18741000</v>
          </cell>
        </row>
        <row r="827">
          <cell r="I827" t="str">
            <v>123700.AW27</v>
          </cell>
          <cell r="J827" t="str">
            <v>Inv Assoc Co's Notes</v>
          </cell>
          <cell r="K827" t="str">
            <v>18741000</v>
          </cell>
        </row>
        <row r="828">
          <cell r="I828" t="str">
            <v>123700.AW28</v>
          </cell>
          <cell r="J828" t="str">
            <v>Inv Assoc Co's Notes</v>
          </cell>
          <cell r="K828" t="str">
            <v>18741000</v>
          </cell>
        </row>
        <row r="829">
          <cell r="I829" t="str">
            <v>123700.AW30</v>
          </cell>
          <cell r="J829" t="str">
            <v>Inv Assoc Co's Notes</v>
          </cell>
          <cell r="K829" t="str">
            <v>18741000</v>
          </cell>
        </row>
        <row r="830">
          <cell r="I830" t="str">
            <v>123700.AW38</v>
          </cell>
          <cell r="J830" t="str">
            <v>Inv Assoc Co's Notes</v>
          </cell>
          <cell r="K830" t="str">
            <v>18741000</v>
          </cell>
        </row>
        <row r="831">
          <cell r="I831" t="str">
            <v>123700.AW42</v>
          </cell>
          <cell r="J831" t="str">
            <v>Inv Assoc Co's Notes</v>
          </cell>
          <cell r="K831" t="str">
            <v>18741000</v>
          </cell>
        </row>
        <row r="832">
          <cell r="I832" t="str">
            <v>123700.AW44</v>
          </cell>
          <cell r="J832" t="str">
            <v>Inv Assoc Co's Notes</v>
          </cell>
          <cell r="K832" t="str">
            <v>18741000</v>
          </cell>
        </row>
        <row r="833">
          <cell r="I833" t="str">
            <v>123700.AW46</v>
          </cell>
          <cell r="J833" t="str">
            <v>Inv Assoc Co's Notes</v>
          </cell>
          <cell r="K833" t="str">
            <v>18741000</v>
          </cell>
        </row>
        <row r="834">
          <cell r="I834" t="str">
            <v>123700.AW50</v>
          </cell>
          <cell r="J834" t="str">
            <v>Inv Assoc Co's Notes</v>
          </cell>
          <cell r="K834" t="str">
            <v>18741000</v>
          </cell>
        </row>
        <row r="835">
          <cell r="I835" t="str">
            <v>124000.</v>
          </cell>
          <cell r="J835" t="str">
            <v>Utility Investments</v>
          </cell>
          <cell r="K835" t="str">
            <v>12400000</v>
          </cell>
        </row>
        <row r="836">
          <cell r="I836" t="str">
            <v>125200.</v>
          </cell>
          <cell r="J836" t="str">
            <v>Other Invest-Outside</v>
          </cell>
          <cell r="K836" t="str">
            <v>12400000</v>
          </cell>
        </row>
        <row r="837">
          <cell r="I837" t="str">
            <v>125300.AW02</v>
          </cell>
          <cell r="J837" t="str">
            <v>Cap Lease Rec-In</v>
          </cell>
          <cell r="K837" t="str">
            <v>18742000</v>
          </cell>
        </row>
        <row r="838">
          <cell r="I838" t="str">
            <v>125300.AW03</v>
          </cell>
          <cell r="J838" t="str">
            <v>Cap Lease Rec-In</v>
          </cell>
          <cell r="K838" t="str">
            <v>18742000</v>
          </cell>
        </row>
        <row r="839">
          <cell r="I839" t="str">
            <v>125300.AW04</v>
          </cell>
          <cell r="J839" t="str">
            <v>Cap Lease Rec-In</v>
          </cell>
          <cell r="K839" t="str">
            <v>18742000</v>
          </cell>
        </row>
        <row r="840">
          <cell r="I840" t="str">
            <v>125300.AW05</v>
          </cell>
          <cell r="J840" t="str">
            <v>Cap Lease Rec-In</v>
          </cell>
          <cell r="K840" t="str">
            <v>18742000</v>
          </cell>
        </row>
        <row r="841">
          <cell r="I841" t="str">
            <v>125300.AW09</v>
          </cell>
          <cell r="J841" t="str">
            <v>Cap Lease Rec-In</v>
          </cell>
          <cell r="K841" t="str">
            <v>18742000</v>
          </cell>
        </row>
        <row r="842">
          <cell r="I842" t="str">
            <v>125300.AW10</v>
          </cell>
          <cell r="J842" t="str">
            <v>Cap Lease Rec-In</v>
          </cell>
          <cell r="K842" t="str">
            <v>18742000</v>
          </cell>
        </row>
        <row r="843">
          <cell r="I843" t="str">
            <v>125300.AW11</v>
          </cell>
          <cell r="J843" t="str">
            <v>Cap Lease Rec-In</v>
          </cell>
          <cell r="K843" t="str">
            <v>18742000</v>
          </cell>
        </row>
        <row r="844">
          <cell r="I844" t="str">
            <v>125300.AW12</v>
          </cell>
          <cell r="J844" t="str">
            <v>Cap Lease Rec-In</v>
          </cell>
          <cell r="K844" t="str">
            <v>18742000</v>
          </cell>
        </row>
        <row r="845">
          <cell r="I845" t="str">
            <v>125300.AW13</v>
          </cell>
          <cell r="J845" t="str">
            <v>Cap Lease Rec-In</v>
          </cell>
          <cell r="K845" t="str">
            <v>18742000</v>
          </cell>
        </row>
        <row r="846">
          <cell r="I846" t="str">
            <v>125300.AW16</v>
          </cell>
          <cell r="J846" t="str">
            <v>Cap Lease Rec-In</v>
          </cell>
          <cell r="K846" t="str">
            <v>18742000</v>
          </cell>
        </row>
        <row r="847">
          <cell r="I847" t="str">
            <v>125300.AW17</v>
          </cell>
          <cell r="J847" t="str">
            <v>Cap Lease Rec-In</v>
          </cell>
          <cell r="K847" t="str">
            <v>18742000</v>
          </cell>
        </row>
        <row r="848">
          <cell r="I848" t="str">
            <v>125300.AW18</v>
          </cell>
          <cell r="J848" t="str">
            <v>Cap Lease Rec-In</v>
          </cell>
          <cell r="K848" t="str">
            <v>18742000</v>
          </cell>
        </row>
        <row r="849">
          <cell r="I849" t="str">
            <v>125300.AW19</v>
          </cell>
          <cell r="J849" t="str">
            <v>Cap Lease Rec-In</v>
          </cell>
          <cell r="K849" t="str">
            <v>18742000</v>
          </cell>
        </row>
        <row r="850">
          <cell r="I850" t="str">
            <v>125300.AW21</v>
          </cell>
          <cell r="J850" t="str">
            <v>Cap Lease Rec-In</v>
          </cell>
          <cell r="K850" t="str">
            <v>18742000</v>
          </cell>
        </row>
        <row r="851">
          <cell r="I851" t="str">
            <v>125300.AW22</v>
          </cell>
          <cell r="J851" t="str">
            <v>Cap Lease Rec-In</v>
          </cell>
          <cell r="K851" t="str">
            <v>18742000</v>
          </cell>
        </row>
        <row r="852">
          <cell r="I852" t="str">
            <v>125300.AW23</v>
          </cell>
          <cell r="J852" t="str">
            <v>Cap Lease Rec-In</v>
          </cell>
          <cell r="K852" t="str">
            <v>18742000</v>
          </cell>
        </row>
        <row r="853">
          <cell r="I853" t="str">
            <v>125300.AW24</v>
          </cell>
          <cell r="J853" t="str">
            <v>Cap Lease Rec-In</v>
          </cell>
          <cell r="K853" t="str">
            <v>18742000</v>
          </cell>
        </row>
        <row r="854">
          <cell r="I854" t="str">
            <v>125300.AW26</v>
          </cell>
          <cell r="J854" t="str">
            <v>Cap Lease Rec-In</v>
          </cell>
          <cell r="K854" t="str">
            <v>18742000</v>
          </cell>
        </row>
        <row r="855">
          <cell r="I855" t="str">
            <v>125300.AW27</v>
          </cell>
          <cell r="J855" t="str">
            <v>Cap Lease Rec-In</v>
          </cell>
          <cell r="K855" t="str">
            <v>18742000</v>
          </cell>
        </row>
        <row r="856">
          <cell r="I856" t="str">
            <v>125300.AW28</v>
          </cell>
          <cell r="J856" t="str">
            <v>Cap Lease Rec-In</v>
          </cell>
          <cell r="K856" t="str">
            <v>18742000</v>
          </cell>
        </row>
        <row r="857">
          <cell r="I857" t="str">
            <v>125300.AW30</v>
          </cell>
          <cell r="J857" t="str">
            <v>Cap Lease Rec-In</v>
          </cell>
          <cell r="K857" t="str">
            <v>18742000</v>
          </cell>
        </row>
        <row r="858">
          <cell r="I858" t="str">
            <v>125300.AW38</v>
          </cell>
          <cell r="J858" t="str">
            <v>Cap Lease Rec-In</v>
          </cell>
          <cell r="K858" t="str">
            <v>18742000</v>
          </cell>
        </row>
        <row r="859">
          <cell r="I859" t="str">
            <v>125300.AW42</v>
          </cell>
          <cell r="J859" t="str">
            <v>Cap Lease Rec-In</v>
          </cell>
          <cell r="K859" t="str">
            <v>18742000</v>
          </cell>
        </row>
        <row r="860">
          <cell r="I860" t="str">
            <v>125300.AW44</v>
          </cell>
          <cell r="J860" t="str">
            <v>Cap Lease Rec-In</v>
          </cell>
          <cell r="K860" t="str">
            <v>18742000</v>
          </cell>
        </row>
        <row r="861">
          <cell r="I861" t="str">
            <v>125300.AW46</v>
          </cell>
          <cell r="J861" t="str">
            <v>Cap Lease Rec-In</v>
          </cell>
          <cell r="K861" t="str">
            <v>18742000</v>
          </cell>
        </row>
        <row r="862">
          <cell r="I862" t="str">
            <v>125300.AW50</v>
          </cell>
          <cell r="J862" t="str">
            <v>Cap Lease Rec-In</v>
          </cell>
          <cell r="K862" t="str">
            <v>18742000</v>
          </cell>
        </row>
        <row r="863">
          <cell r="I863" t="str">
            <v>125400.</v>
          </cell>
          <cell r="J863" t="str">
            <v>Unearn Cap Lease Inc</v>
          </cell>
          <cell r="K863" t="str">
            <v>18742100</v>
          </cell>
        </row>
        <row r="864">
          <cell r="I864" t="str">
            <v>125400.AW02</v>
          </cell>
          <cell r="J864" t="str">
            <v>Unearn Cap Lease Inc</v>
          </cell>
          <cell r="K864" t="str">
            <v>18742100</v>
          </cell>
        </row>
        <row r="865">
          <cell r="I865" t="str">
            <v>125400.AW03</v>
          </cell>
          <cell r="J865" t="str">
            <v>Unearn Cap Lease Inc</v>
          </cell>
          <cell r="K865" t="str">
            <v>18742100</v>
          </cell>
        </row>
        <row r="866">
          <cell r="I866" t="str">
            <v>125400.AW04</v>
          </cell>
          <cell r="J866" t="str">
            <v>Unearn Cap Lease Inc</v>
          </cell>
          <cell r="K866" t="str">
            <v>18742100</v>
          </cell>
        </row>
        <row r="867">
          <cell r="I867" t="str">
            <v>125400.AW05</v>
          </cell>
          <cell r="J867" t="str">
            <v>Unearn Cap Lease Inc</v>
          </cell>
          <cell r="K867" t="str">
            <v>18742100</v>
          </cell>
        </row>
        <row r="868">
          <cell r="I868" t="str">
            <v>125400.AW09</v>
          </cell>
          <cell r="J868" t="str">
            <v>Unearn Cap Lease Inc</v>
          </cell>
          <cell r="K868" t="str">
            <v>18742100</v>
          </cell>
        </row>
        <row r="869">
          <cell r="I869" t="str">
            <v>125400.AW10</v>
          </cell>
          <cell r="J869" t="str">
            <v>Unearn Cap Lease Inc</v>
          </cell>
          <cell r="K869" t="str">
            <v>18742100</v>
          </cell>
        </row>
        <row r="870">
          <cell r="I870" t="str">
            <v>125400.AW11</v>
          </cell>
          <cell r="J870" t="str">
            <v>Unearn Cap Lease Inc</v>
          </cell>
          <cell r="K870" t="str">
            <v>18742100</v>
          </cell>
        </row>
        <row r="871">
          <cell r="I871" t="str">
            <v>125400.AW12</v>
          </cell>
          <cell r="J871" t="str">
            <v>Unearn Cap Lease Inc</v>
          </cell>
          <cell r="K871" t="str">
            <v>18742100</v>
          </cell>
        </row>
        <row r="872">
          <cell r="I872" t="str">
            <v>125400.AW13</v>
          </cell>
          <cell r="J872" t="str">
            <v>Unearn Cap Lease Inc</v>
          </cell>
          <cell r="K872" t="str">
            <v>18742100</v>
          </cell>
        </row>
        <row r="873">
          <cell r="I873" t="str">
            <v>125400.AW16</v>
          </cell>
          <cell r="J873" t="str">
            <v>Unearn Cap Lease Inc</v>
          </cell>
          <cell r="K873" t="str">
            <v>18742100</v>
          </cell>
        </row>
        <row r="874">
          <cell r="I874" t="str">
            <v>125400.AW17</v>
          </cell>
          <cell r="J874" t="str">
            <v>Unearn Cap Lease Inc</v>
          </cell>
          <cell r="K874" t="str">
            <v>18742100</v>
          </cell>
        </row>
        <row r="875">
          <cell r="I875" t="str">
            <v>125400.AW18</v>
          </cell>
          <cell r="J875" t="str">
            <v>Unearn Cap Lease Inc</v>
          </cell>
          <cell r="K875" t="str">
            <v>18742100</v>
          </cell>
        </row>
        <row r="876">
          <cell r="I876" t="str">
            <v>125400.AW19</v>
          </cell>
          <cell r="J876" t="str">
            <v>Unearn Cap Lease Inc</v>
          </cell>
          <cell r="K876" t="str">
            <v>18742100</v>
          </cell>
        </row>
        <row r="877">
          <cell r="I877" t="str">
            <v>125400.AW21</v>
          </cell>
          <cell r="J877" t="str">
            <v>Unearn Cap Lease Inc</v>
          </cell>
          <cell r="K877" t="str">
            <v>18742100</v>
          </cell>
        </row>
        <row r="878">
          <cell r="I878" t="str">
            <v>125400.AW22</v>
          </cell>
          <cell r="J878" t="str">
            <v>Unearn Cap Lease Inc</v>
          </cell>
          <cell r="K878" t="str">
            <v>18742100</v>
          </cell>
        </row>
        <row r="879">
          <cell r="I879" t="str">
            <v>125400.AW23</v>
          </cell>
          <cell r="J879" t="str">
            <v>Unearn Cap Lease Inc</v>
          </cell>
          <cell r="K879" t="str">
            <v>18742100</v>
          </cell>
        </row>
        <row r="880">
          <cell r="I880" t="str">
            <v>125400.AW24</v>
          </cell>
          <cell r="J880" t="str">
            <v>Unearn Cap Lease Inc</v>
          </cell>
          <cell r="K880" t="str">
            <v>18742100</v>
          </cell>
        </row>
        <row r="881">
          <cell r="I881" t="str">
            <v>125400.AW26</v>
          </cell>
          <cell r="J881" t="str">
            <v>Unearn Cap Lease Inc</v>
          </cell>
          <cell r="K881" t="str">
            <v>18742100</v>
          </cell>
        </row>
        <row r="882">
          <cell r="I882" t="str">
            <v>125400.AW27</v>
          </cell>
          <cell r="J882" t="str">
            <v>Unearn Cap Lease Inc</v>
          </cell>
          <cell r="K882" t="str">
            <v>18742100</v>
          </cell>
        </row>
        <row r="883">
          <cell r="I883" t="str">
            <v>125400.AW28</v>
          </cell>
          <cell r="J883" t="str">
            <v>Unearn Cap Lease Inc</v>
          </cell>
          <cell r="K883" t="str">
            <v>18742100</v>
          </cell>
        </row>
        <row r="884">
          <cell r="I884" t="str">
            <v>125400.AW30</v>
          </cell>
          <cell r="J884" t="str">
            <v>Unearn Cap Lease Inc</v>
          </cell>
          <cell r="K884" t="str">
            <v>18742100</v>
          </cell>
        </row>
        <row r="885">
          <cell r="I885" t="str">
            <v>125400.AW38</v>
          </cell>
          <cell r="J885" t="str">
            <v>Unearn Cap Lease Inc</v>
          </cell>
          <cell r="K885" t="str">
            <v>18742100</v>
          </cell>
        </row>
        <row r="886">
          <cell r="I886" t="str">
            <v>125400.AW42</v>
          </cell>
          <cell r="J886" t="str">
            <v>Unearn Cap Lease Inc</v>
          </cell>
          <cell r="K886" t="str">
            <v>18742100</v>
          </cell>
        </row>
        <row r="887">
          <cell r="I887" t="str">
            <v>125400.AW44</v>
          </cell>
          <cell r="J887" t="str">
            <v>Unearn Cap Lease Inc</v>
          </cell>
          <cell r="K887" t="str">
            <v>18742100</v>
          </cell>
        </row>
        <row r="888">
          <cell r="I888" t="str">
            <v>125400.AW46</v>
          </cell>
          <cell r="J888" t="str">
            <v>Unearn Cap Lease Inc</v>
          </cell>
          <cell r="K888" t="str">
            <v>18742100</v>
          </cell>
        </row>
        <row r="889">
          <cell r="I889" t="str">
            <v>125400.AW50</v>
          </cell>
          <cell r="J889" t="str">
            <v>Unearn Cap Lease Inc</v>
          </cell>
          <cell r="K889" t="str">
            <v>18742100</v>
          </cell>
        </row>
        <row r="890">
          <cell r="I890" t="str">
            <v>131302.001</v>
          </cell>
          <cell r="J890" t="str">
            <v>PNC Bank</v>
          </cell>
          <cell r="K890" t="str">
            <v>13112000</v>
          </cell>
        </row>
        <row r="891">
          <cell r="I891" t="str">
            <v>131305.001</v>
          </cell>
          <cell r="J891" t="str">
            <v>Mellon Bank</v>
          </cell>
          <cell r="K891" t="str">
            <v>13121500</v>
          </cell>
        </row>
        <row r="892">
          <cell r="I892" t="str">
            <v>131305.005</v>
          </cell>
          <cell r="J892" t="str">
            <v>Bank of America-LB</v>
          </cell>
          <cell r="K892" t="str">
            <v>13120400</v>
          </cell>
        </row>
        <row r="893">
          <cell r="I893" t="str">
            <v>131309.013</v>
          </cell>
          <cell r="J893" t="str">
            <v>Cash-Mellon Lockbox</v>
          </cell>
          <cell r="K893" t="str">
            <v>13122500</v>
          </cell>
        </row>
        <row r="894">
          <cell r="I894" t="str">
            <v>131310.003</v>
          </cell>
          <cell r="J894" t="str">
            <v>FNB of Decatur-First</v>
          </cell>
          <cell r="K894" t="str">
            <v>13199999</v>
          </cell>
        </row>
        <row r="895">
          <cell r="I895" t="str">
            <v>131310.007</v>
          </cell>
          <cell r="J895" t="str">
            <v>Mellon Lockbox</v>
          </cell>
          <cell r="K895" t="str">
            <v>13121000</v>
          </cell>
        </row>
        <row r="896">
          <cell r="I896" t="str">
            <v>131311.009</v>
          </cell>
          <cell r="J896" t="str">
            <v>Cash-Mellon Lockbox</v>
          </cell>
          <cell r="K896" t="str">
            <v>13121100</v>
          </cell>
        </row>
        <row r="897">
          <cell r="I897" t="str">
            <v>131312.003</v>
          </cell>
          <cell r="J897" t="str">
            <v>BB&amp;T</v>
          </cell>
          <cell r="K897" t="str">
            <v>13112002</v>
          </cell>
        </row>
        <row r="898">
          <cell r="I898" t="str">
            <v>131312.005</v>
          </cell>
          <cell r="J898" t="str">
            <v>Deutsche Bank</v>
          </cell>
          <cell r="K898" t="str">
            <v>13199999</v>
          </cell>
        </row>
        <row r="899">
          <cell r="I899" t="str">
            <v>131312.007</v>
          </cell>
          <cell r="J899" t="str">
            <v>Mellon Lockbox</v>
          </cell>
          <cell r="K899" t="str">
            <v>13112002</v>
          </cell>
        </row>
        <row r="900">
          <cell r="I900" t="str">
            <v>131313.004</v>
          </cell>
          <cell r="J900" t="str">
            <v>Deutsche Bank</v>
          </cell>
          <cell r="K900" t="str">
            <v>13199999</v>
          </cell>
        </row>
        <row r="901">
          <cell r="I901" t="str">
            <v>131313.005</v>
          </cell>
          <cell r="J901" t="str">
            <v>Cash-Mellon Lockbox</v>
          </cell>
          <cell r="K901" t="str">
            <v>13121300</v>
          </cell>
        </row>
        <row r="902">
          <cell r="I902" t="str">
            <v>131316.002</v>
          </cell>
          <cell r="J902" t="str">
            <v>National City Bank</v>
          </cell>
          <cell r="K902" t="str">
            <v>13180200</v>
          </cell>
        </row>
        <row r="903">
          <cell r="I903" t="str">
            <v>131317.013</v>
          </cell>
          <cell r="J903" t="str">
            <v>Deutsche Bank</v>
          </cell>
          <cell r="K903" t="str">
            <v>13199999</v>
          </cell>
        </row>
        <row r="904">
          <cell r="I904" t="str">
            <v>131317.014</v>
          </cell>
          <cell r="J904" t="str">
            <v>Cash-Mellon Lockbox</v>
          </cell>
          <cell r="K904" t="str">
            <v>13121700</v>
          </cell>
        </row>
        <row r="905">
          <cell r="I905" t="str">
            <v>131318.005</v>
          </cell>
          <cell r="J905" t="str">
            <v>PNC bank</v>
          </cell>
          <cell r="K905" t="str">
            <v>13112500</v>
          </cell>
        </row>
        <row r="906">
          <cell r="I906" t="str">
            <v>131318.010</v>
          </cell>
          <cell r="J906" t="str">
            <v>Mellon conc retail</v>
          </cell>
          <cell r="K906" t="str">
            <v>13121800</v>
          </cell>
        </row>
        <row r="907">
          <cell r="I907" t="str">
            <v>131319.001</v>
          </cell>
          <cell r="J907" t="str">
            <v>Mellon Bank</v>
          </cell>
          <cell r="K907" t="str">
            <v>13121900</v>
          </cell>
        </row>
        <row r="908">
          <cell r="I908" t="str">
            <v>131319.004</v>
          </cell>
          <cell r="J908" t="str">
            <v>Cash-Mellon Target B</v>
          </cell>
          <cell r="K908" t="str">
            <v>13120100</v>
          </cell>
        </row>
        <row r="909">
          <cell r="I909" t="str">
            <v>131321.001</v>
          </cell>
          <cell r="J909" t="str">
            <v>PNC Bank</v>
          </cell>
          <cell r="K909" t="str">
            <v>13112100</v>
          </cell>
        </row>
        <row r="910">
          <cell r="I910" t="str">
            <v>131321.002</v>
          </cell>
          <cell r="J910" t="str">
            <v>PNC Bank-Elec Pymts</v>
          </cell>
          <cell r="K910" t="str">
            <v>13112100</v>
          </cell>
        </row>
        <row r="911">
          <cell r="I911" t="str">
            <v>131322.009</v>
          </cell>
          <cell r="J911" t="str">
            <v>Cash-Mellon Lockbox</v>
          </cell>
          <cell r="K911" t="str">
            <v>13122200</v>
          </cell>
        </row>
        <row r="912">
          <cell r="I912" t="str">
            <v>131323.001</v>
          </cell>
          <cell r="J912" t="str">
            <v>Mellon Bank</v>
          </cell>
          <cell r="K912" t="str">
            <v>13122300</v>
          </cell>
        </row>
        <row r="913">
          <cell r="I913" t="str">
            <v>131324.003</v>
          </cell>
          <cell r="J913" t="str">
            <v>Mellon Bank-Gen</v>
          </cell>
          <cell r="K913" t="str">
            <v>13122400</v>
          </cell>
        </row>
        <row r="914">
          <cell r="I914" t="str">
            <v>131326.002</v>
          </cell>
          <cell r="J914" t="str">
            <v>SunTrust</v>
          </cell>
          <cell r="K914" t="str">
            <v>13180100</v>
          </cell>
        </row>
        <row r="915">
          <cell r="I915" t="str">
            <v>131326.004</v>
          </cell>
          <cell r="J915" t="str">
            <v>Deutsche Bank</v>
          </cell>
          <cell r="K915" t="str">
            <v>13199999</v>
          </cell>
        </row>
        <row r="916">
          <cell r="I916" t="str">
            <v>131326.005</v>
          </cell>
          <cell r="J916" t="str">
            <v>Mellon Lockbox</v>
          </cell>
          <cell r="K916" t="str">
            <v>13122600</v>
          </cell>
        </row>
        <row r="917">
          <cell r="I917" t="str">
            <v>131327.009</v>
          </cell>
          <cell r="J917" t="str">
            <v>Deutsche Bank</v>
          </cell>
          <cell r="K917" t="str">
            <v>13199999</v>
          </cell>
        </row>
        <row r="918">
          <cell r="I918" t="str">
            <v>131327.010</v>
          </cell>
          <cell r="J918" t="str">
            <v>Mellon Lockbox</v>
          </cell>
          <cell r="K918" t="str">
            <v>13122700</v>
          </cell>
        </row>
        <row r="919">
          <cell r="I919" t="str">
            <v>131327.011</v>
          </cell>
          <cell r="J919" t="str">
            <v>Union First Market</v>
          </cell>
          <cell r="K919" t="str">
            <v>13180400</v>
          </cell>
        </row>
        <row r="920">
          <cell r="I920" t="str">
            <v>131328.019</v>
          </cell>
          <cell r="J920" t="str">
            <v>Cash-Mellon Lockbox</v>
          </cell>
          <cell r="K920" t="str">
            <v>13122800</v>
          </cell>
        </row>
        <row r="921">
          <cell r="I921" t="str">
            <v>131330.001</v>
          </cell>
          <cell r="J921" t="str">
            <v>First Hawaiian Bank</v>
          </cell>
          <cell r="K921" t="str">
            <v>13180300</v>
          </cell>
        </row>
        <row r="922">
          <cell r="I922" t="str">
            <v>131330.002</v>
          </cell>
          <cell r="J922" t="str">
            <v>Mellon Bank</v>
          </cell>
          <cell r="K922" t="str">
            <v>13123000</v>
          </cell>
        </row>
        <row r="923">
          <cell r="I923" t="str">
            <v>131338.001</v>
          </cell>
          <cell r="J923" t="str">
            <v>Mellon Bank</v>
          </cell>
          <cell r="K923" t="str">
            <v>13123800</v>
          </cell>
        </row>
        <row r="924">
          <cell r="I924" t="str">
            <v>131342.</v>
          </cell>
          <cell r="J924" t="str">
            <v>PNC Bank</v>
          </cell>
          <cell r="K924" t="str">
            <v>13112700</v>
          </cell>
        </row>
        <row r="925">
          <cell r="I925" t="str">
            <v>131346.002</v>
          </cell>
          <cell r="J925" t="str">
            <v>PNC Bank Concentrati</v>
          </cell>
          <cell r="K925" t="str">
            <v>13140000</v>
          </cell>
        </row>
        <row r="926">
          <cell r="I926" t="str">
            <v>131346.007</v>
          </cell>
          <cell r="J926" t="str">
            <v>Wholesale Lockbox -</v>
          </cell>
          <cell r="K926" t="str">
            <v>13140600</v>
          </cell>
        </row>
        <row r="927">
          <cell r="I927" t="str">
            <v>131346.008</v>
          </cell>
          <cell r="J927" t="str">
            <v>PNC Bank AZ WIFA</v>
          </cell>
          <cell r="K927" t="str">
            <v>13140000</v>
          </cell>
        </row>
        <row r="928">
          <cell r="I928" t="str">
            <v>131346.009</v>
          </cell>
          <cell r="J928" t="str">
            <v>Wholesale Lockbox PN</v>
          </cell>
          <cell r="K928" t="str">
            <v>13140600</v>
          </cell>
        </row>
        <row r="929">
          <cell r="I929" t="str">
            <v>131351.001</v>
          </cell>
          <cell r="J929" t="str">
            <v>PNC Bank</v>
          </cell>
          <cell r="K929" t="str">
            <v>13115100</v>
          </cell>
        </row>
        <row r="930">
          <cell r="I930" t="str">
            <v>131351.002</v>
          </cell>
          <cell r="J930" t="str">
            <v>PNC Bank-Elect Pymts</v>
          </cell>
          <cell r="K930" t="str">
            <v>13115100</v>
          </cell>
        </row>
        <row r="931">
          <cell r="I931" t="str">
            <v>131352.001</v>
          </cell>
          <cell r="J931" t="str">
            <v>BONY-Int Sweep</v>
          </cell>
          <cell r="K931" t="str">
            <v>13199999</v>
          </cell>
        </row>
        <row r="932">
          <cell r="I932" t="str">
            <v>131352.002</v>
          </cell>
          <cell r="J932" t="str">
            <v>AWWM Operating Acct</v>
          </cell>
          <cell r="K932" t="str">
            <v>13199999</v>
          </cell>
        </row>
        <row r="933">
          <cell r="I933" t="str">
            <v>131352.004</v>
          </cell>
          <cell r="J933" t="str">
            <v>PNC Bank</v>
          </cell>
          <cell r="K933" t="str">
            <v>13115700</v>
          </cell>
        </row>
        <row r="934">
          <cell r="I934" t="str">
            <v>131352.008</v>
          </cell>
          <cell r="J934" t="str">
            <v>PNC Bank</v>
          </cell>
          <cell r="K934" t="str">
            <v>13115700</v>
          </cell>
        </row>
        <row r="935">
          <cell r="I935" t="str">
            <v>131352.014</v>
          </cell>
          <cell r="J935" t="str">
            <v>Mellon Lockbox</v>
          </cell>
          <cell r="K935" t="str">
            <v>13125200</v>
          </cell>
        </row>
        <row r="936">
          <cell r="I936" t="str">
            <v>131380.001</v>
          </cell>
          <cell r="J936" t="str">
            <v>PNC Bank</v>
          </cell>
          <cell r="K936">
            <v>13118000</v>
          </cell>
        </row>
        <row r="937">
          <cell r="I937" t="str">
            <v>131380.002</v>
          </cell>
          <cell r="J937" t="str">
            <v>PNC Bank-Elect Pymts</v>
          </cell>
          <cell r="K937" t="str">
            <v>13118000</v>
          </cell>
        </row>
        <row r="938">
          <cell r="I938" t="str">
            <v>131385.013</v>
          </cell>
          <cell r="J938" t="str">
            <v>PNC Bank</v>
          </cell>
          <cell r="K938" t="str">
            <v>13118500</v>
          </cell>
        </row>
        <row r="939">
          <cell r="I939" t="str">
            <v>131390.001</v>
          </cell>
          <cell r="J939" t="str">
            <v>PNC Bank</v>
          </cell>
          <cell r="K939" t="str">
            <v>13119000</v>
          </cell>
        </row>
        <row r="940">
          <cell r="I940" t="str">
            <v>131390.002</v>
          </cell>
          <cell r="J940" t="str">
            <v>PNC Bank-Elec Pymts</v>
          </cell>
          <cell r="K940" t="str">
            <v>13119000</v>
          </cell>
        </row>
        <row r="941">
          <cell r="I941" t="str">
            <v>131391.001</v>
          </cell>
          <cell r="J941" t="str">
            <v>PNC Bank</v>
          </cell>
          <cell r="K941" t="str">
            <v>13119100</v>
          </cell>
        </row>
        <row r="942">
          <cell r="I942" t="str">
            <v>131391.002</v>
          </cell>
          <cell r="J942" t="str">
            <v>PNC Bank-Elec Pymts</v>
          </cell>
          <cell r="K942" t="str">
            <v>13119100</v>
          </cell>
        </row>
        <row r="943">
          <cell r="I943" t="str">
            <v>131998.001</v>
          </cell>
          <cell r="J943" t="str">
            <v>Cash Clear-NSF Check</v>
          </cell>
          <cell r="K943" t="str">
            <v>13199001</v>
          </cell>
        </row>
        <row r="944">
          <cell r="I944" t="str">
            <v>131998.002</v>
          </cell>
          <cell r="J944" t="str">
            <v>Cash Clear-Mixed Pym</v>
          </cell>
          <cell r="K944" t="str">
            <v>13199002</v>
          </cell>
        </row>
        <row r="945">
          <cell r="I945" t="str">
            <v>131998.003</v>
          </cell>
          <cell r="J945" t="str">
            <v>Cash Clear-Misc DR/C</v>
          </cell>
          <cell r="K945" t="str">
            <v>13199003</v>
          </cell>
        </row>
        <row r="946">
          <cell r="I946" t="str">
            <v>131998.004</v>
          </cell>
          <cell r="J946" t="str">
            <v>Cash Clear-MI's</v>
          </cell>
          <cell r="K946" t="str">
            <v>13199004</v>
          </cell>
        </row>
        <row r="947">
          <cell r="I947" t="str">
            <v>131998.005</v>
          </cell>
          <cell r="J947" t="str">
            <v>Cash Clear-ORCOM</v>
          </cell>
          <cell r="K947" t="str">
            <v>13199005</v>
          </cell>
        </row>
        <row r="948">
          <cell r="I948" t="str">
            <v>131998.006</v>
          </cell>
          <cell r="J948" t="str">
            <v>Cash Clear-Interco</v>
          </cell>
          <cell r="K948" t="str">
            <v>13199006</v>
          </cell>
        </row>
        <row r="949">
          <cell r="I949" t="str">
            <v>131998.007</v>
          </cell>
          <cell r="J949" t="str">
            <v>Cash Clear-Pinnacl/A</v>
          </cell>
          <cell r="K949" t="str">
            <v>13199999</v>
          </cell>
        </row>
        <row r="950">
          <cell r="I950" t="str">
            <v>132000.</v>
          </cell>
          <cell r="J950" t="str">
            <v>Funds Rest Const Cur</v>
          </cell>
          <cell r="K950" t="str">
            <v>13800000</v>
          </cell>
        </row>
        <row r="951">
          <cell r="I951" t="str">
            <v>134100.</v>
          </cell>
          <cell r="J951" t="str">
            <v>Petty Cash</v>
          </cell>
          <cell r="K951" t="str">
            <v>13500000</v>
          </cell>
        </row>
        <row r="952">
          <cell r="I952" t="str">
            <v>134101.</v>
          </cell>
          <cell r="J952" t="str">
            <v>Petty Cash-OTC</v>
          </cell>
          <cell r="K952" t="str">
            <v>13500000</v>
          </cell>
        </row>
        <row r="953">
          <cell r="I953" t="str">
            <v>135100.</v>
          </cell>
          <cell r="J953" t="str">
            <v>Temp Invest-under 90</v>
          </cell>
          <cell r="K953" t="str">
            <v>13600000</v>
          </cell>
        </row>
        <row r="954">
          <cell r="I954" t="str">
            <v>135200.</v>
          </cell>
          <cell r="J954" t="str">
            <v>Temp Invest-over 90</v>
          </cell>
          <cell r="K954" t="str">
            <v>13700000</v>
          </cell>
        </row>
        <row r="955">
          <cell r="I955" t="str">
            <v>141000.</v>
          </cell>
          <cell r="J955" t="str">
            <v>Customer A/R</v>
          </cell>
          <cell r="K955" t="str">
            <v>14100003</v>
          </cell>
        </row>
        <row r="956">
          <cell r="I956" t="str">
            <v>141000.001</v>
          </cell>
          <cell r="J956" t="str">
            <v>A/R - Unallocated</v>
          </cell>
          <cell r="K956" t="str">
            <v>14100002</v>
          </cell>
        </row>
        <row r="957">
          <cell r="I957" t="str">
            <v>141001.</v>
          </cell>
          <cell r="J957" t="str">
            <v>Customer A/R Nonreg</v>
          </cell>
          <cell r="K957" t="str">
            <v>14100001</v>
          </cell>
        </row>
        <row r="958">
          <cell r="I958" t="str">
            <v>141100.</v>
          </cell>
          <cell r="J958" t="str">
            <v>Customer A/R Misc</v>
          </cell>
          <cell r="K958" t="str">
            <v>14100010</v>
          </cell>
        </row>
        <row r="959">
          <cell r="I959" t="str">
            <v>141101.</v>
          </cell>
          <cell r="J959" t="str">
            <v>Customer A/R Pitt</v>
          </cell>
          <cell r="K959" t="str">
            <v>14100020</v>
          </cell>
        </row>
        <row r="960">
          <cell r="I960" t="str">
            <v>141999.</v>
          </cell>
          <cell r="J960" t="str">
            <v>Customer A/R Clearin</v>
          </cell>
          <cell r="K960" t="str">
            <v>14100099</v>
          </cell>
        </row>
        <row r="961">
          <cell r="I961" t="str">
            <v>143000.</v>
          </cell>
          <cell r="J961" t="str">
            <v>Accum prov-uncoll ac</v>
          </cell>
          <cell r="K961" t="str">
            <v>14300000</v>
          </cell>
        </row>
        <row r="962">
          <cell r="I962" t="str">
            <v>143001.</v>
          </cell>
          <cell r="J962" t="str">
            <v>Accu prov uncoll non</v>
          </cell>
          <cell r="K962" t="str">
            <v>14300001</v>
          </cell>
        </row>
        <row r="963">
          <cell r="I963" t="str">
            <v>144000.</v>
          </cell>
          <cell r="J963" t="str">
            <v>Accrued Utility Reve</v>
          </cell>
          <cell r="K963" t="str">
            <v>14400000</v>
          </cell>
        </row>
        <row r="964">
          <cell r="I964" t="str">
            <v>144001.</v>
          </cell>
          <cell r="J964" t="str">
            <v>Accr Unbilled Rev no</v>
          </cell>
          <cell r="K964" t="str">
            <v>14400001</v>
          </cell>
        </row>
        <row r="965">
          <cell r="I965" t="str">
            <v>145000.</v>
          </cell>
          <cell r="J965" t="str">
            <v>FIT Refund Receivabl</v>
          </cell>
          <cell r="K965" t="str">
            <v>14820000</v>
          </cell>
        </row>
        <row r="966">
          <cell r="I966" t="str">
            <v>145100.</v>
          </cell>
          <cell r="J966" t="str">
            <v>SIT Refund Receivabl</v>
          </cell>
          <cell r="K966" t="str">
            <v>14810000</v>
          </cell>
        </row>
        <row r="967">
          <cell r="I967" t="str">
            <v>146100.</v>
          </cell>
          <cell r="J967" t="str">
            <v>Misc A/R-System</v>
          </cell>
          <cell r="K967" t="str">
            <v>14610000</v>
          </cell>
        </row>
        <row r="968">
          <cell r="I968" t="str">
            <v>146100.001</v>
          </cell>
          <cell r="J968" t="str">
            <v>Misc A/R-Manual</v>
          </cell>
          <cell r="K968" t="str">
            <v>14611000</v>
          </cell>
        </row>
        <row r="969">
          <cell r="I969" t="str">
            <v>146105.</v>
          </cell>
          <cell r="J969" t="str">
            <v>Misc A/R-Retro Ins</v>
          </cell>
          <cell r="K969" t="str">
            <v>14611200</v>
          </cell>
        </row>
        <row r="970">
          <cell r="I970" t="str">
            <v>146110.</v>
          </cell>
          <cell r="J970" t="str">
            <v>Misc A/R-Liab Ins</v>
          </cell>
          <cell r="K970" t="str">
            <v>14611300</v>
          </cell>
        </row>
        <row r="971">
          <cell r="I971" t="str">
            <v>146115.</v>
          </cell>
          <cell r="J971" t="str">
            <v>Misc A/R-Medicare Su</v>
          </cell>
          <cell r="K971" t="str">
            <v>14611500</v>
          </cell>
        </row>
        <row r="972">
          <cell r="I972" t="str">
            <v>146125.</v>
          </cell>
          <cell r="J972" t="str">
            <v>Misc Rec-OPEB Trust</v>
          </cell>
          <cell r="K972" t="str">
            <v>14612500</v>
          </cell>
        </row>
        <row r="973">
          <cell r="I973" t="str">
            <v>146300.</v>
          </cell>
          <cell r="J973" t="str">
            <v>Misc A/R-Adv to Empl</v>
          </cell>
          <cell r="K973" t="str">
            <v>14613000</v>
          </cell>
        </row>
        <row r="974">
          <cell r="I974" t="str">
            <v>146300.001</v>
          </cell>
          <cell r="J974" t="str">
            <v>Misc A/R-Emp Adv P/R</v>
          </cell>
          <cell r="K974" t="str">
            <v>14613000</v>
          </cell>
        </row>
        <row r="975">
          <cell r="I975" t="str">
            <v>146370.</v>
          </cell>
          <cell r="J975" t="str">
            <v>Accum prov-uncoll mi</v>
          </cell>
          <cell r="K975" t="str">
            <v>14620000</v>
          </cell>
        </row>
        <row r="976">
          <cell r="I976" t="str">
            <v>146400.</v>
          </cell>
          <cell r="J976" t="str">
            <v>Notes Receivable</v>
          </cell>
          <cell r="K976" t="str">
            <v>14640000</v>
          </cell>
        </row>
        <row r="977">
          <cell r="I977" t="str">
            <v>146500.</v>
          </cell>
          <cell r="J977" t="str">
            <v>A/R Assoc Cos</v>
          </cell>
          <cell r="K977" t="str">
            <v>14510000</v>
          </cell>
        </row>
        <row r="978">
          <cell r="I978" t="str">
            <v>146500.ASH</v>
          </cell>
          <cell r="J978" t="str">
            <v>A/R Assoc Cos-ASH</v>
          </cell>
          <cell r="K978" t="str">
            <v>14510000</v>
          </cell>
        </row>
        <row r="979">
          <cell r="I979" t="str">
            <v>146500.AWM</v>
          </cell>
          <cell r="J979" t="str">
            <v>A/R Assoc Cos-AWM</v>
          </cell>
          <cell r="K979" t="str">
            <v>14510000</v>
          </cell>
        </row>
        <row r="980">
          <cell r="I980" t="str">
            <v>146500.AWS</v>
          </cell>
          <cell r="J980" t="str">
            <v>A/R Assoc Cos-AWS</v>
          </cell>
          <cell r="K980" t="str">
            <v>14510000</v>
          </cell>
        </row>
        <row r="981">
          <cell r="I981" t="str">
            <v>146500.AWSI</v>
          </cell>
          <cell r="J981" t="str">
            <v>A/R Assoc Cos-AWS In</v>
          </cell>
          <cell r="K981" t="str">
            <v>14510000</v>
          </cell>
        </row>
        <row r="982">
          <cell r="I982" t="str">
            <v>146500.AWWM</v>
          </cell>
          <cell r="J982" t="str">
            <v>A/R Assoc Cos-AWWS</v>
          </cell>
          <cell r="K982" t="str">
            <v>14510000</v>
          </cell>
        </row>
        <row r="983">
          <cell r="I983" t="str">
            <v>146500.AW02</v>
          </cell>
          <cell r="J983" t="str">
            <v>A/R Assoc Cos-AW02</v>
          </cell>
          <cell r="K983" t="str">
            <v>14510000</v>
          </cell>
        </row>
        <row r="984">
          <cell r="I984" t="str">
            <v>146500.AW03</v>
          </cell>
          <cell r="J984" t="str">
            <v>A/R Assoc Cos-AW03</v>
          </cell>
          <cell r="K984" t="str">
            <v>14510000</v>
          </cell>
        </row>
        <row r="985">
          <cell r="I985" t="str">
            <v>146500.AW04</v>
          </cell>
          <cell r="J985" t="str">
            <v>A/R Assoc Cos-AW04</v>
          </cell>
          <cell r="K985" t="str">
            <v>14510000</v>
          </cell>
        </row>
        <row r="986">
          <cell r="I986" t="str">
            <v>146500.AW05</v>
          </cell>
          <cell r="J986" t="str">
            <v>A/R Assoc Cos-AW05</v>
          </cell>
          <cell r="K986" t="str">
            <v>14510000</v>
          </cell>
        </row>
        <row r="987">
          <cell r="I987" t="str">
            <v>146500.AW09</v>
          </cell>
          <cell r="J987" t="str">
            <v>A/R Assoc Cos-AW09</v>
          </cell>
          <cell r="K987" t="str">
            <v>14510000</v>
          </cell>
        </row>
        <row r="988">
          <cell r="I988" t="str">
            <v>146500.AW10</v>
          </cell>
          <cell r="J988" t="str">
            <v>A/R Assoc Cos-AW10</v>
          </cell>
          <cell r="K988" t="str">
            <v>14510000</v>
          </cell>
        </row>
        <row r="989">
          <cell r="I989" t="str">
            <v>146500.AW11</v>
          </cell>
          <cell r="J989" t="str">
            <v>A/R Assoc Cos-AW11</v>
          </cell>
          <cell r="K989" t="str">
            <v>14510000</v>
          </cell>
        </row>
        <row r="990">
          <cell r="I990" t="str">
            <v>146500.AW12</v>
          </cell>
          <cell r="J990" t="str">
            <v>A/R Assoc Cos-AW12</v>
          </cell>
          <cell r="K990" t="str">
            <v>14510000</v>
          </cell>
        </row>
        <row r="991">
          <cell r="I991" t="str">
            <v>146500.AW13</v>
          </cell>
          <cell r="J991" t="str">
            <v>A/R Assoc Cos-AW13</v>
          </cell>
          <cell r="K991" t="str">
            <v>14510000</v>
          </cell>
        </row>
        <row r="992">
          <cell r="I992" t="str">
            <v>146500.AW16</v>
          </cell>
          <cell r="J992" t="str">
            <v>A/R Assoc Cos-AW16</v>
          </cell>
          <cell r="K992" t="str">
            <v>14510000</v>
          </cell>
        </row>
        <row r="993">
          <cell r="I993" t="str">
            <v>146500.AW17</v>
          </cell>
          <cell r="J993" t="str">
            <v>A/R Assoc Cos-AW17</v>
          </cell>
          <cell r="K993" t="str">
            <v>14510000</v>
          </cell>
        </row>
        <row r="994">
          <cell r="I994" t="str">
            <v>146500.AW18</v>
          </cell>
          <cell r="J994" t="str">
            <v>A/R Assoc Cos-AW18</v>
          </cell>
          <cell r="K994" t="str">
            <v>14510000</v>
          </cell>
        </row>
        <row r="995">
          <cell r="I995" t="str">
            <v>146500.AW19</v>
          </cell>
          <cell r="J995" t="str">
            <v>A/R Assoc Cos-AW19</v>
          </cell>
          <cell r="K995" t="str">
            <v>14510000</v>
          </cell>
        </row>
        <row r="996">
          <cell r="I996" t="str">
            <v>146500.AW21</v>
          </cell>
          <cell r="J996" t="str">
            <v>A/R Assoc Cos-AW21</v>
          </cell>
          <cell r="K996" t="str">
            <v>14510000</v>
          </cell>
        </row>
        <row r="997">
          <cell r="I997" t="str">
            <v>146500.AW22</v>
          </cell>
          <cell r="J997" t="str">
            <v>A/R Assoc Cos-AW22</v>
          </cell>
          <cell r="K997" t="str">
            <v>14510000</v>
          </cell>
        </row>
        <row r="998">
          <cell r="I998" t="str">
            <v>146500.AW23</v>
          </cell>
          <cell r="J998" t="str">
            <v>A/R Assoc Cos-AW23</v>
          </cell>
          <cell r="K998" t="str">
            <v>14510000</v>
          </cell>
        </row>
        <row r="999">
          <cell r="I999" t="str">
            <v>146500.AW24</v>
          </cell>
          <cell r="J999" t="str">
            <v>A/R Assoc Cos-AW24</v>
          </cell>
          <cell r="K999" t="str">
            <v>14510000</v>
          </cell>
        </row>
        <row r="1000">
          <cell r="I1000" t="str">
            <v>146500.AW26</v>
          </cell>
          <cell r="J1000" t="str">
            <v>A/R Assoc Cos-AW26</v>
          </cell>
          <cell r="K1000" t="str">
            <v>14510000</v>
          </cell>
        </row>
        <row r="1001">
          <cell r="I1001" t="str">
            <v>146500.AW27</v>
          </cell>
          <cell r="J1001" t="str">
            <v>A/R Assoc Cos-AW27</v>
          </cell>
          <cell r="K1001" t="str">
            <v>14510000</v>
          </cell>
        </row>
        <row r="1002">
          <cell r="I1002" t="str">
            <v>146500.AW28</v>
          </cell>
          <cell r="J1002" t="str">
            <v>A/R Assoc Cos-AW28</v>
          </cell>
          <cell r="K1002" t="str">
            <v>14510000</v>
          </cell>
        </row>
        <row r="1003">
          <cell r="I1003" t="str">
            <v>146500.AW30</v>
          </cell>
          <cell r="J1003" t="str">
            <v>A/R Assoc Cos-AW30</v>
          </cell>
          <cell r="K1003" t="str">
            <v>14510000</v>
          </cell>
        </row>
        <row r="1004">
          <cell r="I1004" t="str">
            <v>146500.AW38</v>
          </cell>
          <cell r="J1004" t="str">
            <v>A/R Assoc Cos-AW38</v>
          </cell>
          <cell r="K1004" t="str">
            <v>14510000</v>
          </cell>
        </row>
        <row r="1005">
          <cell r="I1005" t="str">
            <v>146500.AW39</v>
          </cell>
          <cell r="J1005" t="str">
            <v>A/R Assoc Cos-AW39</v>
          </cell>
          <cell r="K1005" t="str">
            <v>14510000</v>
          </cell>
        </row>
        <row r="1006">
          <cell r="I1006" t="str">
            <v>146500.AW42</v>
          </cell>
          <cell r="J1006" t="str">
            <v>A/R Assoc Cos-AW42</v>
          </cell>
          <cell r="K1006" t="str">
            <v>14510000</v>
          </cell>
        </row>
        <row r="1007">
          <cell r="I1007" t="str">
            <v>146500.AW44</v>
          </cell>
          <cell r="J1007" t="str">
            <v>A/R Assoc Cos-AW44</v>
          </cell>
          <cell r="K1007" t="str">
            <v>14510000</v>
          </cell>
        </row>
        <row r="1008">
          <cell r="I1008" t="str">
            <v>146500.AW46</v>
          </cell>
          <cell r="J1008" t="str">
            <v>A/R Assoc Cos-AW46</v>
          </cell>
          <cell r="K1008" t="str">
            <v>14510000</v>
          </cell>
        </row>
        <row r="1009">
          <cell r="I1009" t="str">
            <v>146500.AW47</v>
          </cell>
          <cell r="J1009" t="str">
            <v>A/R Assoc Cos-AW47</v>
          </cell>
          <cell r="K1009" t="str">
            <v>14510000</v>
          </cell>
        </row>
        <row r="1010">
          <cell r="I1010" t="str">
            <v>146500.AW50</v>
          </cell>
          <cell r="J1010" t="str">
            <v>A/R Assoc Cos-AW50</v>
          </cell>
          <cell r="K1010" t="str">
            <v>14510000</v>
          </cell>
        </row>
        <row r="1011">
          <cell r="I1011" t="str">
            <v>146500.AW80</v>
          </cell>
          <cell r="J1011" t="str">
            <v>A/R Assoc Cos-AW80</v>
          </cell>
          <cell r="K1011" t="str">
            <v>14510000</v>
          </cell>
        </row>
        <row r="1012">
          <cell r="I1012" t="str">
            <v>146500.EWS</v>
          </cell>
          <cell r="J1012" t="str">
            <v>A/R Assoc Cos-EWS</v>
          </cell>
          <cell r="K1012" t="str">
            <v>14510000</v>
          </cell>
        </row>
        <row r="1013">
          <cell r="I1013" t="str">
            <v>146500.SLPP</v>
          </cell>
          <cell r="J1013" t="str">
            <v>A/R Assoc Cos-SLPP</v>
          </cell>
          <cell r="K1013" t="str">
            <v>14510000</v>
          </cell>
        </row>
        <row r="1014">
          <cell r="I1014" t="str">
            <v>146500.TWNA</v>
          </cell>
          <cell r="J1014" t="str">
            <v>A/R Assoc Cos-TWNA</v>
          </cell>
          <cell r="K1014" t="str">
            <v>14510000</v>
          </cell>
        </row>
        <row r="1015">
          <cell r="I1015" t="str">
            <v>146510.AWSI</v>
          </cell>
          <cell r="J1015" t="str">
            <v>A/R Assoc Cos-AWSI</v>
          </cell>
          <cell r="K1015" t="str">
            <v>14511000</v>
          </cell>
        </row>
        <row r="1016">
          <cell r="I1016" t="str">
            <v>146510.AW02</v>
          </cell>
          <cell r="J1016" t="str">
            <v>A/R Assoc Cos-AW02</v>
          </cell>
          <cell r="K1016" t="str">
            <v>14511000</v>
          </cell>
        </row>
        <row r="1017">
          <cell r="I1017" t="str">
            <v>146510.AW03</v>
          </cell>
          <cell r="J1017" t="str">
            <v>A/R Assoc Cos-AW03</v>
          </cell>
          <cell r="K1017" t="str">
            <v>14511000</v>
          </cell>
        </row>
        <row r="1018">
          <cell r="I1018" t="str">
            <v>146510.AW04</v>
          </cell>
          <cell r="J1018" t="str">
            <v>A/R Assoc Cos-AW04</v>
          </cell>
          <cell r="K1018" t="str">
            <v>14511000</v>
          </cell>
        </row>
        <row r="1019">
          <cell r="I1019" t="str">
            <v>146510.AW05</v>
          </cell>
          <cell r="J1019" t="str">
            <v>A/R Assoc Cos-AW05</v>
          </cell>
          <cell r="K1019" t="str">
            <v>14511000</v>
          </cell>
        </row>
        <row r="1020">
          <cell r="I1020" t="str">
            <v>146510.AW09</v>
          </cell>
          <cell r="J1020" t="str">
            <v>A/R Assoc Cos-AW09</v>
          </cell>
          <cell r="K1020" t="str">
            <v>14511000</v>
          </cell>
        </row>
        <row r="1021">
          <cell r="I1021" t="str">
            <v>146510.AW10</v>
          </cell>
          <cell r="J1021" t="str">
            <v>A/R Assoc Cos-AW10</v>
          </cell>
          <cell r="K1021" t="str">
            <v>14511000</v>
          </cell>
        </row>
        <row r="1022">
          <cell r="I1022" t="str">
            <v>146510.AW11</v>
          </cell>
          <cell r="J1022" t="str">
            <v>A/R Assoc Cos-AW11</v>
          </cell>
          <cell r="K1022" t="str">
            <v>14511000</v>
          </cell>
        </row>
        <row r="1023">
          <cell r="I1023" t="str">
            <v>146510.AW12</v>
          </cell>
          <cell r="J1023" t="str">
            <v>A/R Assoc Cos-AW12</v>
          </cell>
          <cell r="K1023" t="str">
            <v>14511000</v>
          </cell>
        </row>
        <row r="1024">
          <cell r="I1024" t="str">
            <v>146510.AW13</v>
          </cell>
          <cell r="J1024" t="str">
            <v>A/R Assoc Cos-AW13</v>
          </cell>
          <cell r="K1024" t="str">
            <v>14511000</v>
          </cell>
        </row>
        <row r="1025">
          <cell r="I1025" t="str">
            <v>146510.AW16</v>
          </cell>
          <cell r="J1025" t="str">
            <v>A/R Assoc Cos-AW16</v>
          </cell>
          <cell r="K1025" t="str">
            <v>14511000</v>
          </cell>
        </row>
        <row r="1026">
          <cell r="I1026" t="str">
            <v>146510.AW17</v>
          </cell>
          <cell r="J1026" t="str">
            <v>A/R Assoc Cos-AW17</v>
          </cell>
          <cell r="K1026" t="str">
            <v>14511000</v>
          </cell>
        </row>
        <row r="1027">
          <cell r="I1027" t="str">
            <v>146510.AW18</v>
          </cell>
          <cell r="J1027" t="str">
            <v>A/R Assoc Cos-AW18</v>
          </cell>
          <cell r="K1027" t="str">
            <v>14511000</v>
          </cell>
        </row>
        <row r="1028">
          <cell r="I1028" t="str">
            <v>146510.AW19</v>
          </cell>
          <cell r="J1028" t="str">
            <v>A/R Assoc Cos-AW19</v>
          </cell>
          <cell r="K1028" t="str">
            <v>14511000</v>
          </cell>
        </row>
        <row r="1029">
          <cell r="I1029" t="str">
            <v>146510.AW21</v>
          </cell>
          <cell r="J1029" t="str">
            <v>A/R Assoc Cos-AW21</v>
          </cell>
          <cell r="K1029" t="str">
            <v>14511000</v>
          </cell>
        </row>
        <row r="1030">
          <cell r="I1030" t="str">
            <v>146510.AW22</v>
          </cell>
          <cell r="J1030" t="str">
            <v>A/R Assoc Cos-AW22</v>
          </cell>
          <cell r="K1030" t="str">
            <v>14511000</v>
          </cell>
        </row>
        <row r="1031">
          <cell r="I1031" t="str">
            <v>146510.AW23</v>
          </cell>
          <cell r="J1031" t="str">
            <v>A/R Assoc Cos-AW23</v>
          </cell>
          <cell r="K1031" t="str">
            <v>14511000</v>
          </cell>
        </row>
        <row r="1032">
          <cell r="I1032" t="str">
            <v>146510.AW24</v>
          </cell>
          <cell r="J1032" t="str">
            <v>A/R Assoc Cos-AW24</v>
          </cell>
          <cell r="K1032" t="str">
            <v>14511000</v>
          </cell>
        </row>
        <row r="1033">
          <cell r="I1033" t="str">
            <v>146510.AW26</v>
          </cell>
          <cell r="J1033" t="str">
            <v>A/R Assoc Cos-AW26</v>
          </cell>
          <cell r="K1033" t="str">
            <v>14511000</v>
          </cell>
        </row>
        <row r="1034">
          <cell r="I1034" t="str">
            <v>146510.AW27</v>
          </cell>
          <cell r="J1034" t="str">
            <v>A/R Assoc Cos-AW27</v>
          </cell>
          <cell r="K1034" t="str">
            <v>14511000</v>
          </cell>
        </row>
        <row r="1035">
          <cell r="I1035" t="str">
            <v>146510.AW28</v>
          </cell>
          <cell r="J1035" t="str">
            <v>A/R Assoc Cos-AW28</v>
          </cell>
          <cell r="K1035" t="str">
            <v>14511000</v>
          </cell>
        </row>
        <row r="1036">
          <cell r="I1036" t="str">
            <v>146510.AW30</v>
          </cell>
          <cell r="J1036" t="str">
            <v>A/R Assoc Cos-AW30</v>
          </cell>
          <cell r="K1036" t="str">
            <v>14511000</v>
          </cell>
        </row>
        <row r="1037">
          <cell r="I1037" t="str">
            <v>146510.AW38</v>
          </cell>
          <cell r="J1037" t="str">
            <v>A/R Assoc Cos-AW38</v>
          </cell>
          <cell r="K1037" t="str">
            <v>14511000</v>
          </cell>
        </row>
        <row r="1038">
          <cell r="I1038" t="str">
            <v>146510.AW39</v>
          </cell>
          <cell r="J1038" t="str">
            <v>A/R Assoc Cos-AW39</v>
          </cell>
          <cell r="K1038" t="str">
            <v>14511000</v>
          </cell>
        </row>
        <row r="1039">
          <cell r="I1039" t="str">
            <v>146510.AW42</v>
          </cell>
          <cell r="J1039" t="str">
            <v>A/R Assoc Cos-AW42</v>
          </cell>
          <cell r="K1039" t="str">
            <v>14511000</v>
          </cell>
        </row>
        <row r="1040">
          <cell r="I1040" t="str">
            <v>146510.AW44</v>
          </cell>
          <cell r="J1040" t="str">
            <v>A/R Assoc Cos-AW44</v>
          </cell>
          <cell r="K1040" t="str">
            <v>14511000</v>
          </cell>
        </row>
        <row r="1041">
          <cell r="I1041" t="str">
            <v>146510.AW46</v>
          </cell>
          <cell r="J1041" t="str">
            <v>A/R Assoc Cos-AW46</v>
          </cell>
          <cell r="K1041" t="str">
            <v>14511000</v>
          </cell>
        </row>
        <row r="1042">
          <cell r="I1042" t="str">
            <v>146510.AW47</v>
          </cell>
          <cell r="J1042" t="str">
            <v>A/R Assoc Cos-AW47</v>
          </cell>
          <cell r="K1042" t="str">
            <v>14511000</v>
          </cell>
        </row>
        <row r="1043">
          <cell r="I1043" t="str">
            <v>146510.AW50</v>
          </cell>
          <cell r="J1043" t="str">
            <v>A/R Assoc Cos-AW50</v>
          </cell>
          <cell r="K1043" t="str">
            <v>14511000</v>
          </cell>
        </row>
        <row r="1044">
          <cell r="I1044" t="str">
            <v>146510.AW54</v>
          </cell>
          <cell r="J1044" t="str">
            <v>A/R Assoc Cos-AW54</v>
          </cell>
          <cell r="K1044" t="str">
            <v>14511000</v>
          </cell>
        </row>
        <row r="1045">
          <cell r="I1045" t="str">
            <v>146510.AW55</v>
          </cell>
          <cell r="J1045" t="str">
            <v>A/R Assoc Cos-AW55</v>
          </cell>
          <cell r="K1045" t="str">
            <v>14511000</v>
          </cell>
        </row>
        <row r="1046">
          <cell r="I1046" t="str">
            <v>146510.AW56</v>
          </cell>
          <cell r="J1046" t="str">
            <v>A/R Assoc Cos-AW56</v>
          </cell>
          <cell r="K1046" t="str">
            <v>14511000</v>
          </cell>
        </row>
        <row r="1047">
          <cell r="I1047" t="str">
            <v>146510.AW57</v>
          </cell>
          <cell r="J1047" t="str">
            <v>A/R Assoc Cos-AW57</v>
          </cell>
          <cell r="K1047" t="str">
            <v>14511000</v>
          </cell>
        </row>
        <row r="1048">
          <cell r="I1048" t="str">
            <v>146510.AW80</v>
          </cell>
          <cell r="J1048" t="str">
            <v>A/R Assoc Cos-AW80</v>
          </cell>
          <cell r="K1048" t="str">
            <v>14511000</v>
          </cell>
        </row>
        <row r="1049">
          <cell r="I1049" t="str">
            <v>146512.</v>
          </cell>
          <cell r="J1049" t="str">
            <v>A/R from Assoc Co Payroll</v>
          </cell>
          <cell r="K1049" t="str">
            <v>14512000</v>
          </cell>
        </row>
        <row r="1050">
          <cell r="I1050" t="str">
            <v>146512.AWM</v>
          </cell>
          <cell r="J1050" t="str">
            <v>A/R from AWM Payroll</v>
          </cell>
          <cell r="K1050" t="str">
            <v>14512000</v>
          </cell>
        </row>
        <row r="1051">
          <cell r="I1051" t="str">
            <v>146512.AWSI</v>
          </cell>
          <cell r="J1051" t="str">
            <v>A/R from AWE Payroll</v>
          </cell>
          <cell r="K1051" t="str">
            <v>14512000</v>
          </cell>
        </row>
        <row r="1052">
          <cell r="I1052" t="str">
            <v>146512.EMC</v>
          </cell>
          <cell r="J1052" t="str">
            <v>A/R from EMC Payroll</v>
          </cell>
          <cell r="K1052" t="str">
            <v>14512000</v>
          </cell>
        </row>
        <row r="1053">
          <cell r="I1053" t="str">
            <v>146513.</v>
          </cell>
          <cell r="J1053" t="str">
            <v>A/R from Assoc Co Payroll</v>
          </cell>
          <cell r="K1053" t="str">
            <v>14512500</v>
          </cell>
        </row>
        <row r="1054">
          <cell r="I1054" t="str">
            <v>146513.AWSI</v>
          </cell>
          <cell r="J1054" t="str">
            <v>A/R from AWE payroll</v>
          </cell>
          <cell r="K1054" t="str">
            <v>14512500</v>
          </cell>
        </row>
        <row r="1055">
          <cell r="I1055" t="str">
            <v>146513.EMC</v>
          </cell>
          <cell r="J1055" t="str">
            <v>A/R from EMC Payroll</v>
          </cell>
          <cell r="K1055" t="str">
            <v>14512500</v>
          </cell>
        </row>
        <row r="1056">
          <cell r="I1056" t="str">
            <v>146520.AW02</v>
          </cell>
          <cell r="J1056" t="str">
            <v>A/R Div Equiv AW02</v>
          </cell>
          <cell r="K1056" t="str">
            <v>14573000</v>
          </cell>
        </row>
        <row r="1057">
          <cell r="I1057" t="str">
            <v>146530.AW02</v>
          </cell>
          <cell r="J1057" t="str">
            <v>RSU Issue Receivable</v>
          </cell>
          <cell r="K1057" t="str">
            <v>14510000</v>
          </cell>
        </row>
        <row r="1058">
          <cell r="I1058" t="str">
            <v>146600.ASH</v>
          </cell>
          <cell r="J1058" t="str">
            <v>N/R from ASH</v>
          </cell>
          <cell r="K1058" t="str">
            <v>14574000</v>
          </cell>
        </row>
        <row r="1059">
          <cell r="I1059" t="str">
            <v>146600.AWM</v>
          </cell>
          <cell r="J1059" t="str">
            <v>N/R from AWM</v>
          </cell>
          <cell r="K1059" t="str">
            <v>14574000</v>
          </cell>
        </row>
        <row r="1060">
          <cell r="I1060" t="str">
            <v>146600.AWSI</v>
          </cell>
          <cell r="J1060" t="str">
            <v>N/R from Assoc Co's</v>
          </cell>
          <cell r="K1060" t="str">
            <v>14574000</v>
          </cell>
        </row>
        <row r="1061">
          <cell r="I1061" t="str">
            <v>146600.AWWM</v>
          </cell>
          <cell r="J1061" t="str">
            <v>N/R from AWM</v>
          </cell>
          <cell r="K1061" t="str">
            <v>14574000</v>
          </cell>
        </row>
        <row r="1062">
          <cell r="I1062" t="str">
            <v>146600.AW02</v>
          </cell>
          <cell r="J1062" t="str">
            <v>N/R from Assoc Co's</v>
          </cell>
          <cell r="K1062" t="str">
            <v>14574000</v>
          </cell>
        </row>
        <row r="1063">
          <cell r="I1063" t="str">
            <v>146600.AW03</v>
          </cell>
          <cell r="J1063" t="str">
            <v>N/R from Assoc Co's</v>
          </cell>
          <cell r="K1063" t="str">
            <v>14574000</v>
          </cell>
        </row>
        <row r="1064">
          <cell r="I1064" t="str">
            <v>146600.AW04</v>
          </cell>
          <cell r="J1064" t="str">
            <v>N/R from Assoc Co's</v>
          </cell>
          <cell r="K1064" t="str">
            <v>14574000</v>
          </cell>
        </row>
        <row r="1065">
          <cell r="I1065" t="str">
            <v>146600.AW05</v>
          </cell>
          <cell r="J1065" t="str">
            <v>N/R from Assoc Co's</v>
          </cell>
          <cell r="K1065" t="str">
            <v>14574000</v>
          </cell>
        </row>
        <row r="1066">
          <cell r="I1066" t="str">
            <v>146600.AW09</v>
          </cell>
          <cell r="J1066" t="str">
            <v>N/R from Assoc Co's</v>
          </cell>
          <cell r="K1066" t="str">
            <v>14574000</v>
          </cell>
        </row>
        <row r="1067">
          <cell r="I1067" t="str">
            <v>146600.AW10</v>
          </cell>
          <cell r="J1067" t="str">
            <v>N/R from Assoc Co's</v>
          </cell>
          <cell r="K1067" t="str">
            <v>14574000</v>
          </cell>
        </row>
        <row r="1068">
          <cell r="I1068" t="str">
            <v>146600.AW11</v>
          </cell>
          <cell r="J1068" t="str">
            <v>N/R from Assoc Co's</v>
          </cell>
          <cell r="K1068" t="str">
            <v>14574000</v>
          </cell>
        </row>
        <row r="1069">
          <cell r="I1069" t="str">
            <v>146600.AW12</v>
          </cell>
          <cell r="J1069" t="str">
            <v>N/R from Assoc Co's</v>
          </cell>
          <cell r="K1069" t="str">
            <v>14574000</v>
          </cell>
        </row>
        <row r="1070">
          <cell r="I1070" t="str">
            <v>146600.AW13</v>
          </cell>
          <cell r="J1070" t="str">
            <v>N/R from Assoc Co's</v>
          </cell>
          <cell r="K1070" t="str">
            <v>14574000</v>
          </cell>
        </row>
        <row r="1071">
          <cell r="I1071" t="str">
            <v>146600.AW16</v>
          </cell>
          <cell r="J1071" t="str">
            <v>N/R from Assoc Co's</v>
          </cell>
          <cell r="K1071" t="str">
            <v>14574000</v>
          </cell>
        </row>
        <row r="1072">
          <cell r="I1072" t="str">
            <v>146600.AW17</v>
          </cell>
          <cell r="J1072" t="str">
            <v>N/R from Assoc Co's</v>
          </cell>
          <cell r="K1072" t="str">
            <v>14574000</v>
          </cell>
        </row>
        <row r="1073">
          <cell r="I1073" t="str">
            <v>146600.AW18</v>
          </cell>
          <cell r="J1073" t="str">
            <v>N/R from Assoc Co's</v>
          </cell>
          <cell r="K1073" t="str">
            <v>14574000</v>
          </cell>
        </row>
        <row r="1074">
          <cell r="I1074" t="str">
            <v>146600.AW19</v>
          </cell>
          <cell r="J1074" t="str">
            <v>N/R from Assoc Co's</v>
          </cell>
          <cell r="K1074" t="str">
            <v>14574000</v>
          </cell>
        </row>
        <row r="1075">
          <cell r="I1075" t="str">
            <v>146600.AW21</v>
          </cell>
          <cell r="J1075" t="str">
            <v>N/R from Assoc Co's</v>
          </cell>
          <cell r="K1075" t="str">
            <v>14574000</v>
          </cell>
        </row>
        <row r="1076">
          <cell r="I1076" t="str">
            <v>146600.AW22</v>
          </cell>
          <cell r="J1076" t="str">
            <v>N/R from Assoc Co's</v>
          </cell>
          <cell r="K1076" t="str">
            <v>14574000</v>
          </cell>
        </row>
        <row r="1077">
          <cell r="I1077" t="str">
            <v>146600.AW23</v>
          </cell>
          <cell r="J1077" t="str">
            <v>N/R from Assoc Co's</v>
          </cell>
          <cell r="K1077" t="str">
            <v>14574000</v>
          </cell>
        </row>
        <row r="1078">
          <cell r="I1078" t="str">
            <v>146600.AW24</v>
          </cell>
          <cell r="J1078" t="str">
            <v>N/R from Assoc Co's</v>
          </cell>
          <cell r="K1078" t="str">
            <v>14574000</v>
          </cell>
        </row>
        <row r="1079">
          <cell r="I1079" t="str">
            <v>146600.AW26</v>
          </cell>
          <cell r="J1079" t="str">
            <v>N/R from Assoc Co's</v>
          </cell>
          <cell r="K1079" t="str">
            <v>14574000</v>
          </cell>
        </row>
        <row r="1080">
          <cell r="I1080" t="str">
            <v>146600.AW27</v>
          </cell>
          <cell r="J1080" t="str">
            <v>N/R from Assoc Co's</v>
          </cell>
          <cell r="K1080" t="str">
            <v>14574000</v>
          </cell>
        </row>
        <row r="1081">
          <cell r="I1081" t="str">
            <v>146600.AW28</v>
          </cell>
          <cell r="J1081" t="str">
            <v>N/R from Assoc Co's</v>
          </cell>
          <cell r="K1081" t="str">
            <v>14574000</v>
          </cell>
        </row>
        <row r="1082">
          <cell r="I1082" t="str">
            <v>146600.AW30</v>
          </cell>
          <cell r="J1082" t="str">
            <v>N/R from Assoc Co's</v>
          </cell>
          <cell r="K1082" t="str">
            <v>14574000</v>
          </cell>
        </row>
        <row r="1083">
          <cell r="I1083" t="str">
            <v>146600.AW38</v>
          </cell>
          <cell r="J1083" t="str">
            <v>N/R from Assoc Co's</v>
          </cell>
          <cell r="K1083" t="str">
            <v>14574000</v>
          </cell>
        </row>
        <row r="1084">
          <cell r="I1084" t="str">
            <v>146600.AW39</v>
          </cell>
          <cell r="J1084" t="str">
            <v>N/R from Assoc Co's</v>
          </cell>
          <cell r="K1084" t="str">
            <v>14574000</v>
          </cell>
        </row>
        <row r="1085">
          <cell r="I1085" t="str">
            <v>146600.AW42</v>
          </cell>
          <cell r="J1085" t="str">
            <v>N/R from Assoc Co's</v>
          </cell>
          <cell r="K1085" t="str">
            <v>14574000</v>
          </cell>
        </row>
        <row r="1086">
          <cell r="I1086" t="str">
            <v>146600.AW44</v>
          </cell>
          <cell r="J1086" t="str">
            <v>N/R from Assoc Co's</v>
          </cell>
          <cell r="K1086" t="str">
            <v>14574000</v>
          </cell>
        </row>
        <row r="1087">
          <cell r="I1087" t="str">
            <v>146600.AW46</v>
          </cell>
          <cell r="J1087" t="str">
            <v>N/R from Assoc Co's</v>
          </cell>
          <cell r="K1087" t="str">
            <v>14574000</v>
          </cell>
        </row>
        <row r="1088">
          <cell r="I1088" t="str">
            <v>146600.AW50</v>
          </cell>
          <cell r="J1088" t="str">
            <v>N/R from Assoc Co's</v>
          </cell>
          <cell r="K1088" t="str">
            <v>14574000</v>
          </cell>
        </row>
        <row r="1089">
          <cell r="I1089" t="str">
            <v>146600.AW51</v>
          </cell>
          <cell r="J1089" t="str">
            <v>N/R from Elizabeth T</v>
          </cell>
          <cell r="K1089" t="str">
            <v>14574000</v>
          </cell>
        </row>
        <row r="1090">
          <cell r="I1090" t="str">
            <v>146600.AW54</v>
          </cell>
          <cell r="J1090" t="str">
            <v>N/R from Edison</v>
          </cell>
          <cell r="K1090" t="str">
            <v>14574000</v>
          </cell>
        </row>
        <row r="1091">
          <cell r="I1091" t="str">
            <v>146600.AW55</v>
          </cell>
          <cell r="J1091" t="str">
            <v>N/R from Liberty Wat</v>
          </cell>
          <cell r="K1091" t="str">
            <v>14574000</v>
          </cell>
        </row>
        <row r="1092">
          <cell r="I1092" t="str">
            <v>146600.AW56</v>
          </cell>
          <cell r="J1092" t="str">
            <v>N/R from Etown Servi</v>
          </cell>
          <cell r="K1092" t="str">
            <v>14574000</v>
          </cell>
        </row>
        <row r="1093">
          <cell r="I1093" t="str">
            <v>146600.AW57</v>
          </cell>
          <cell r="J1093" t="str">
            <v>N/R from Assoc Co's</v>
          </cell>
          <cell r="K1093" t="str">
            <v>14574000</v>
          </cell>
        </row>
        <row r="1094">
          <cell r="I1094" t="str">
            <v>146600.AW60</v>
          </cell>
          <cell r="J1094" t="str">
            <v>N/R from Assoc Co's</v>
          </cell>
          <cell r="K1094" t="str">
            <v>14574000</v>
          </cell>
        </row>
        <row r="1095">
          <cell r="I1095" t="str">
            <v>146600.AW65</v>
          </cell>
          <cell r="J1095" t="str">
            <v>N/R from Assoc AW65</v>
          </cell>
          <cell r="K1095" t="str">
            <v>14574000</v>
          </cell>
        </row>
        <row r="1096">
          <cell r="I1096" t="str">
            <v>146600.AW80</v>
          </cell>
          <cell r="J1096" t="str">
            <v>N/R from Assoc AW80</v>
          </cell>
          <cell r="K1096" t="str">
            <v>14574000</v>
          </cell>
        </row>
        <row r="1097">
          <cell r="I1097" t="str">
            <v>146600.AW87</v>
          </cell>
          <cell r="J1097" t="str">
            <v>N/R from Assoc AW87</v>
          </cell>
          <cell r="K1097" t="str">
            <v>14574000</v>
          </cell>
        </row>
        <row r="1098">
          <cell r="I1098" t="str">
            <v>146600.EWC</v>
          </cell>
          <cell r="J1098" t="str">
            <v>N/R from EWC</v>
          </cell>
          <cell r="K1098" t="str">
            <v>14574000</v>
          </cell>
        </row>
        <row r="1099">
          <cell r="I1099" t="str">
            <v>146600.PWTA</v>
          </cell>
          <cell r="J1099" t="str">
            <v>N/R from PWTA</v>
          </cell>
          <cell r="K1099" t="str">
            <v>14574000</v>
          </cell>
        </row>
        <row r="1100">
          <cell r="I1100" t="str">
            <v>146600.TWNA</v>
          </cell>
          <cell r="J1100" t="str">
            <v>N/R from TWNA</v>
          </cell>
          <cell r="K1100" t="str">
            <v>14574000</v>
          </cell>
        </row>
        <row r="1101">
          <cell r="I1101" t="str">
            <v>146600.TWNC</v>
          </cell>
          <cell r="J1101" t="str">
            <v>N/R from TWNC</v>
          </cell>
          <cell r="K1101" t="str">
            <v>14574000</v>
          </cell>
        </row>
        <row r="1102">
          <cell r="I1102" t="str">
            <v>146610.</v>
          </cell>
          <cell r="J1102" t="str">
            <v>Curr Cap Lease Rec</v>
          </cell>
          <cell r="K1102" t="str">
            <v>14575000</v>
          </cell>
        </row>
        <row r="1103">
          <cell r="I1103" t="str">
            <v>146610.AW02</v>
          </cell>
          <cell r="J1103" t="str">
            <v>Curr Cap Lease Rec</v>
          </cell>
          <cell r="K1103" t="str">
            <v>14575000</v>
          </cell>
        </row>
        <row r="1104">
          <cell r="I1104" t="str">
            <v>146610.AW03</v>
          </cell>
          <cell r="J1104" t="str">
            <v>Curr Cap Lease Rec</v>
          </cell>
          <cell r="K1104" t="str">
            <v>14575000</v>
          </cell>
        </row>
        <row r="1105">
          <cell r="I1105" t="str">
            <v>146610.AW04</v>
          </cell>
          <cell r="J1105" t="str">
            <v>Curr Cap Lease Rec</v>
          </cell>
          <cell r="K1105" t="str">
            <v>14575000</v>
          </cell>
        </row>
        <row r="1106">
          <cell r="I1106" t="str">
            <v>146610.AW05</v>
          </cell>
          <cell r="J1106" t="str">
            <v>Curr Cap Lease Rec</v>
          </cell>
          <cell r="K1106" t="str">
            <v>14575000</v>
          </cell>
        </row>
        <row r="1107">
          <cell r="I1107" t="str">
            <v>146610.AW09</v>
          </cell>
          <cell r="J1107" t="str">
            <v>Curr Cap Lease Rec</v>
          </cell>
          <cell r="K1107" t="str">
            <v>14575000</v>
          </cell>
        </row>
        <row r="1108">
          <cell r="I1108" t="str">
            <v>146610.AW10</v>
          </cell>
          <cell r="J1108" t="str">
            <v>Curr Cap Lease Rec</v>
          </cell>
          <cell r="K1108" t="str">
            <v>14575000</v>
          </cell>
        </row>
        <row r="1109">
          <cell r="I1109" t="str">
            <v>146610.AW11</v>
          </cell>
          <cell r="J1109" t="str">
            <v>Curr Cap Lease Rec</v>
          </cell>
          <cell r="K1109" t="str">
            <v>14575000</v>
          </cell>
        </row>
        <row r="1110">
          <cell r="I1110" t="str">
            <v>146610.AW12</v>
          </cell>
          <cell r="J1110" t="str">
            <v>Curr Cap Lease Rec</v>
          </cell>
          <cell r="K1110" t="str">
            <v>14575000</v>
          </cell>
        </row>
        <row r="1111">
          <cell r="I1111" t="str">
            <v>146610.AW13</v>
          </cell>
          <cell r="J1111" t="str">
            <v>Curr Cap Lease Rec</v>
          </cell>
          <cell r="K1111" t="str">
            <v>14575000</v>
          </cell>
        </row>
        <row r="1112">
          <cell r="I1112" t="str">
            <v>146610.AW16</v>
          </cell>
          <cell r="J1112" t="str">
            <v>Curr Cap Lease Rec</v>
          </cell>
          <cell r="K1112" t="str">
            <v>14575000</v>
          </cell>
        </row>
        <row r="1113">
          <cell r="I1113" t="str">
            <v>146610.AW17</v>
          </cell>
          <cell r="J1113" t="str">
            <v>Curr Cap Lease Rec</v>
          </cell>
          <cell r="K1113" t="str">
            <v>14575000</v>
          </cell>
        </row>
        <row r="1114">
          <cell r="I1114" t="str">
            <v>146610.AW18</v>
          </cell>
          <cell r="J1114" t="str">
            <v>Curr Cap Lease Rec</v>
          </cell>
          <cell r="K1114" t="str">
            <v>14575000</v>
          </cell>
        </row>
        <row r="1115">
          <cell r="I1115" t="str">
            <v>146610.AW19</v>
          </cell>
          <cell r="J1115" t="str">
            <v>Curr Cap Lease Rec</v>
          </cell>
          <cell r="K1115" t="str">
            <v>14575000</v>
          </cell>
        </row>
        <row r="1116">
          <cell r="I1116" t="str">
            <v>146610.AW21</v>
          </cell>
          <cell r="J1116" t="str">
            <v>Curr Cap Lease Rec</v>
          </cell>
          <cell r="K1116" t="str">
            <v>14575000</v>
          </cell>
        </row>
        <row r="1117">
          <cell r="I1117" t="str">
            <v>146610.AW22</v>
          </cell>
          <cell r="J1117" t="str">
            <v>Curr Cap Lease Rec</v>
          </cell>
          <cell r="K1117" t="str">
            <v>14575000</v>
          </cell>
        </row>
        <row r="1118">
          <cell r="I1118" t="str">
            <v>146610.AW23</v>
          </cell>
          <cell r="J1118" t="str">
            <v>Curr Cap Lease Rec</v>
          </cell>
          <cell r="K1118" t="str">
            <v>14575000</v>
          </cell>
        </row>
        <row r="1119">
          <cell r="I1119" t="str">
            <v>146610.AW24</v>
          </cell>
          <cell r="J1119" t="str">
            <v>Curr Cap Lease Rec</v>
          </cell>
          <cell r="K1119" t="str">
            <v>14575000</v>
          </cell>
        </row>
        <row r="1120">
          <cell r="I1120" t="str">
            <v>146610.AW26</v>
          </cell>
          <cell r="J1120" t="str">
            <v>Curr Cap Lease Rec</v>
          </cell>
          <cell r="K1120" t="str">
            <v>14575000</v>
          </cell>
        </row>
        <row r="1121">
          <cell r="I1121" t="str">
            <v>146610.AW27</v>
          </cell>
          <cell r="J1121" t="str">
            <v>Curr Cap Lease Rec</v>
          </cell>
          <cell r="K1121" t="str">
            <v>14575000</v>
          </cell>
        </row>
        <row r="1122">
          <cell r="I1122" t="str">
            <v>146610.AW28</v>
          </cell>
          <cell r="J1122" t="str">
            <v>Curr Cap Lease Rec</v>
          </cell>
          <cell r="K1122" t="str">
            <v>14575000</v>
          </cell>
        </row>
        <row r="1123">
          <cell r="I1123" t="str">
            <v>146610.AW30</v>
          </cell>
          <cell r="J1123" t="str">
            <v>Curr Cap Lease Rec</v>
          </cell>
          <cell r="K1123" t="str">
            <v>14575000</v>
          </cell>
        </row>
        <row r="1124">
          <cell r="I1124" t="str">
            <v>146610.AW38</v>
          </cell>
          <cell r="J1124" t="str">
            <v>Curr Cap Lease Rec</v>
          </cell>
          <cell r="K1124" t="str">
            <v>14575000</v>
          </cell>
        </row>
        <row r="1125">
          <cell r="I1125" t="str">
            <v>146610.AW42</v>
          </cell>
          <cell r="J1125" t="str">
            <v>Curr Cap Lease Rec</v>
          </cell>
          <cell r="K1125" t="str">
            <v>14575000</v>
          </cell>
        </row>
        <row r="1126">
          <cell r="I1126" t="str">
            <v>146610.AW44</v>
          </cell>
          <cell r="J1126" t="str">
            <v>Curr Cap Lease Rec</v>
          </cell>
          <cell r="K1126" t="str">
            <v>14575000</v>
          </cell>
        </row>
        <row r="1127">
          <cell r="I1127" t="str">
            <v>146610.AW46</v>
          </cell>
          <cell r="J1127" t="str">
            <v>Curr Cap Lease Rec</v>
          </cell>
          <cell r="K1127" t="str">
            <v>14575000</v>
          </cell>
        </row>
        <row r="1128">
          <cell r="I1128" t="str">
            <v>146610.AW50</v>
          </cell>
          <cell r="J1128" t="str">
            <v>Curr Cap Lease Rec</v>
          </cell>
          <cell r="K1128" t="str">
            <v>14575000</v>
          </cell>
        </row>
        <row r="1129">
          <cell r="I1129" t="str">
            <v>146620.</v>
          </cell>
          <cell r="J1129" t="str">
            <v>Cur Unearn Cap Ls Re</v>
          </cell>
          <cell r="K1129" t="str">
            <v>14575500</v>
          </cell>
        </row>
        <row r="1130">
          <cell r="I1130" t="str">
            <v>146620.AW02</v>
          </cell>
          <cell r="J1130" t="str">
            <v>Cur Unearn Cap Ls Re</v>
          </cell>
          <cell r="K1130" t="str">
            <v>14575500</v>
          </cell>
        </row>
        <row r="1131">
          <cell r="I1131" t="str">
            <v>146620.AW03</v>
          </cell>
          <cell r="J1131" t="str">
            <v>Cur Unearn Cap Ls Re</v>
          </cell>
          <cell r="K1131" t="str">
            <v>14575500</v>
          </cell>
        </row>
        <row r="1132">
          <cell r="I1132" t="str">
            <v>146620.AW04</v>
          </cell>
          <cell r="J1132" t="str">
            <v>Cur Unearn Cap Ls Re</v>
          </cell>
          <cell r="K1132" t="str">
            <v>14575500</v>
          </cell>
        </row>
        <row r="1133">
          <cell r="I1133" t="str">
            <v>146620.AW05</v>
          </cell>
          <cell r="J1133" t="str">
            <v>Cur Unearn Cap Ls Re</v>
          </cell>
          <cell r="K1133" t="str">
            <v>14575500</v>
          </cell>
        </row>
        <row r="1134">
          <cell r="I1134" t="str">
            <v>146620.AW09</v>
          </cell>
          <cell r="J1134" t="str">
            <v>Cur Unearn Cap Ls Re</v>
          </cell>
          <cell r="K1134" t="str">
            <v>14575500</v>
          </cell>
        </row>
        <row r="1135">
          <cell r="I1135" t="str">
            <v>146620.AW10</v>
          </cell>
          <cell r="J1135" t="str">
            <v>Cur Unearn Cap Ls Re</v>
          </cell>
          <cell r="K1135" t="str">
            <v>14575500</v>
          </cell>
        </row>
        <row r="1136">
          <cell r="I1136" t="str">
            <v>146620.AW11</v>
          </cell>
          <cell r="J1136" t="str">
            <v>Cur Unearn Cap Ls Re</v>
          </cell>
          <cell r="K1136" t="str">
            <v>14575500</v>
          </cell>
        </row>
        <row r="1137">
          <cell r="I1137" t="str">
            <v>146620.AW12</v>
          </cell>
          <cell r="J1137" t="str">
            <v>Cur Unearn Cap Ls Re</v>
          </cell>
          <cell r="K1137" t="str">
            <v>14575500</v>
          </cell>
        </row>
        <row r="1138">
          <cell r="I1138" t="str">
            <v>146620.AW13</v>
          </cell>
          <cell r="J1138" t="str">
            <v>Cur Unearn Cap Ls Re</v>
          </cell>
          <cell r="K1138" t="str">
            <v>14575500</v>
          </cell>
        </row>
        <row r="1139">
          <cell r="I1139" t="str">
            <v>146620.AW16</v>
          </cell>
          <cell r="J1139" t="str">
            <v>Cur Unearn Cap Ls Re</v>
          </cell>
          <cell r="K1139" t="str">
            <v>14575500</v>
          </cell>
        </row>
        <row r="1140">
          <cell r="I1140" t="str">
            <v>146620.AW17</v>
          </cell>
          <cell r="J1140" t="str">
            <v>Cur Unearn Cap Ls Re</v>
          </cell>
          <cell r="K1140" t="str">
            <v>14575500</v>
          </cell>
        </row>
        <row r="1141">
          <cell r="I1141" t="str">
            <v>146620.AW18</v>
          </cell>
          <cell r="J1141" t="str">
            <v>Cur Unearn Cap Ls Re</v>
          </cell>
          <cell r="K1141" t="str">
            <v>14575500</v>
          </cell>
        </row>
        <row r="1142">
          <cell r="I1142" t="str">
            <v>146620.AW19</v>
          </cell>
          <cell r="J1142" t="str">
            <v>Cur Unearn Cap Ls Re</v>
          </cell>
          <cell r="K1142" t="str">
            <v>14575500</v>
          </cell>
        </row>
        <row r="1143">
          <cell r="I1143" t="str">
            <v>146620.AW22</v>
          </cell>
          <cell r="J1143" t="str">
            <v>Cur Unearn Cap Ls Re</v>
          </cell>
          <cell r="K1143" t="str">
            <v>14575500</v>
          </cell>
        </row>
        <row r="1144">
          <cell r="I1144" t="str">
            <v>146620.AW23</v>
          </cell>
          <cell r="J1144" t="str">
            <v>Cur Unearn Cap Ls Re</v>
          </cell>
          <cell r="K1144" t="str">
            <v>14575500</v>
          </cell>
        </row>
        <row r="1145">
          <cell r="I1145" t="str">
            <v>146620.AW24</v>
          </cell>
          <cell r="J1145" t="str">
            <v>Cur Unearn Cap Ls Re</v>
          </cell>
          <cell r="K1145" t="str">
            <v>14575500</v>
          </cell>
        </row>
        <row r="1146">
          <cell r="I1146" t="str">
            <v>146620.AW26</v>
          </cell>
          <cell r="J1146" t="str">
            <v>Cur Unearn Cap Ls Re</v>
          </cell>
          <cell r="K1146" t="str">
            <v>14575500</v>
          </cell>
        </row>
        <row r="1147">
          <cell r="I1147" t="str">
            <v>146620.AW27</v>
          </cell>
          <cell r="J1147" t="str">
            <v>Cur Unearn Cap Ls Re</v>
          </cell>
          <cell r="K1147" t="str">
            <v>14575500</v>
          </cell>
        </row>
        <row r="1148">
          <cell r="I1148" t="str">
            <v>146620.AW28</v>
          </cell>
          <cell r="J1148" t="str">
            <v>Cur Unearn Cap Ls Re</v>
          </cell>
          <cell r="K1148" t="str">
            <v>14575500</v>
          </cell>
        </row>
        <row r="1149">
          <cell r="I1149" t="str">
            <v>146620.AW30</v>
          </cell>
          <cell r="J1149" t="str">
            <v>Cur Unearn Cap Ls Re</v>
          </cell>
          <cell r="K1149" t="str">
            <v>14575500</v>
          </cell>
        </row>
        <row r="1150">
          <cell r="I1150" t="str">
            <v>146620.AW38</v>
          </cell>
          <cell r="J1150" t="str">
            <v>Cur Unearn Cap Ls Re</v>
          </cell>
          <cell r="K1150" t="str">
            <v>14575500</v>
          </cell>
        </row>
        <row r="1151">
          <cell r="I1151" t="str">
            <v>146620.AW42</v>
          </cell>
          <cell r="J1151" t="str">
            <v>Cur Unearn Cap Ls Re</v>
          </cell>
          <cell r="K1151" t="str">
            <v>14575500</v>
          </cell>
        </row>
        <row r="1152">
          <cell r="I1152" t="str">
            <v>146620.AW44</v>
          </cell>
          <cell r="J1152" t="str">
            <v>Cur Unearn Cap Ls Re</v>
          </cell>
          <cell r="K1152" t="str">
            <v>14575500</v>
          </cell>
        </row>
        <row r="1153">
          <cell r="I1153" t="str">
            <v>146620.AW46</v>
          </cell>
          <cell r="J1153" t="str">
            <v>Cur Unearn Cap Ls Re</v>
          </cell>
          <cell r="K1153" t="str">
            <v>14575500</v>
          </cell>
        </row>
        <row r="1154">
          <cell r="I1154" t="str">
            <v>146620.AW50</v>
          </cell>
          <cell r="J1154" t="str">
            <v>Cur Unearn Cap Ls Re</v>
          </cell>
          <cell r="K1154" t="str">
            <v>14575500</v>
          </cell>
        </row>
        <row r="1155">
          <cell r="I1155" t="str">
            <v>146700.</v>
          </cell>
          <cell r="J1155" t="str">
            <v>Accrued Int &amp; Div Re</v>
          </cell>
          <cell r="K1155" t="str">
            <v>14670000</v>
          </cell>
        </row>
        <row r="1156">
          <cell r="I1156" t="str">
            <v>146710.AW02</v>
          </cell>
          <cell r="J1156" t="str">
            <v>Div Rec Assoc Co</v>
          </cell>
          <cell r="K1156" t="str">
            <v>14571000</v>
          </cell>
        </row>
        <row r="1157">
          <cell r="I1157" t="str">
            <v>146710.AW03</v>
          </cell>
          <cell r="J1157" t="str">
            <v>Div Rec Assoc Co</v>
          </cell>
          <cell r="K1157" t="str">
            <v>14571000</v>
          </cell>
        </row>
        <row r="1158">
          <cell r="I1158" t="str">
            <v>146710.AW04</v>
          </cell>
          <cell r="J1158" t="str">
            <v>Div Rec Assoc Co</v>
          </cell>
          <cell r="K1158" t="str">
            <v>14571000</v>
          </cell>
        </row>
        <row r="1159">
          <cell r="I1159" t="str">
            <v>146710.AW05</v>
          </cell>
          <cell r="J1159" t="str">
            <v>Div Rec Assoc Co</v>
          </cell>
          <cell r="K1159" t="str">
            <v>14571000</v>
          </cell>
        </row>
        <row r="1160">
          <cell r="I1160" t="str">
            <v>146710.AW09</v>
          </cell>
          <cell r="J1160" t="str">
            <v>Div Rec Assoc Co</v>
          </cell>
          <cell r="K1160" t="str">
            <v>14571000</v>
          </cell>
        </row>
        <row r="1161">
          <cell r="I1161" t="str">
            <v>146710.AW10</v>
          </cell>
          <cell r="J1161" t="str">
            <v>Div Rec Assoc Co</v>
          </cell>
          <cell r="K1161" t="str">
            <v>14571000</v>
          </cell>
        </row>
        <row r="1162">
          <cell r="I1162" t="str">
            <v>146710.AW11</v>
          </cell>
          <cell r="J1162" t="str">
            <v>Div Rec Assoc Co</v>
          </cell>
          <cell r="K1162" t="str">
            <v>14571000</v>
          </cell>
        </row>
        <row r="1163">
          <cell r="I1163" t="str">
            <v>146710.AW12</v>
          </cell>
          <cell r="J1163" t="str">
            <v>Div Rec Assoc Co</v>
          </cell>
          <cell r="K1163" t="str">
            <v>14571000</v>
          </cell>
        </row>
        <row r="1164">
          <cell r="I1164" t="str">
            <v>146710.AW13</v>
          </cell>
          <cell r="J1164" t="str">
            <v>Div Rec Assoc Co</v>
          </cell>
          <cell r="K1164" t="str">
            <v>14571000</v>
          </cell>
        </row>
        <row r="1165">
          <cell r="I1165" t="str">
            <v>146710.AW16</v>
          </cell>
          <cell r="J1165" t="str">
            <v>Div Rec Assoc Co</v>
          </cell>
          <cell r="K1165" t="str">
            <v>14571000</v>
          </cell>
        </row>
        <row r="1166">
          <cell r="I1166" t="str">
            <v>146710.AW17</v>
          </cell>
          <cell r="J1166" t="str">
            <v>Div Rec Assoc Co</v>
          </cell>
          <cell r="K1166" t="str">
            <v>14571000</v>
          </cell>
        </row>
        <row r="1167">
          <cell r="I1167" t="str">
            <v>146710.AW18</v>
          </cell>
          <cell r="J1167" t="str">
            <v>Div Rec Assoc Co</v>
          </cell>
          <cell r="K1167" t="str">
            <v>14571000</v>
          </cell>
        </row>
        <row r="1168">
          <cell r="I1168" t="str">
            <v>146710.AW19</v>
          </cell>
          <cell r="J1168" t="str">
            <v>Div Rec Assoc Co</v>
          </cell>
          <cell r="K1168" t="str">
            <v>14571000</v>
          </cell>
        </row>
        <row r="1169">
          <cell r="I1169" t="str">
            <v>146710.AW22</v>
          </cell>
          <cell r="J1169" t="str">
            <v>Div Rec Assoc Co</v>
          </cell>
          <cell r="K1169" t="str">
            <v>14571000</v>
          </cell>
        </row>
        <row r="1170">
          <cell r="I1170" t="str">
            <v>146710.AW23</v>
          </cell>
          <cell r="J1170" t="str">
            <v>Div Rec Assoc Co</v>
          </cell>
          <cell r="K1170" t="str">
            <v>14571000</v>
          </cell>
        </row>
        <row r="1171">
          <cell r="I1171" t="str">
            <v>146710.AW24</v>
          </cell>
          <cell r="J1171" t="str">
            <v>Div Rec Assoc Co</v>
          </cell>
          <cell r="K1171" t="str">
            <v>14571000</v>
          </cell>
        </row>
        <row r="1172">
          <cell r="I1172" t="str">
            <v>146710.AW26</v>
          </cell>
          <cell r="J1172" t="str">
            <v>Div Rec Assoc Co</v>
          </cell>
          <cell r="K1172" t="str">
            <v>14571000</v>
          </cell>
        </row>
        <row r="1173">
          <cell r="I1173" t="str">
            <v>146710.AW27</v>
          </cell>
          <cell r="J1173" t="str">
            <v>Div Rec Assoc Co</v>
          </cell>
          <cell r="K1173" t="str">
            <v>14571000</v>
          </cell>
        </row>
        <row r="1174">
          <cell r="I1174" t="str">
            <v>146710.AW28</v>
          </cell>
          <cell r="J1174" t="str">
            <v>Div Rec Assoc Co</v>
          </cell>
          <cell r="K1174" t="str">
            <v>14571000</v>
          </cell>
        </row>
        <row r="1175">
          <cell r="I1175" t="str">
            <v>146710.AW30</v>
          </cell>
          <cell r="J1175" t="str">
            <v>Div Rec Assoc Co</v>
          </cell>
          <cell r="K1175" t="str">
            <v>14571000</v>
          </cell>
        </row>
        <row r="1176">
          <cell r="I1176" t="str">
            <v>146710.AW38</v>
          </cell>
          <cell r="J1176" t="str">
            <v>Div Rec Assoc Co</v>
          </cell>
          <cell r="K1176" t="str">
            <v>14571000</v>
          </cell>
        </row>
        <row r="1177">
          <cell r="I1177" t="str">
            <v>146710.AW42</v>
          </cell>
          <cell r="J1177" t="str">
            <v>Div Rec Assoc Co</v>
          </cell>
          <cell r="K1177" t="str">
            <v>14571000</v>
          </cell>
        </row>
        <row r="1178">
          <cell r="I1178" t="str">
            <v>146710.AW44</v>
          </cell>
          <cell r="J1178" t="str">
            <v>Div Rec Assoc Co</v>
          </cell>
          <cell r="K1178" t="str">
            <v>14571000</v>
          </cell>
        </row>
        <row r="1179">
          <cell r="I1179" t="str">
            <v>146710.AW46</v>
          </cell>
          <cell r="J1179" t="str">
            <v>Div Rec Assoc Co</v>
          </cell>
          <cell r="K1179" t="str">
            <v>14571000</v>
          </cell>
        </row>
        <row r="1180">
          <cell r="I1180" t="str">
            <v>146710.AW50</v>
          </cell>
          <cell r="J1180" t="str">
            <v>Div Rec Assoc Co</v>
          </cell>
          <cell r="K1180" t="str">
            <v>14571000</v>
          </cell>
        </row>
        <row r="1181">
          <cell r="I1181" t="str">
            <v>146720.AWSI</v>
          </cell>
          <cell r="J1181" t="str">
            <v>Int Rec AWSI</v>
          </cell>
          <cell r="K1181" t="str">
            <v>14572000</v>
          </cell>
        </row>
        <row r="1182">
          <cell r="I1182" t="str">
            <v>146720.AW02</v>
          </cell>
          <cell r="J1182" t="str">
            <v>Int Rec AW02</v>
          </cell>
          <cell r="K1182" t="str">
            <v>14572000</v>
          </cell>
        </row>
        <row r="1183">
          <cell r="I1183" t="str">
            <v>146720.AW03</v>
          </cell>
          <cell r="J1183" t="str">
            <v>Int Rec AW03</v>
          </cell>
          <cell r="K1183" t="str">
            <v>14572000</v>
          </cell>
        </row>
        <row r="1184">
          <cell r="I1184" t="str">
            <v>146720.AW04</v>
          </cell>
          <cell r="J1184" t="str">
            <v>Int Rec AW04</v>
          </cell>
          <cell r="K1184" t="str">
            <v>14572000</v>
          </cell>
        </row>
        <row r="1185">
          <cell r="I1185" t="str">
            <v>146720.AW05</v>
          </cell>
          <cell r="J1185" t="str">
            <v>Int Rec AW05</v>
          </cell>
          <cell r="K1185" t="str">
            <v>14572000</v>
          </cell>
        </row>
        <row r="1186">
          <cell r="I1186" t="str">
            <v>146720.AW09</v>
          </cell>
          <cell r="J1186" t="str">
            <v>Int Rec AW09</v>
          </cell>
          <cell r="K1186" t="str">
            <v>14572000</v>
          </cell>
        </row>
        <row r="1187">
          <cell r="I1187" t="str">
            <v>146720.AW10</v>
          </cell>
          <cell r="J1187" t="str">
            <v>Int Rec AW10</v>
          </cell>
          <cell r="K1187" t="str">
            <v>14572000</v>
          </cell>
        </row>
        <row r="1188">
          <cell r="I1188" t="str">
            <v>146720.AW11</v>
          </cell>
          <cell r="J1188" t="str">
            <v>Int Rec AW11</v>
          </cell>
          <cell r="K1188" t="str">
            <v>14572000</v>
          </cell>
        </row>
        <row r="1189">
          <cell r="I1189" t="str">
            <v>146720.AW12</v>
          </cell>
          <cell r="J1189" t="str">
            <v>Int Rec AW12</v>
          </cell>
          <cell r="K1189" t="str">
            <v>14572000</v>
          </cell>
        </row>
        <row r="1190">
          <cell r="I1190" t="str">
            <v>146720.AW13</v>
          </cell>
          <cell r="J1190" t="str">
            <v>Int Rec AW13</v>
          </cell>
          <cell r="K1190" t="str">
            <v>14572000</v>
          </cell>
        </row>
        <row r="1191">
          <cell r="I1191" t="str">
            <v>146720.AW16</v>
          </cell>
          <cell r="J1191" t="str">
            <v>Int Rec AW16</v>
          </cell>
          <cell r="K1191" t="str">
            <v>14572000</v>
          </cell>
        </row>
        <row r="1192">
          <cell r="I1192" t="str">
            <v>146720.AW17</v>
          </cell>
          <cell r="J1192" t="str">
            <v>Int Rec AW17</v>
          </cell>
          <cell r="K1192" t="str">
            <v>14572000</v>
          </cell>
        </row>
        <row r="1193">
          <cell r="I1193" t="str">
            <v>146720.AW18</v>
          </cell>
          <cell r="J1193" t="str">
            <v>Int Rec AW18</v>
          </cell>
          <cell r="K1193" t="str">
            <v>14572000</v>
          </cell>
        </row>
        <row r="1194">
          <cell r="I1194" t="str">
            <v>146720.AW19</v>
          </cell>
          <cell r="J1194" t="str">
            <v>Int Rec AW19</v>
          </cell>
          <cell r="K1194" t="str">
            <v>14572000</v>
          </cell>
        </row>
        <row r="1195">
          <cell r="I1195" t="str">
            <v>146720.AW21</v>
          </cell>
          <cell r="J1195" t="str">
            <v>Int Rec AW21</v>
          </cell>
          <cell r="K1195" t="str">
            <v>14572000</v>
          </cell>
        </row>
        <row r="1196">
          <cell r="I1196" t="str">
            <v>146720.AW22</v>
          </cell>
          <cell r="J1196" t="str">
            <v>Int Rec AW22</v>
          </cell>
          <cell r="K1196" t="str">
            <v>14572000</v>
          </cell>
        </row>
        <row r="1197">
          <cell r="I1197" t="str">
            <v>146720.AW23</v>
          </cell>
          <cell r="J1197" t="str">
            <v>Int Rec AW23</v>
          </cell>
          <cell r="K1197" t="str">
            <v>14572000</v>
          </cell>
        </row>
        <row r="1198">
          <cell r="I1198" t="str">
            <v>146720.AW24</v>
          </cell>
          <cell r="J1198" t="str">
            <v>Int Rec AW24</v>
          </cell>
          <cell r="K1198" t="str">
            <v>14572000</v>
          </cell>
        </row>
        <row r="1199">
          <cell r="I1199" t="str">
            <v>146720.AW26</v>
          </cell>
          <cell r="J1199" t="str">
            <v>Int Rec AW26</v>
          </cell>
          <cell r="K1199" t="str">
            <v>14572000</v>
          </cell>
        </row>
        <row r="1200">
          <cell r="I1200" t="str">
            <v>146720.AW27</v>
          </cell>
          <cell r="J1200" t="str">
            <v>Int Rec AW27</v>
          </cell>
          <cell r="K1200" t="str">
            <v>14572000</v>
          </cell>
        </row>
        <row r="1201">
          <cell r="I1201" t="str">
            <v>146720.AW28</v>
          </cell>
          <cell r="J1201" t="str">
            <v>Int Rec AW28</v>
          </cell>
          <cell r="K1201" t="str">
            <v>14572000</v>
          </cell>
        </row>
        <row r="1202">
          <cell r="I1202" t="str">
            <v>146720.AW30</v>
          </cell>
          <cell r="J1202" t="str">
            <v>Int Rec AW30</v>
          </cell>
          <cell r="K1202" t="str">
            <v>14572000</v>
          </cell>
        </row>
        <row r="1203">
          <cell r="I1203" t="str">
            <v>146720.AW38</v>
          </cell>
          <cell r="J1203" t="str">
            <v>Int Rec AW38</v>
          </cell>
          <cell r="K1203" t="str">
            <v>14572000</v>
          </cell>
        </row>
        <row r="1204">
          <cell r="I1204" t="str">
            <v>146720.AW42</v>
          </cell>
          <cell r="J1204" t="str">
            <v>Int Rec AW42</v>
          </cell>
          <cell r="K1204" t="str">
            <v>14572000</v>
          </cell>
        </row>
        <row r="1205">
          <cell r="I1205" t="str">
            <v>146720.AW44</v>
          </cell>
          <cell r="J1205" t="str">
            <v>Int Rec AW44</v>
          </cell>
          <cell r="K1205" t="str">
            <v>14572000</v>
          </cell>
        </row>
        <row r="1206">
          <cell r="I1206" t="str">
            <v>146720.AW46</v>
          </cell>
          <cell r="J1206" t="str">
            <v>Int Rec AW46</v>
          </cell>
          <cell r="K1206" t="str">
            <v>14572000</v>
          </cell>
        </row>
        <row r="1207">
          <cell r="I1207" t="str">
            <v>146720.AW50</v>
          </cell>
          <cell r="J1207" t="str">
            <v>Int Rec AW50</v>
          </cell>
          <cell r="K1207" t="str">
            <v>14572000</v>
          </cell>
        </row>
        <row r="1208">
          <cell r="I1208" t="str">
            <v>146720.EWC</v>
          </cell>
          <cell r="J1208" t="str">
            <v>Int Rec EWC</v>
          </cell>
          <cell r="K1208" t="str">
            <v>14572000</v>
          </cell>
        </row>
        <row r="1209">
          <cell r="I1209" t="str">
            <v>146900.</v>
          </cell>
          <cell r="J1209" t="str">
            <v>Curr Portion LT Rec</v>
          </cell>
          <cell r="K1209" t="str">
            <v>14690000</v>
          </cell>
        </row>
        <row r="1210">
          <cell r="I1210" t="str">
            <v>147000.</v>
          </cell>
          <cell r="J1210" t="str">
            <v>IC Rec/Pay Clearing</v>
          </cell>
          <cell r="K1210" t="str">
            <v>14610099</v>
          </cell>
        </row>
        <row r="1211">
          <cell r="I1211" t="str">
            <v>151100.</v>
          </cell>
          <cell r="J1211" t="str">
            <v>Plant Material</v>
          </cell>
          <cell r="K1211" t="str">
            <v>15110000</v>
          </cell>
        </row>
        <row r="1212">
          <cell r="I1212" t="str">
            <v>151200.</v>
          </cell>
          <cell r="J1212" t="str">
            <v>Fuel</v>
          </cell>
          <cell r="K1212" t="str">
            <v>15120000</v>
          </cell>
        </row>
        <row r="1213">
          <cell r="I1213" t="str">
            <v>151300.</v>
          </cell>
          <cell r="J1213" t="str">
            <v>Chemicals</v>
          </cell>
          <cell r="K1213" t="str">
            <v>15130000</v>
          </cell>
        </row>
        <row r="1214">
          <cell r="I1214" t="str">
            <v>153000.</v>
          </cell>
          <cell r="J1214" t="str">
            <v>Other Mat &amp; Supplies</v>
          </cell>
          <cell r="K1214" t="str">
            <v>15140000</v>
          </cell>
        </row>
        <row r="1215">
          <cell r="I1215" t="str">
            <v>163400.</v>
          </cell>
          <cell r="J1215" t="str">
            <v>Other Special Deposi</v>
          </cell>
          <cell r="K1215" t="str">
            <v>16410000</v>
          </cell>
        </row>
        <row r="1216">
          <cell r="I1216" t="str">
            <v>165100.</v>
          </cell>
          <cell r="J1216" t="str">
            <v>Prepaid Taxes</v>
          </cell>
          <cell r="K1216" t="str">
            <v>16510000</v>
          </cell>
        </row>
        <row r="1217">
          <cell r="I1217" t="str">
            <v>165200.</v>
          </cell>
          <cell r="J1217" t="str">
            <v>Prepaid Insurance</v>
          </cell>
          <cell r="K1217" t="str">
            <v>16520000</v>
          </cell>
        </row>
        <row r="1218">
          <cell r="I1218" t="str">
            <v>165300.</v>
          </cell>
          <cell r="J1218" t="str">
            <v>Prepaid PUC/PSC Asse</v>
          </cell>
          <cell r="K1218" t="str">
            <v>16530000</v>
          </cell>
        </row>
        <row r="1219">
          <cell r="I1219" t="str">
            <v>165400.</v>
          </cell>
          <cell r="J1219" t="str">
            <v>Prepaid Audit Fees</v>
          </cell>
          <cell r="K1219" t="str">
            <v>16540000</v>
          </cell>
        </row>
        <row r="1220">
          <cell r="I1220" t="str">
            <v>165500.</v>
          </cell>
          <cell r="J1220" t="str">
            <v>Prepaid Other</v>
          </cell>
          <cell r="K1220" t="str">
            <v>16550000</v>
          </cell>
        </row>
        <row r="1221">
          <cell r="I1221" t="str">
            <v>165500.010</v>
          </cell>
          <cell r="J1221" t="str">
            <v>Prepaid Other - Glob</v>
          </cell>
          <cell r="K1221" t="str">
            <v>16550010</v>
          </cell>
        </row>
        <row r="1222">
          <cell r="I1222" t="str">
            <v>174100.</v>
          </cell>
          <cell r="J1222" t="str">
            <v>Deferred Vacation Pa</v>
          </cell>
          <cell r="K1222" t="str">
            <v>18680101</v>
          </cell>
        </row>
        <row r="1223">
          <cell r="I1223" t="str">
            <v>174200.</v>
          </cell>
          <cell r="J1223" t="str">
            <v>Curr State Def Tax</v>
          </cell>
          <cell r="K1223" t="str">
            <v>25359000</v>
          </cell>
        </row>
        <row r="1224">
          <cell r="I1224" t="str">
            <v>174300.</v>
          </cell>
          <cell r="J1224" t="str">
            <v>Curr Fed Def Tax</v>
          </cell>
          <cell r="K1224" t="str">
            <v>25349000</v>
          </cell>
        </row>
        <row r="1225">
          <cell r="I1225" t="str">
            <v>174400.</v>
          </cell>
          <cell r="J1225" t="str">
            <v>Other Curr Assets</v>
          </cell>
          <cell r="K1225" t="str">
            <v>16420000</v>
          </cell>
        </row>
        <row r="1226">
          <cell r="I1226" t="str">
            <v>181110.</v>
          </cell>
          <cell r="J1226" t="str">
            <v>Unamort Debt Exp</v>
          </cell>
          <cell r="K1226" t="str">
            <v>18661000</v>
          </cell>
        </row>
        <row r="1227">
          <cell r="I1227" t="str">
            <v>181111.</v>
          </cell>
          <cell r="J1227" t="str">
            <v>Unamort Debt Exp NoI</v>
          </cell>
          <cell r="K1227" t="str">
            <v>18661000</v>
          </cell>
        </row>
        <row r="1228">
          <cell r="I1228" t="str">
            <v>181112.</v>
          </cell>
          <cell r="J1228" t="str">
            <v>Unamort Debt Exp Non</v>
          </cell>
          <cell r="K1228" t="str">
            <v>18715000</v>
          </cell>
        </row>
        <row r="1229">
          <cell r="I1229" t="str">
            <v>181120.AW46</v>
          </cell>
          <cell r="J1229" t="str">
            <v>Unamort Debt AW46</v>
          </cell>
          <cell r="K1229" t="str">
            <v>18661500</v>
          </cell>
        </row>
        <row r="1230">
          <cell r="I1230" t="str">
            <v>181121.</v>
          </cell>
          <cell r="J1230" t="str">
            <v>Unamort Debt-In NoIA</v>
          </cell>
          <cell r="K1230" t="str">
            <v>18661500</v>
          </cell>
        </row>
        <row r="1231">
          <cell r="I1231" t="str">
            <v>181121.AW46</v>
          </cell>
          <cell r="J1231" t="str">
            <v>Unamort Debt AW46 No</v>
          </cell>
          <cell r="K1231" t="str">
            <v>18661500</v>
          </cell>
        </row>
        <row r="1232">
          <cell r="I1232" t="str">
            <v>181122.AW46</v>
          </cell>
          <cell r="J1232" t="str">
            <v>Unamort Debt AW46 No</v>
          </cell>
          <cell r="K1232" t="str">
            <v>18715500</v>
          </cell>
        </row>
        <row r="1233">
          <cell r="I1233" t="str">
            <v>181512.</v>
          </cell>
          <cell r="J1233" t="str">
            <v>Pref Stk Exp w/ mand</v>
          </cell>
          <cell r="K1233" t="str">
            <v>18662000</v>
          </cell>
        </row>
        <row r="1234">
          <cell r="I1234" t="str">
            <v>182000.</v>
          </cell>
          <cell r="J1234" t="str">
            <v>Deferred Rate Procee</v>
          </cell>
          <cell r="K1234" t="str">
            <v>18620000</v>
          </cell>
        </row>
        <row r="1235">
          <cell r="I1235" t="str">
            <v>182000.001</v>
          </cell>
          <cell r="J1235" t="str">
            <v>Deferred Rate Procee</v>
          </cell>
          <cell r="K1235" t="str">
            <v>18620000</v>
          </cell>
        </row>
        <row r="1236">
          <cell r="I1236" t="str">
            <v>183000.</v>
          </cell>
          <cell r="J1236" t="str">
            <v>Prelim Survey &amp; Inve</v>
          </cell>
          <cell r="K1236" t="str">
            <v>18713000</v>
          </cell>
        </row>
        <row r="1237">
          <cell r="I1237" t="str">
            <v>183280.</v>
          </cell>
          <cell r="J1237" t="str">
            <v>DEF-Customer Service</v>
          </cell>
          <cell r="K1237" t="str">
            <v>18680102</v>
          </cell>
        </row>
        <row r="1238">
          <cell r="I1238" t="str">
            <v>183280.1</v>
          </cell>
          <cell r="J1238" t="str">
            <v>DDA-Cust Svc no IAS</v>
          </cell>
          <cell r="K1238" t="str">
            <v>18680102</v>
          </cell>
        </row>
        <row r="1239">
          <cell r="I1239" t="str">
            <v>183281.</v>
          </cell>
          <cell r="J1239" t="str">
            <v>DEF-Financial Servic</v>
          </cell>
          <cell r="K1239" t="str">
            <v>18680103</v>
          </cell>
        </row>
        <row r="1240">
          <cell r="I1240" t="str">
            <v>183281.1</v>
          </cell>
          <cell r="J1240" t="str">
            <v>DDA-Fin SVC no IAS</v>
          </cell>
          <cell r="K1240" t="str">
            <v>18680103</v>
          </cell>
        </row>
        <row r="1241">
          <cell r="I1241" t="str">
            <v>184001.</v>
          </cell>
          <cell r="J1241" t="str">
            <v>ORCOM Adj Clearing</v>
          </cell>
          <cell r="K1241" t="str">
            <v>18790000</v>
          </cell>
        </row>
        <row r="1242">
          <cell r="I1242" t="str">
            <v>184003.</v>
          </cell>
          <cell r="J1242" t="str">
            <v>Interdistrict Cleari</v>
          </cell>
          <cell r="K1242" t="str">
            <v>10780150</v>
          </cell>
        </row>
        <row r="1243">
          <cell r="I1243" t="str">
            <v>184004.</v>
          </cell>
          <cell r="J1243" t="str">
            <v>Backhoe Clearing</v>
          </cell>
          <cell r="K1243" t="str">
            <v>10780100</v>
          </cell>
        </row>
        <row r="1244">
          <cell r="I1244" t="str">
            <v>184005.</v>
          </cell>
          <cell r="J1244" t="str">
            <v>Surcharge Clearing</v>
          </cell>
          <cell r="K1244" t="str">
            <v>18790000</v>
          </cell>
        </row>
        <row r="1245">
          <cell r="I1245" t="str">
            <v>184100.</v>
          </cell>
          <cell r="J1245" t="str">
            <v>Eng Clearing Dist OH</v>
          </cell>
          <cell r="K1245" t="str">
            <v>10780110</v>
          </cell>
        </row>
        <row r="1246">
          <cell r="I1246" t="str">
            <v>184101.</v>
          </cell>
          <cell r="J1246" t="str">
            <v>Eng Clearing Eng OH</v>
          </cell>
          <cell r="K1246" t="str">
            <v>10780120</v>
          </cell>
        </row>
        <row r="1247">
          <cell r="I1247" t="str">
            <v>184102.</v>
          </cell>
          <cell r="J1247" t="str">
            <v>Mngmt Study - AMR</v>
          </cell>
          <cell r="K1247" t="str">
            <v>10780130</v>
          </cell>
        </row>
        <row r="1248">
          <cell r="I1248" t="str">
            <v>184103.</v>
          </cell>
          <cell r="J1248" t="str">
            <v>Mngmt Study - Pipe A</v>
          </cell>
          <cell r="K1248" t="str">
            <v>10780140</v>
          </cell>
        </row>
        <row r="1249">
          <cell r="I1249" t="str">
            <v>184199.</v>
          </cell>
          <cell r="J1249" t="str">
            <v>Eng Clearing Reclass</v>
          </cell>
          <cell r="K1249" t="str">
            <v>18790000</v>
          </cell>
        </row>
        <row r="1250">
          <cell r="I1250" t="str">
            <v>185110.</v>
          </cell>
          <cell r="J1250" t="str">
            <v>RWIP History</v>
          </cell>
          <cell r="K1250" t="str">
            <v>25710000</v>
          </cell>
        </row>
        <row r="1251">
          <cell r="I1251" t="str">
            <v>185110.11</v>
          </cell>
          <cell r="J1251" t="str">
            <v>RWIP History</v>
          </cell>
          <cell r="K1251" t="str">
            <v>25710000</v>
          </cell>
        </row>
        <row r="1252">
          <cell r="I1252" t="str">
            <v>185110.21</v>
          </cell>
          <cell r="J1252" t="str">
            <v>RWIP History</v>
          </cell>
          <cell r="K1252" t="str">
            <v>25710000</v>
          </cell>
        </row>
        <row r="1253">
          <cell r="I1253" t="str">
            <v>185110.31</v>
          </cell>
          <cell r="J1253" t="str">
            <v>RWIP History</v>
          </cell>
          <cell r="K1253" t="str">
            <v>25710000</v>
          </cell>
        </row>
        <row r="1254">
          <cell r="I1254" t="str">
            <v>185125.</v>
          </cell>
          <cell r="J1254" t="str">
            <v>RWIP Permits, Fees &amp;</v>
          </cell>
          <cell r="K1254" t="str">
            <v>25710000</v>
          </cell>
        </row>
        <row r="1255">
          <cell r="I1255" t="str">
            <v>185125.11</v>
          </cell>
          <cell r="J1255" t="str">
            <v>RWIP Permits, Fees &amp;</v>
          </cell>
          <cell r="K1255" t="str">
            <v>25710000</v>
          </cell>
        </row>
        <row r="1256">
          <cell r="I1256" t="str">
            <v>185125.21</v>
          </cell>
          <cell r="J1256" t="str">
            <v>RWIP Permits, Fees &amp;</v>
          </cell>
          <cell r="K1256" t="str">
            <v>25710000</v>
          </cell>
        </row>
        <row r="1257">
          <cell r="I1257" t="str">
            <v>185125.31</v>
          </cell>
          <cell r="J1257" t="str">
            <v>RWIP Permits, Fees &amp;</v>
          </cell>
          <cell r="K1257" t="str">
            <v>25710000</v>
          </cell>
        </row>
        <row r="1258">
          <cell r="I1258" t="str">
            <v>185150.</v>
          </cell>
          <cell r="J1258" t="str">
            <v>RWIP M &amp; S and Purch</v>
          </cell>
          <cell r="K1258" t="str">
            <v>25710000</v>
          </cell>
        </row>
        <row r="1259">
          <cell r="I1259" t="str">
            <v>185150.11</v>
          </cell>
          <cell r="J1259" t="str">
            <v>RWIP M &amp; S and Purch</v>
          </cell>
          <cell r="K1259" t="str">
            <v>25710000</v>
          </cell>
        </row>
        <row r="1260">
          <cell r="I1260" t="str">
            <v>185150.21</v>
          </cell>
          <cell r="J1260" t="str">
            <v>RWIP M &amp; S and Purch</v>
          </cell>
          <cell r="K1260" t="str">
            <v>25710000</v>
          </cell>
        </row>
        <row r="1261">
          <cell r="I1261" t="str">
            <v>185150.31</v>
          </cell>
          <cell r="J1261" t="str">
            <v>RWIP M &amp; S and Purch</v>
          </cell>
          <cell r="K1261" t="str">
            <v>25710000</v>
          </cell>
        </row>
        <row r="1262">
          <cell r="I1262" t="str">
            <v>185175.</v>
          </cell>
          <cell r="J1262" t="str">
            <v>RWIP Professional Se</v>
          </cell>
          <cell r="K1262" t="str">
            <v>25710000</v>
          </cell>
        </row>
        <row r="1263">
          <cell r="I1263" t="str">
            <v>185175.11</v>
          </cell>
          <cell r="J1263" t="str">
            <v>RWIP Professional Se</v>
          </cell>
          <cell r="K1263" t="str">
            <v>25710000</v>
          </cell>
        </row>
        <row r="1264">
          <cell r="I1264" t="str">
            <v>185175.21</v>
          </cell>
          <cell r="J1264" t="str">
            <v>RWIP Professional Se</v>
          </cell>
          <cell r="K1264" t="str">
            <v>25710000</v>
          </cell>
        </row>
        <row r="1265">
          <cell r="I1265" t="str">
            <v>185175.31</v>
          </cell>
          <cell r="J1265" t="str">
            <v>RWIP Professional Se</v>
          </cell>
          <cell r="K1265" t="str">
            <v>25710000</v>
          </cell>
        </row>
        <row r="1266">
          <cell r="I1266" t="str">
            <v>185200.</v>
          </cell>
          <cell r="J1266" t="str">
            <v>RWIP Co Labor</v>
          </cell>
          <cell r="K1266" t="str">
            <v>25710000</v>
          </cell>
        </row>
        <row r="1267">
          <cell r="I1267" t="str">
            <v>185200.11</v>
          </cell>
          <cell r="J1267" t="str">
            <v>RWIP Co Labor</v>
          </cell>
          <cell r="K1267" t="str">
            <v>25710000</v>
          </cell>
        </row>
        <row r="1268">
          <cell r="I1268" t="str">
            <v>185200.21</v>
          </cell>
          <cell r="J1268" t="str">
            <v>RWIP Co Labor</v>
          </cell>
          <cell r="K1268" t="str">
            <v>25710000</v>
          </cell>
        </row>
        <row r="1269">
          <cell r="I1269" t="str">
            <v>185200.31</v>
          </cell>
          <cell r="J1269" t="str">
            <v>RWIP Co Labor</v>
          </cell>
          <cell r="K1269" t="str">
            <v>25710000</v>
          </cell>
        </row>
        <row r="1270">
          <cell r="I1270" t="str">
            <v>185250.</v>
          </cell>
          <cell r="J1270" t="str">
            <v>RWIP Co Labor OH</v>
          </cell>
          <cell r="K1270" t="str">
            <v>25710000</v>
          </cell>
        </row>
        <row r="1271">
          <cell r="I1271" t="str">
            <v>185250.11</v>
          </cell>
          <cell r="J1271" t="str">
            <v>RWIP Co Labor OH</v>
          </cell>
          <cell r="K1271" t="str">
            <v>25710000</v>
          </cell>
        </row>
        <row r="1272">
          <cell r="I1272" t="str">
            <v>185250.21</v>
          </cell>
          <cell r="J1272" t="str">
            <v>RWIP Co Labor OH</v>
          </cell>
          <cell r="K1272" t="str">
            <v>25710000</v>
          </cell>
        </row>
        <row r="1273">
          <cell r="I1273" t="str">
            <v>185250.31</v>
          </cell>
          <cell r="J1273" t="str">
            <v>RWIP Co Labor OH</v>
          </cell>
          <cell r="K1273" t="str">
            <v>25710000</v>
          </cell>
        </row>
        <row r="1274">
          <cell r="I1274" t="str">
            <v>185260.</v>
          </cell>
          <cell r="J1274" t="str">
            <v>RWIP Indirect Labor</v>
          </cell>
          <cell r="K1274" t="str">
            <v>25710000</v>
          </cell>
        </row>
        <row r="1275">
          <cell r="I1275" t="str">
            <v>185260.11</v>
          </cell>
          <cell r="J1275" t="str">
            <v>RWIP Indirect Labor</v>
          </cell>
          <cell r="K1275" t="str">
            <v>25710000</v>
          </cell>
        </row>
        <row r="1276">
          <cell r="I1276" t="str">
            <v>185260.21</v>
          </cell>
          <cell r="J1276" t="str">
            <v>RWIP Indirect Labor</v>
          </cell>
          <cell r="K1276" t="str">
            <v>25710000</v>
          </cell>
        </row>
        <row r="1277">
          <cell r="I1277" t="str">
            <v>185260.31</v>
          </cell>
          <cell r="J1277" t="str">
            <v>RWIP Indirect Labor</v>
          </cell>
          <cell r="K1277" t="str">
            <v>25710000</v>
          </cell>
        </row>
        <row r="1278">
          <cell r="I1278" t="str">
            <v>185270.</v>
          </cell>
          <cell r="J1278" t="str">
            <v>RWIP Service Company</v>
          </cell>
          <cell r="K1278" t="str">
            <v>25710000</v>
          </cell>
        </row>
        <row r="1279">
          <cell r="I1279" t="str">
            <v>185270.11</v>
          </cell>
          <cell r="J1279" t="str">
            <v>RWIP Service Company</v>
          </cell>
          <cell r="K1279" t="str">
            <v>25710000</v>
          </cell>
        </row>
        <row r="1280">
          <cell r="I1280" t="str">
            <v>185270.21</v>
          </cell>
          <cell r="J1280" t="str">
            <v>RWIP Service Company</v>
          </cell>
          <cell r="K1280" t="str">
            <v>25710000</v>
          </cell>
        </row>
        <row r="1281">
          <cell r="I1281" t="str">
            <v>185270.31</v>
          </cell>
          <cell r="J1281" t="str">
            <v>RWIP Service Company</v>
          </cell>
          <cell r="K1281" t="str">
            <v>25710000</v>
          </cell>
        </row>
        <row r="1282">
          <cell r="I1282" t="str">
            <v>185275.</v>
          </cell>
          <cell r="J1282" t="str">
            <v>RWIP Contracted Serv</v>
          </cell>
          <cell r="K1282" t="str">
            <v>25710000</v>
          </cell>
        </row>
        <row r="1283">
          <cell r="I1283" t="str">
            <v>185275.11</v>
          </cell>
          <cell r="J1283" t="str">
            <v>RWIP Contracted Serv</v>
          </cell>
          <cell r="K1283" t="str">
            <v>25710000</v>
          </cell>
        </row>
        <row r="1284">
          <cell r="I1284" t="str">
            <v>185275.21</v>
          </cell>
          <cell r="J1284" t="str">
            <v>RWIP Contracted Serv</v>
          </cell>
          <cell r="K1284" t="str">
            <v>25710000</v>
          </cell>
        </row>
        <row r="1285">
          <cell r="I1285" t="str">
            <v>185275.31</v>
          </cell>
          <cell r="J1285" t="str">
            <v>RWIP Contracted Serv</v>
          </cell>
          <cell r="K1285" t="str">
            <v>25710000</v>
          </cell>
        </row>
        <row r="1286">
          <cell r="I1286" t="str">
            <v>185280.</v>
          </cell>
          <cell r="J1286" t="str">
            <v>RWIP Retainage</v>
          </cell>
          <cell r="K1286" t="str">
            <v>25710000</v>
          </cell>
        </row>
        <row r="1287">
          <cell r="I1287" t="str">
            <v>185280.11</v>
          </cell>
          <cell r="J1287" t="str">
            <v>RWIP Retainage</v>
          </cell>
          <cell r="K1287" t="str">
            <v>25710000</v>
          </cell>
        </row>
        <row r="1288">
          <cell r="I1288" t="str">
            <v>185280.21</v>
          </cell>
          <cell r="J1288" t="str">
            <v>RWIP Retainage</v>
          </cell>
          <cell r="K1288" t="str">
            <v>25710000</v>
          </cell>
        </row>
        <row r="1289">
          <cell r="I1289" t="str">
            <v>185280.31</v>
          </cell>
          <cell r="J1289" t="str">
            <v>RWIP Retainage</v>
          </cell>
          <cell r="K1289" t="str">
            <v>25710000</v>
          </cell>
        </row>
        <row r="1290">
          <cell r="I1290" t="str">
            <v>185300.</v>
          </cell>
          <cell r="J1290" t="str">
            <v>RWIP Paving</v>
          </cell>
          <cell r="K1290" t="str">
            <v>25710000</v>
          </cell>
        </row>
        <row r="1291">
          <cell r="I1291" t="str">
            <v>185300.11</v>
          </cell>
          <cell r="J1291" t="str">
            <v>RWIP Paving</v>
          </cell>
          <cell r="K1291" t="str">
            <v>25710000</v>
          </cell>
        </row>
        <row r="1292">
          <cell r="I1292" t="str">
            <v>185300.21</v>
          </cell>
          <cell r="J1292" t="str">
            <v>RWIP Paving</v>
          </cell>
          <cell r="K1292" t="str">
            <v>25710000</v>
          </cell>
        </row>
        <row r="1293">
          <cell r="I1293" t="str">
            <v>185300.31</v>
          </cell>
          <cell r="J1293" t="str">
            <v>RWIP Paving</v>
          </cell>
          <cell r="K1293" t="str">
            <v>25710000</v>
          </cell>
        </row>
        <row r="1294">
          <cell r="I1294" t="str">
            <v>185315.</v>
          </cell>
          <cell r="J1294" t="str">
            <v>RWIP Salvage</v>
          </cell>
          <cell r="K1294" t="str">
            <v>25710000</v>
          </cell>
        </row>
        <row r="1295">
          <cell r="I1295" t="str">
            <v>185315.11</v>
          </cell>
          <cell r="J1295" t="str">
            <v>RWIP Salvage</v>
          </cell>
          <cell r="K1295" t="str">
            <v>25710000</v>
          </cell>
        </row>
        <row r="1296">
          <cell r="I1296" t="str">
            <v>185315.21</v>
          </cell>
          <cell r="J1296" t="str">
            <v>RWIP Salvage</v>
          </cell>
          <cell r="K1296" t="str">
            <v>25710000</v>
          </cell>
        </row>
        <row r="1297">
          <cell r="I1297" t="str">
            <v>185315.31</v>
          </cell>
          <cell r="J1297" t="str">
            <v>RWIP Salvage</v>
          </cell>
          <cell r="K1297" t="str">
            <v>25710000</v>
          </cell>
        </row>
        <row r="1298">
          <cell r="I1298" t="str">
            <v>185320.</v>
          </cell>
          <cell r="J1298" t="str">
            <v>RWIP Scrap Meters</v>
          </cell>
          <cell r="K1298" t="str">
            <v>25710000</v>
          </cell>
        </row>
        <row r="1299">
          <cell r="I1299" t="str">
            <v>185320.11</v>
          </cell>
          <cell r="J1299" t="str">
            <v>RWIP Scrap Meters</v>
          </cell>
          <cell r="K1299" t="str">
            <v>25710000</v>
          </cell>
        </row>
        <row r="1300">
          <cell r="I1300" t="str">
            <v>185320.21</v>
          </cell>
          <cell r="J1300" t="str">
            <v>RWIP Scrap Meters</v>
          </cell>
          <cell r="K1300" t="str">
            <v>25710000</v>
          </cell>
        </row>
        <row r="1301">
          <cell r="I1301" t="str">
            <v>185320.31</v>
          </cell>
          <cell r="J1301" t="str">
            <v>RWIP Scrap Meters</v>
          </cell>
          <cell r="K1301" t="str">
            <v>25710000</v>
          </cell>
        </row>
        <row r="1302">
          <cell r="I1302" t="str">
            <v>185322.</v>
          </cell>
          <cell r="J1302" t="str">
            <v>RWIP Scrap Misc</v>
          </cell>
          <cell r="K1302" t="str">
            <v>25710000</v>
          </cell>
        </row>
        <row r="1303">
          <cell r="I1303" t="str">
            <v>185322.11</v>
          </cell>
          <cell r="J1303" t="str">
            <v>RWIP Scrap Misc</v>
          </cell>
          <cell r="K1303" t="str">
            <v>25710000</v>
          </cell>
        </row>
        <row r="1304">
          <cell r="I1304" t="str">
            <v>185322.21</v>
          </cell>
          <cell r="J1304" t="str">
            <v>RWIP Scrap Misc</v>
          </cell>
          <cell r="K1304" t="str">
            <v>25710000</v>
          </cell>
        </row>
        <row r="1305">
          <cell r="I1305" t="str">
            <v>185322.31</v>
          </cell>
          <cell r="J1305" t="str">
            <v>RWIP Scrap Misc</v>
          </cell>
          <cell r="K1305" t="str">
            <v>25710000</v>
          </cell>
        </row>
        <row r="1306">
          <cell r="I1306" t="str">
            <v>185325.</v>
          </cell>
          <cell r="J1306" t="str">
            <v>RWIP Salvage Ins Rec</v>
          </cell>
          <cell r="K1306" t="str">
            <v>25710000</v>
          </cell>
        </row>
        <row r="1307">
          <cell r="I1307" t="str">
            <v>185325.11</v>
          </cell>
          <cell r="J1307" t="str">
            <v>RWIP Salvage Ins Rec</v>
          </cell>
          <cell r="K1307" t="str">
            <v>25710000</v>
          </cell>
        </row>
        <row r="1308">
          <cell r="I1308" t="str">
            <v>185325.21</v>
          </cell>
          <cell r="J1308" t="str">
            <v>RWIP Salvage Ins Rec</v>
          </cell>
          <cell r="K1308" t="str">
            <v>25710000</v>
          </cell>
        </row>
        <row r="1309">
          <cell r="I1309" t="str">
            <v>185325.31</v>
          </cell>
          <cell r="J1309" t="str">
            <v>RWIP Salvage Ins Rec</v>
          </cell>
          <cell r="K1309" t="str">
            <v>25710000</v>
          </cell>
        </row>
        <row r="1310">
          <cell r="I1310" t="str">
            <v>185330.</v>
          </cell>
          <cell r="J1310" t="str">
            <v>RWIP Salvage Rtrn St</v>
          </cell>
          <cell r="K1310" t="str">
            <v>25710000</v>
          </cell>
        </row>
        <row r="1311">
          <cell r="I1311" t="str">
            <v>185330.11</v>
          </cell>
          <cell r="J1311" t="str">
            <v>RWIP Salvage Rtrn St</v>
          </cell>
          <cell r="K1311" t="str">
            <v>25710000</v>
          </cell>
        </row>
        <row r="1312">
          <cell r="I1312" t="str">
            <v>185330.21</v>
          </cell>
          <cell r="J1312" t="str">
            <v>RWIP Salvage Rtrn St</v>
          </cell>
          <cell r="K1312" t="str">
            <v>25710000</v>
          </cell>
        </row>
        <row r="1313">
          <cell r="I1313" t="str">
            <v>185330.31</v>
          </cell>
          <cell r="J1313" t="str">
            <v>RWIP Salvage Rtrn St</v>
          </cell>
          <cell r="K1313" t="str">
            <v>25710000</v>
          </cell>
        </row>
        <row r="1314">
          <cell r="I1314" t="str">
            <v>185335.</v>
          </cell>
          <cell r="J1314" t="str">
            <v>RWIP Salvage Trade-I</v>
          </cell>
          <cell r="K1314" t="str">
            <v>25710000</v>
          </cell>
        </row>
        <row r="1315">
          <cell r="I1315" t="str">
            <v>185335.11</v>
          </cell>
          <cell r="J1315" t="str">
            <v>RWIP Salvage Trade-I</v>
          </cell>
          <cell r="K1315" t="str">
            <v>25710000</v>
          </cell>
        </row>
        <row r="1316">
          <cell r="I1316" t="str">
            <v>185335.21</v>
          </cell>
          <cell r="J1316" t="str">
            <v>RWIP Salvage Trade-I</v>
          </cell>
          <cell r="K1316" t="str">
            <v>25710000</v>
          </cell>
        </row>
        <row r="1317">
          <cell r="I1317" t="str">
            <v>185335.31</v>
          </cell>
          <cell r="J1317" t="str">
            <v>RWIP Salvage Trade-I</v>
          </cell>
          <cell r="K1317" t="str">
            <v>25710000</v>
          </cell>
        </row>
        <row r="1318">
          <cell r="I1318" t="str">
            <v>185340.</v>
          </cell>
          <cell r="J1318" t="str">
            <v>RWIP Sale</v>
          </cell>
          <cell r="K1318" t="str">
            <v>25710000</v>
          </cell>
        </row>
        <row r="1319">
          <cell r="I1319" t="str">
            <v>185340.11</v>
          </cell>
          <cell r="J1319" t="str">
            <v>RWIP Sale</v>
          </cell>
          <cell r="K1319" t="str">
            <v>25710000</v>
          </cell>
        </row>
        <row r="1320">
          <cell r="I1320" t="str">
            <v>185340.21</v>
          </cell>
          <cell r="J1320" t="str">
            <v>RWIP Sale</v>
          </cell>
          <cell r="K1320" t="str">
            <v>25710000</v>
          </cell>
        </row>
        <row r="1321">
          <cell r="I1321" t="str">
            <v>185340.31</v>
          </cell>
          <cell r="J1321" t="str">
            <v>RWIP Sale</v>
          </cell>
          <cell r="K1321" t="str">
            <v>25710000</v>
          </cell>
        </row>
        <row r="1322">
          <cell r="I1322" t="str">
            <v>185950.</v>
          </cell>
          <cell r="J1322" t="str">
            <v>RWIP Reg Liab Reclas</v>
          </cell>
          <cell r="K1322" t="str">
            <v>25710000</v>
          </cell>
        </row>
        <row r="1323">
          <cell r="I1323" t="str">
            <v>185999.</v>
          </cell>
          <cell r="J1323" t="str">
            <v>RWIP Clear Removal &amp;</v>
          </cell>
          <cell r="K1323" t="str">
            <v>25710000</v>
          </cell>
        </row>
        <row r="1324">
          <cell r="I1324" t="str">
            <v>185999.11</v>
          </cell>
          <cell r="J1324" t="str">
            <v>RWIP Clear Removal &amp;</v>
          </cell>
          <cell r="K1324" t="str">
            <v>25710000</v>
          </cell>
        </row>
        <row r="1325">
          <cell r="I1325" t="str">
            <v>185999.21</v>
          </cell>
          <cell r="J1325" t="str">
            <v>RWIP Clear Removal &amp;</v>
          </cell>
          <cell r="K1325" t="str">
            <v>25710000</v>
          </cell>
        </row>
        <row r="1326">
          <cell r="I1326" t="str">
            <v>185999.31</v>
          </cell>
          <cell r="J1326" t="str">
            <v>RWIP Clear Removal &amp;</v>
          </cell>
          <cell r="K1326" t="str">
            <v>25710000</v>
          </cell>
        </row>
        <row r="1327">
          <cell r="I1327" t="str">
            <v>186030.</v>
          </cell>
          <cell r="J1327" t="str">
            <v>Reg Asset-AFUDC-Eq-C</v>
          </cell>
          <cell r="K1327" t="str">
            <v>18503000</v>
          </cell>
        </row>
        <row r="1328">
          <cell r="I1328" t="str">
            <v>186035.</v>
          </cell>
          <cell r="J1328" t="str">
            <v>Reg Asset-AFUDC-Equi</v>
          </cell>
          <cell r="K1328" t="str">
            <v>18503500</v>
          </cell>
        </row>
        <row r="1329">
          <cell r="I1329" t="str">
            <v>186040.</v>
          </cell>
          <cell r="J1329" t="str">
            <v>Reg Asset-Plt Flow-D</v>
          </cell>
          <cell r="K1329" t="str">
            <v>18504000</v>
          </cell>
        </row>
        <row r="1330">
          <cell r="I1330" t="str">
            <v>186045.</v>
          </cell>
          <cell r="J1330" t="str">
            <v>Reg Asset-Other</v>
          </cell>
          <cell r="K1330" t="str">
            <v>18504500</v>
          </cell>
        </row>
        <row r="1331">
          <cell r="I1331" t="str">
            <v>186050.</v>
          </cell>
          <cell r="J1331" t="str">
            <v>Reg Asset-St Flow Th</v>
          </cell>
          <cell r="K1331" t="str">
            <v>18505000</v>
          </cell>
        </row>
        <row r="1332">
          <cell r="I1332" t="str">
            <v>186051.</v>
          </cell>
          <cell r="J1332" t="str">
            <v>Reg Asset-St Tax Chg</v>
          </cell>
          <cell r="K1332" t="str">
            <v>18505100</v>
          </cell>
        </row>
        <row r="1333">
          <cell r="I1333" t="str">
            <v>186055.</v>
          </cell>
          <cell r="J1333" t="str">
            <v>Reg Asset-Accum Amor</v>
          </cell>
          <cell r="K1333" t="str">
            <v>18505500</v>
          </cell>
        </row>
        <row r="1334">
          <cell r="I1334" t="str">
            <v>186060.</v>
          </cell>
          <cell r="J1334" t="str">
            <v>Reg Asset-Recl Reg L</v>
          </cell>
          <cell r="K1334" t="str">
            <v>18506000</v>
          </cell>
        </row>
        <row r="1335">
          <cell r="I1335" t="str">
            <v>186250.</v>
          </cell>
          <cell r="J1335" t="str">
            <v>Reg Asset-Cost of Re</v>
          </cell>
          <cell r="K1335" t="str">
            <v>18680000</v>
          </cell>
        </row>
        <row r="1336">
          <cell r="I1336" t="str">
            <v>186250.RWIP</v>
          </cell>
          <cell r="J1336" t="str">
            <v>Reg Asset-Cost of Re</v>
          </cell>
          <cell r="K1336" t="str">
            <v>18680000</v>
          </cell>
        </row>
        <row r="1337">
          <cell r="I1337" t="str">
            <v>186401.</v>
          </cell>
          <cell r="J1337" t="str">
            <v>DDA-Programmed Maint</v>
          </cell>
          <cell r="K1337" t="str">
            <v>18610000</v>
          </cell>
        </row>
        <row r="1338">
          <cell r="I1338" t="str">
            <v>186407.</v>
          </cell>
          <cell r="J1338" t="str">
            <v>DDA-Def Service Co O</v>
          </cell>
          <cell r="K1338" t="str">
            <v>18632000</v>
          </cell>
        </row>
        <row r="1339">
          <cell r="I1339" t="str">
            <v>186408.</v>
          </cell>
          <cell r="J1339" t="str">
            <v>DDA-Def Service Co P</v>
          </cell>
          <cell r="K1339" t="str">
            <v>18642000</v>
          </cell>
        </row>
        <row r="1340">
          <cell r="I1340" t="str">
            <v>186411.</v>
          </cell>
          <cell r="J1340" t="str">
            <v>DDA-Sick Bank</v>
          </cell>
          <cell r="K1340" t="str">
            <v>18680111</v>
          </cell>
        </row>
        <row r="1341">
          <cell r="I1341" t="str">
            <v>186413.</v>
          </cell>
          <cell r="J1341" t="str">
            <v>DDA-Def Purch Water</v>
          </cell>
          <cell r="K1341" t="str">
            <v>18680113</v>
          </cell>
        </row>
        <row r="1342">
          <cell r="I1342" t="str">
            <v>186417.</v>
          </cell>
          <cell r="J1342" t="str">
            <v>DDA-Def PBOP</v>
          </cell>
          <cell r="K1342" t="str">
            <v>18631000</v>
          </cell>
        </row>
        <row r="1343">
          <cell r="I1343" t="str">
            <v>186418.</v>
          </cell>
          <cell r="J1343" t="str">
            <v>RA - PBOP</v>
          </cell>
          <cell r="K1343" t="str">
            <v>18631000</v>
          </cell>
        </row>
        <row r="1344">
          <cell r="I1344" t="str">
            <v>186419.</v>
          </cell>
          <cell r="J1344" t="str">
            <v>RA - Pension</v>
          </cell>
          <cell r="K1344" t="str">
            <v>18641000</v>
          </cell>
        </row>
        <row r="1345">
          <cell r="I1345" t="str">
            <v>186420.</v>
          </cell>
          <cell r="J1345" t="str">
            <v>DDA-PBOP - Internal Reserve</v>
          </cell>
          <cell r="K1345" t="str">
            <v>18631000</v>
          </cell>
        </row>
        <row r="1346">
          <cell r="I1346" t="str">
            <v>186421.</v>
          </cell>
          <cell r="J1346" t="str">
            <v>DDA-Pension - Internal Reserve</v>
          </cell>
          <cell r="K1346" t="str">
            <v>18641000</v>
          </cell>
        </row>
        <row r="1347">
          <cell r="I1347" t="str">
            <v>186422.</v>
          </cell>
          <cell r="J1347" t="str">
            <v>DDA-Pension Payment</v>
          </cell>
          <cell r="K1347" t="str">
            <v>18641000</v>
          </cell>
        </row>
        <row r="1348">
          <cell r="I1348" t="str">
            <v>186423.</v>
          </cell>
          <cell r="J1348" t="str">
            <v>Pension &amp; PBOP Amortization</v>
          </cell>
          <cell r="K1348" t="str">
            <v>18631000</v>
          </cell>
        </row>
        <row r="1349">
          <cell r="I1349" t="str">
            <v>186424.</v>
          </cell>
          <cell r="J1349" t="str">
            <v>FAS 88 Costs (pension)</v>
          </cell>
          <cell r="K1349" t="str">
            <v>18641000</v>
          </cell>
        </row>
        <row r="1350">
          <cell r="I1350" t="str">
            <v>186425.</v>
          </cell>
          <cell r="J1350" t="str">
            <v>FAS 158 Costs (combined)</v>
          </cell>
          <cell r="K1350" t="str">
            <v>18631000</v>
          </cell>
        </row>
        <row r="1351">
          <cell r="I1351" t="str">
            <v>186426.</v>
          </cell>
          <cell r="J1351" t="str">
            <v>DDA-FAS 112 Costs</v>
          </cell>
          <cell r="K1351" t="str">
            <v>18680126</v>
          </cell>
        </row>
        <row r="1352">
          <cell r="I1352" t="str">
            <v>186427.</v>
          </cell>
          <cell r="J1352" t="str">
            <v>DDA-Trmt Plnt (PA &amp;</v>
          </cell>
          <cell r="K1352" t="str">
            <v>18680127</v>
          </cell>
        </row>
        <row r="1353">
          <cell r="I1353" t="str">
            <v>186428.</v>
          </cell>
          <cell r="J1353" t="str">
            <v>RA - PBOP tracker</v>
          </cell>
          <cell r="K1353" t="str">
            <v>18631000</v>
          </cell>
        </row>
        <row r="1354">
          <cell r="I1354" t="str">
            <v>186429.</v>
          </cell>
          <cell r="J1354" t="str">
            <v>RA - Pension tracker</v>
          </cell>
          <cell r="K1354" t="str">
            <v>18641000</v>
          </cell>
        </row>
        <row r="1355">
          <cell r="I1355" t="str">
            <v>186431.</v>
          </cell>
          <cell r="J1355" t="str">
            <v>DDA-Depreciation Stu</v>
          </cell>
          <cell r="K1355" t="str">
            <v>18680131</v>
          </cell>
        </row>
        <row r="1356">
          <cell r="I1356" t="str">
            <v>186432.</v>
          </cell>
          <cell r="J1356" t="str">
            <v>DDA-Cost of Service</v>
          </cell>
          <cell r="K1356" t="str">
            <v>18680132</v>
          </cell>
        </row>
        <row r="1357">
          <cell r="I1357" t="str">
            <v>186434.</v>
          </cell>
          <cell r="J1357" t="str">
            <v>DDA-Post In-Svc AFUD</v>
          </cell>
          <cell r="K1357" t="str">
            <v>18680134</v>
          </cell>
        </row>
        <row r="1358">
          <cell r="I1358" t="str">
            <v>186435.</v>
          </cell>
          <cell r="J1358" t="str">
            <v>DDA-Post In-Svc Depr</v>
          </cell>
          <cell r="K1358" t="str">
            <v>18680135</v>
          </cell>
        </row>
        <row r="1359">
          <cell r="I1359" t="str">
            <v>186436.</v>
          </cell>
          <cell r="J1359" t="str">
            <v>DDA-Env Remediation</v>
          </cell>
          <cell r="K1359" t="str">
            <v>18680136</v>
          </cell>
        </row>
        <row r="1360">
          <cell r="I1360" t="str">
            <v>186437.</v>
          </cell>
          <cell r="J1360" t="str">
            <v>DDA-Rental Costs</v>
          </cell>
          <cell r="K1360" t="str">
            <v>18680137</v>
          </cell>
        </row>
        <row r="1361">
          <cell r="I1361" t="str">
            <v>186440.</v>
          </cell>
          <cell r="J1361" t="str">
            <v>MPWMD User Fee</v>
          </cell>
          <cell r="K1361" t="str">
            <v>18680140</v>
          </cell>
        </row>
        <row r="1362">
          <cell r="I1362" t="str">
            <v>186441.</v>
          </cell>
          <cell r="J1362" t="str">
            <v>Oper Energy Efficien</v>
          </cell>
          <cell r="K1362" t="str">
            <v>18680141</v>
          </cell>
        </row>
        <row r="1363">
          <cell r="I1363" t="str">
            <v>186442.</v>
          </cell>
          <cell r="J1363" t="str">
            <v>Cease &amp; Desist Order</v>
          </cell>
          <cell r="K1363" t="str">
            <v>18680142</v>
          </cell>
        </row>
        <row r="1364">
          <cell r="I1364" t="str">
            <v>186444.</v>
          </cell>
          <cell r="J1364" t="str">
            <v>DDA-Waste Disposal</v>
          </cell>
          <cell r="K1364" t="str">
            <v>18680144</v>
          </cell>
        </row>
        <row r="1365">
          <cell r="I1365" t="str">
            <v>186445.</v>
          </cell>
          <cell r="J1365" t="str">
            <v>Reg Asset-Accr Rev S</v>
          </cell>
          <cell r="K1365" t="str">
            <v>18680145</v>
          </cell>
        </row>
        <row r="1366">
          <cell r="I1366" t="str">
            <v>186447.</v>
          </cell>
          <cell r="J1366" t="str">
            <v>Reg Asset-Low Inc Cust Data Sharing</v>
          </cell>
          <cell r="K1366" t="str">
            <v>18680147</v>
          </cell>
        </row>
        <row r="1367">
          <cell r="I1367" t="str">
            <v>186453.</v>
          </cell>
          <cell r="J1367" t="str">
            <v>DDA-Management Study</v>
          </cell>
          <cell r="K1367" t="str">
            <v>18680154</v>
          </cell>
        </row>
        <row r="1368">
          <cell r="I1368" t="str">
            <v>186460.</v>
          </cell>
          <cell r="J1368" t="str">
            <v>Santa Rosa Groundwat</v>
          </cell>
          <cell r="K1368" t="str">
            <v>18680160</v>
          </cell>
        </row>
        <row r="1369">
          <cell r="I1369" t="str">
            <v>186462.</v>
          </cell>
          <cell r="J1369" t="str">
            <v>Regulatory-Acquisiti</v>
          </cell>
          <cell r="K1369" t="str">
            <v>18680162</v>
          </cell>
        </row>
        <row r="1370">
          <cell r="I1370" t="str">
            <v>186463.</v>
          </cell>
          <cell r="J1370" t="str">
            <v>Reg Asset-DSIC Surch</v>
          </cell>
          <cell r="K1370" t="str">
            <v>18680163</v>
          </cell>
        </row>
        <row r="1371">
          <cell r="I1371" t="str">
            <v>186464.</v>
          </cell>
          <cell r="J1371" t="str">
            <v>DDA-Low Income Progr</v>
          </cell>
          <cell r="K1371" t="str">
            <v>18680164</v>
          </cell>
        </row>
        <row r="1372">
          <cell r="I1372" t="str">
            <v>186465.</v>
          </cell>
          <cell r="J1372" t="str">
            <v>Interim Rates</v>
          </cell>
          <cell r="K1372" t="str">
            <v>18680165</v>
          </cell>
        </row>
        <row r="1373">
          <cell r="I1373" t="str">
            <v>186466.</v>
          </cell>
          <cell r="J1373" t="str">
            <v>Water Rev Adj Mechan</v>
          </cell>
          <cell r="K1373" t="str">
            <v>18680166</v>
          </cell>
        </row>
        <row r="1374">
          <cell r="I1374" t="str">
            <v>186467.</v>
          </cell>
          <cell r="J1374" t="str">
            <v>CA - San Clemente Da</v>
          </cell>
          <cell r="K1374" t="str">
            <v>18680167</v>
          </cell>
        </row>
        <row r="1375">
          <cell r="I1375" t="str">
            <v>186467.001</v>
          </cell>
          <cell r="J1375" t="str">
            <v>CA - San Clemente Da</v>
          </cell>
          <cell r="K1375" t="str">
            <v>18680170</v>
          </cell>
        </row>
        <row r="1376">
          <cell r="I1376" t="str">
            <v>186467.002</v>
          </cell>
          <cell r="J1376" t="str">
            <v>CA - San Clemente Da</v>
          </cell>
          <cell r="K1376" t="str">
            <v>18680170</v>
          </cell>
        </row>
        <row r="1377">
          <cell r="I1377" t="str">
            <v>186467.003</v>
          </cell>
          <cell r="J1377" t="str">
            <v>CA - San Clemente Da</v>
          </cell>
          <cell r="K1377" t="str">
            <v>18680170</v>
          </cell>
        </row>
        <row r="1378">
          <cell r="I1378" t="str">
            <v>186467.004</v>
          </cell>
          <cell r="J1378" t="str">
            <v>CA - San Clemente Da</v>
          </cell>
          <cell r="K1378" t="str">
            <v>18680170</v>
          </cell>
        </row>
        <row r="1379">
          <cell r="I1379" t="str">
            <v>186467.005</v>
          </cell>
          <cell r="J1379" t="str">
            <v>CA - San Clemente Da</v>
          </cell>
          <cell r="K1379" t="str">
            <v>18680170</v>
          </cell>
        </row>
        <row r="1380">
          <cell r="I1380" t="str">
            <v>186468.</v>
          </cell>
          <cell r="J1380" t="str">
            <v>Conservation Surchar</v>
          </cell>
          <cell r="K1380" t="str">
            <v>18680168</v>
          </cell>
        </row>
        <row r="1381">
          <cell r="I1381" t="str">
            <v>186469.</v>
          </cell>
          <cell r="J1381" t="str">
            <v>Reg Asset-Engineerin</v>
          </cell>
          <cell r="K1381" t="str">
            <v>18680169</v>
          </cell>
        </row>
        <row r="1382">
          <cell r="I1382" t="str">
            <v>186491.</v>
          </cell>
          <cell r="J1382" t="str">
            <v>DDA-PSTAC Differenti</v>
          </cell>
          <cell r="K1382" t="str">
            <v>18680191</v>
          </cell>
        </row>
        <row r="1383">
          <cell r="I1383" t="str">
            <v>186492.</v>
          </cell>
          <cell r="J1383" t="str">
            <v>DDA-Add'l Security C</v>
          </cell>
          <cell r="K1383" t="str">
            <v>18680192</v>
          </cell>
        </row>
        <row r="1384">
          <cell r="I1384" t="str">
            <v>186494.</v>
          </cell>
          <cell r="J1384" t="str">
            <v>DDA-Conservation Bal</v>
          </cell>
          <cell r="K1384" t="str">
            <v>18680194</v>
          </cell>
        </row>
        <row r="1385">
          <cell r="I1385" t="str">
            <v>186495.</v>
          </cell>
          <cell r="J1385" t="str">
            <v>DDA-Pur Pwr &amp; Wtr Ba</v>
          </cell>
          <cell r="K1385" t="str">
            <v>18680195</v>
          </cell>
        </row>
        <row r="1386">
          <cell r="I1386" t="str">
            <v>186495.001</v>
          </cell>
          <cell r="J1386" t="str">
            <v>DDA-Pur Pwr &amp; Wtr Ba</v>
          </cell>
          <cell r="K1386" t="str">
            <v>18680195</v>
          </cell>
        </row>
        <row r="1387">
          <cell r="I1387" t="str">
            <v>186496.</v>
          </cell>
          <cell r="J1387" t="str">
            <v>DDA-Carmel River Dam</v>
          </cell>
          <cell r="K1387" t="str">
            <v>18680196</v>
          </cell>
        </row>
        <row r="1388">
          <cell r="I1388" t="str">
            <v>186497.</v>
          </cell>
          <cell r="J1388" t="str">
            <v>DDA-CWP Precon Srchg</v>
          </cell>
          <cell r="K1388" t="str">
            <v>18680197</v>
          </cell>
        </row>
        <row r="1389">
          <cell r="I1389" t="str">
            <v>186498.</v>
          </cell>
          <cell r="J1389" t="str">
            <v>DDA-Seaside GW Basin</v>
          </cell>
          <cell r="K1389" t="str">
            <v>18680198</v>
          </cell>
        </row>
        <row r="1390">
          <cell r="I1390" t="str">
            <v>186499.</v>
          </cell>
          <cell r="J1390" t="str">
            <v>DDA-End Spcies Act (</v>
          </cell>
          <cell r="K1390" t="str">
            <v>18680199</v>
          </cell>
        </row>
        <row r="1391">
          <cell r="I1391" t="str">
            <v>186500.</v>
          </cell>
          <cell r="J1391" t="str">
            <v>Authorized Balancing Acct</v>
          </cell>
          <cell r="K1391" t="str">
            <v>18680200</v>
          </cell>
        </row>
        <row r="1392">
          <cell r="I1392" t="str">
            <v>186500.001</v>
          </cell>
          <cell r="J1392" t="str">
            <v>Authorized Balancing Acct</v>
          </cell>
          <cell r="K1392" t="str">
            <v>18680200</v>
          </cell>
        </row>
        <row r="1393">
          <cell r="I1393" t="str">
            <v>186500.002</v>
          </cell>
          <cell r="J1393" t="str">
            <v>Authorized Balancing Acct</v>
          </cell>
          <cell r="K1393" t="str">
            <v>18680200</v>
          </cell>
        </row>
        <row r="1394">
          <cell r="I1394" t="str">
            <v>186500.003</v>
          </cell>
          <cell r="J1394" t="str">
            <v>Authorized Balancing Acct</v>
          </cell>
          <cell r="K1394" t="str">
            <v>18680200</v>
          </cell>
        </row>
        <row r="1395">
          <cell r="I1395" t="str">
            <v>186500.004</v>
          </cell>
          <cell r="J1395" t="str">
            <v>Authorized Balancing Acct</v>
          </cell>
          <cell r="K1395" t="str">
            <v>18680200</v>
          </cell>
        </row>
        <row r="1396">
          <cell r="I1396" t="str">
            <v>186500.005</v>
          </cell>
          <cell r="J1396" t="str">
            <v>Authorized Balancing Acct</v>
          </cell>
          <cell r="K1396" t="str">
            <v>18680200</v>
          </cell>
        </row>
        <row r="1397">
          <cell r="I1397" t="str">
            <v>186510.</v>
          </cell>
          <cell r="J1397" t="str">
            <v>Water Action Plan-Memo Acct</v>
          </cell>
          <cell r="K1397" t="str">
            <v>18680210</v>
          </cell>
        </row>
        <row r="1398">
          <cell r="I1398" t="str">
            <v>186596.</v>
          </cell>
          <cell r="J1398" t="str">
            <v>DDA-Oth Reg Asset In</v>
          </cell>
          <cell r="K1398" t="str">
            <v>18689900</v>
          </cell>
        </row>
        <row r="1399">
          <cell r="I1399" t="str">
            <v>186597.001</v>
          </cell>
          <cell r="J1399" t="str">
            <v>Memo Acct-Phase 1 AS</v>
          </cell>
          <cell r="K1399" t="str">
            <v>18680151</v>
          </cell>
        </row>
        <row r="1400">
          <cell r="I1400" t="str">
            <v>186597.002</v>
          </cell>
          <cell r="J1400" t="str">
            <v>Memo Acct-Seaside AS</v>
          </cell>
          <cell r="K1400" t="str">
            <v>18680152</v>
          </cell>
        </row>
        <row r="1401">
          <cell r="I1401" t="str">
            <v>186597.003</v>
          </cell>
          <cell r="J1401" t="str">
            <v>Memo Acct-Patton Wel</v>
          </cell>
          <cell r="K1401" t="str">
            <v>18680153</v>
          </cell>
        </row>
        <row r="1402">
          <cell r="I1402" t="str">
            <v>186598.</v>
          </cell>
          <cell r="J1402" t="str">
            <v>DDA-Oth Reg Assets</v>
          </cell>
          <cell r="K1402" t="str">
            <v>18689900</v>
          </cell>
        </row>
        <row r="1403">
          <cell r="I1403" t="str">
            <v>186598.1</v>
          </cell>
          <cell r="J1403" t="str">
            <v>DDA-Oth Reg Asset Interv Sur</v>
          </cell>
          <cell r="K1403" t="str">
            <v>18689900</v>
          </cell>
        </row>
        <row r="1404">
          <cell r="I1404" t="str">
            <v>186598.001</v>
          </cell>
          <cell r="J1404" t="str">
            <v>DDA-Oth Reg Asset Intervenor Surcharge</v>
          </cell>
          <cell r="K1404" t="str">
            <v>18689900</v>
          </cell>
        </row>
        <row r="1405">
          <cell r="I1405" t="str">
            <v>186600.</v>
          </cell>
          <cell r="J1405" t="str">
            <v>DDN-Premium Accum Am</v>
          </cell>
          <cell r="K1405" t="str">
            <v>18650000</v>
          </cell>
        </row>
        <row r="1406">
          <cell r="I1406" t="str">
            <v>186702.</v>
          </cell>
          <cell r="J1406" t="str">
            <v>DDN-Asset Premium</v>
          </cell>
          <cell r="K1406" t="str">
            <v>18650000</v>
          </cell>
        </row>
        <row r="1407">
          <cell r="I1407" t="str">
            <v>186713.</v>
          </cell>
          <cell r="J1407" t="str">
            <v>DDN-Def Water Billin</v>
          </cell>
          <cell r="K1407" t="str">
            <v>18689900</v>
          </cell>
        </row>
        <row r="1408">
          <cell r="I1408" t="str">
            <v>186751.</v>
          </cell>
          <cell r="J1408" t="str">
            <v>Cap Stock &amp; Franchis</v>
          </cell>
          <cell r="K1408" t="str">
            <v>18689900</v>
          </cell>
        </row>
        <row r="1409">
          <cell r="I1409" t="str">
            <v>186898.</v>
          </cell>
          <cell r="J1409" t="str">
            <v>DDN-Oth LT Assets</v>
          </cell>
          <cell r="K1409" t="str">
            <v>18790000</v>
          </cell>
        </row>
        <row r="1410">
          <cell r="I1410" t="str">
            <v>187000.</v>
          </cell>
          <cell r="J1410" t="str">
            <v>Research &amp; Developme</v>
          </cell>
          <cell r="K1410" t="str">
            <v>18790000</v>
          </cell>
        </row>
        <row r="1411">
          <cell r="I1411" t="str">
            <v>187003.</v>
          </cell>
          <cell r="J1411" t="str">
            <v>SERP Trust</v>
          </cell>
          <cell r="K1411" t="str">
            <v>18712000</v>
          </cell>
        </row>
        <row r="1412">
          <cell r="I1412" t="str">
            <v>187007.</v>
          </cell>
          <cell r="J1412" t="str">
            <v>Prelim Financing E</v>
          </cell>
          <cell r="K1412" t="str">
            <v>18711000</v>
          </cell>
        </row>
        <row r="1413">
          <cell r="I1413" t="str">
            <v>187008.</v>
          </cell>
          <cell r="J1413" t="str">
            <v>Prelim Costs Prop</v>
          </cell>
          <cell r="K1413" t="str">
            <v>18790000</v>
          </cell>
        </row>
        <row r="1414">
          <cell r="I1414" t="str">
            <v>187011.</v>
          </cell>
          <cell r="J1414" t="str">
            <v>DDN-Funds Restr for</v>
          </cell>
          <cell r="K1414" t="str">
            <v>18800000</v>
          </cell>
        </row>
        <row r="1415">
          <cell r="I1415" t="str">
            <v>187550.</v>
          </cell>
          <cell r="J1415" t="str">
            <v>LT Asset Swap Contra</v>
          </cell>
          <cell r="K1415" t="str">
            <v>18720000</v>
          </cell>
        </row>
        <row r="1416">
          <cell r="I1416" t="str">
            <v>187598.</v>
          </cell>
          <cell r="J1416" t="str">
            <v>Other LT Asset</v>
          </cell>
          <cell r="K1416" t="str">
            <v>18790000</v>
          </cell>
        </row>
        <row r="1417">
          <cell r="I1417" t="str">
            <v>190100.</v>
          </cell>
          <cell r="J1417" t="str">
            <v>Accum Def FIT</v>
          </cell>
          <cell r="K1417" t="str">
            <v>25319000</v>
          </cell>
        </row>
        <row r="1418">
          <cell r="I1418" t="str">
            <v>190200.</v>
          </cell>
          <cell r="J1418" t="str">
            <v>Accum Def SIT</v>
          </cell>
          <cell r="K1418" t="str">
            <v>25329000</v>
          </cell>
        </row>
        <row r="1419">
          <cell r="I1419" t="str">
            <v>201100.</v>
          </cell>
          <cell r="J1419" t="str">
            <v>Com Stk Subs Min Int</v>
          </cell>
          <cell r="K1419" t="str">
            <v>20110000</v>
          </cell>
        </row>
        <row r="1420">
          <cell r="I1420" t="str">
            <v>201200.AWSI</v>
          </cell>
          <cell r="J1420" t="str">
            <v>Com Stk Subs AWSI</v>
          </cell>
          <cell r="K1420" t="str">
            <v>20120000</v>
          </cell>
        </row>
        <row r="1421">
          <cell r="I1421" t="str">
            <v>201200.AW02</v>
          </cell>
          <cell r="J1421" t="str">
            <v>Com Stk Subs AW02</v>
          </cell>
          <cell r="K1421" t="str">
            <v>20120000</v>
          </cell>
        </row>
        <row r="1422">
          <cell r="I1422" t="str">
            <v>201200.AW27</v>
          </cell>
          <cell r="J1422" t="str">
            <v>Com Stk Subs AW27</v>
          </cell>
          <cell r="K1422" t="str">
            <v>20120000</v>
          </cell>
        </row>
        <row r="1423">
          <cell r="I1423" t="str">
            <v>201200.AW28</v>
          </cell>
          <cell r="J1423" t="str">
            <v>Com Stk Subs AW28</v>
          </cell>
          <cell r="K1423" t="str">
            <v>20120000</v>
          </cell>
        </row>
        <row r="1424">
          <cell r="I1424" t="str">
            <v>201300.</v>
          </cell>
          <cell r="J1424" t="str">
            <v>Com Stk AWW</v>
          </cell>
          <cell r="K1424" t="str">
            <v>20130000</v>
          </cell>
        </row>
        <row r="1425">
          <cell r="I1425" t="str">
            <v>205110.</v>
          </cell>
          <cell r="J1425" t="str">
            <v>Prem C/S Sub Min Int</v>
          </cell>
          <cell r="K1425" t="str">
            <v>20510000</v>
          </cell>
        </row>
        <row r="1426">
          <cell r="I1426" t="str">
            <v>205120.AW02</v>
          </cell>
          <cell r="J1426" t="str">
            <v>Prem C/S Sub AW02</v>
          </cell>
          <cell r="K1426" t="str">
            <v>20520000</v>
          </cell>
        </row>
        <row r="1427">
          <cell r="I1427" t="str">
            <v>205120.AW28</v>
          </cell>
          <cell r="J1427" t="str">
            <v>Prem C/S Sub AW28</v>
          </cell>
          <cell r="K1427" t="str">
            <v>20520000</v>
          </cell>
        </row>
        <row r="1428">
          <cell r="I1428" t="str">
            <v>205130.</v>
          </cell>
          <cell r="J1428" t="str">
            <v>Prem C/S AWW</v>
          </cell>
          <cell r="K1428" t="str">
            <v>20530000</v>
          </cell>
        </row>
        <row r="1429">
          <cell r="I1429" t="str">
            <v>205140.</v>
          </cell>
          <cell r="J1429" t="str">
            <v>Prem P/S Sub Min Int</v>
          </cell>
          <cell r="K1429" t="str">
            <v>20510000</v>
          </cell>
        </row>
        <row r="1430">
          <cell r="I1430" t="str">
            <v>205140.AW02</v>
          </cell>
          <cell r="J1430" t="str">
            <v>Prem P/S Sub Min AW0</v>
          </cell>
          <cell r="K1430" t="str">
            <v>20510000</v>
          </cell>
        </row>
        <row r="1431">
          <cell r="I1431" t="str">
            <v>205150.AW02</v>
          </cell>
          <cell r="J1431" t="str">
            <v>Prem P/S Sub AW02</v>
          </cell>
          <cell r="K1431" t="str">
            <v>20520000</v>
          </cell>
        </row>
        <row r="1432">
          <cell r="I1432" t="str">
            <v>205175.AW02</v>
          </cell>
          <cell r="J1432" t="str">
            <v>Donations Stkhld AW0</v>
          </cell>
          <cell r="K1432" t="str">
            <v>20520000</v>
          </cell>
        </row>
        <row r="1433">
          <cell r="I1433" t="str">
            <v>205200.AW02</v>
          </cell>
          <cell r="J1433" t="str">
            <v>Reduct in par AW02</v>
          </cell>
          <cell r="K1433" t="str">
            <v>20520000</v>
          </cell>
        </row>
        <row r="1434">
          <cell r="I1434" t="str">
            <v>205300.AW02</v>
          </cell>
          <cell r="J1434" t="str">
            <v>Gain on Res/Can AW02</v>
          </cell>
          <cell r="K1434" t="str">
            <v>20520000</v>
          </cell>
        </row>
        <row r="1435">
          <cell r="I1435" t="str">
            <v>205310.</v>
          </cell>
          <cell r="J1435" t="str">
            <v>Gain on Res/Can min</v>
          </cell>
          <cell r="K1435" t="str">
            <v>20510000</v>
          </cell>
        </row>
        <row r="1436">
          <cell r="I1436" t="str">
            <v>205420.</v>
          </cell>
          <cell r="J1436" t="str">
            <v>PIC-AWW Restricted S</v>
          </cell>
          <cell r="K1436" t="str">
            <v>20530100</v>
          </cell>
        </row>
        <row r="1437">
          <cell r="I1437" t="str">
            <v>205425.</v>
          </cell>
          <cell r="J1437" t="str">
            <v>PIC-AWW Options</v>
          </cell>
          <cell r="K1437" t="str">
            <v>20530200</v>
          </cell>
        </row>
        <row r="1438">
          <cell r="I1438" t="str">
            <v>205426.</v>
          </cell>
          <cell r="J1438" t="str">
            <v>PIC-AWW RSU's</v>
          </cell>
          <cell r="K1438" t="str">
            <v>20530300</v>
          </cell>
        </row>
        <row r="1439">
          <cell r="I1439" t="str">
            <v>205427.</v>
          </cell>
          <cell r="J1439" t="str">
            <v>PIC-AWW Treasury Stk</v>
          </cell>
          <cell r="K1439" t="str">
            <v>20530400</v>
          </cell>
        </row>
        <row r="1440">
          <cell r="I1440" t="str">
            <v>205428.</v>
          </cell>
          <cell r="J1440" t="str">
            <v>PIC-AWW ESPP</v>
          </cell>
          <cell r="K1440" t="str">
            <v>20530500</v>
          </cell>
        </row>
        <row r="1441">
          <cell r="I1441" t="str">
            <v>205429.</v>
          </cell>
          <cell r="J1441" t="str">
            <v>PIC-AWW Tax Windfall</v>
          </cell>
          <cell r="K1441" t="str">
            <v>20530700</v>
          </cell>
        </row>
        <row r="1442">
          <cell r="I1442" t="str">
            <v>205430.</v>
          </cell>
          <cell r="J1442" t="str">
            <v>PIC-AWW DRIP PLAN</v>
          </cell>
          <cell r="K1442" t="str">
            <v>20530600</v>
          </cell>
        </row>
        <row r="1443">
          <cell r="I1443" t="str">
            <v>205440.</v>
          </cell>
          <cell r="J1443" t="str">
            <v>Misc PIC Interco</v>
          </cell>
          <cell r="K1443" t="str">
            <v>20520000</v>
          </cell>
        </row>
        <row r="1444">
          <cell r="I1444" t="str">
            <v>205440.AWSI</v>
          </cell>
          <cell r="J1444" t="str">
            <v>Misc PIC AWSI</v>
          </cell>
          <cell r="K1444" t="str">
            <v>20520000</v>
          </cell>
        </row>
        <row r="1445">
          <cell r="I1445" t="str">
            <v>205440.AW02</v>
          </cell>
          <cell r="J1445" t="str">
            <v>Misc PIC AW02</v>
          </cell>
          <cell r="K1445" t="str">
            <v>20520000</v>
          </cell>
        </row>
        <row r="1446">
          <cell r="I1446" t="str">
            <v>205440.AW90</v>
          </cell>
          <cell r="J1446" t="str">
            <v>Misc PIC AW90</v>
          </cell>
          <cell r="K1446" t="str">
            <v>20520000</v>
          </cell>
        </row>
        <row r="1447">
          <cell r="I1447" t="str">
            <v>205480.</v>
          </cell>
          <cell r="J1447" t="str">
            <v>Capital Stk Exp AWW</v>
          </cell>
          <cell r="K1447" t="str">
            <v>20540000</v>
          </cell>
        </row>
        <row r="1448">
          <cell r="I1448" t="str">
            <v>210100.</v>
          </cell>
          <cell r="J1448" t="str">
            <v>Appropriated</v>
          </cell>
          <cell r="K1448" t="str">
            <v>21024000</v>
          </cell>
        </row>
        <row r="1449">
          <cell r="I1449" t="str">
            <v>210210.AW02</v>
          </cell>
          <cell r="J1449" t="str">
            <v>R/E at Acq AW02</v>
          </cell>
          <cell r="K1449" t="str">
            <v>21021000</v>
          </cell>
        </row>
        <row r="1450">
          <cell r="I1450" t="str">
            <v>210210.AW90</v>
          </cell>
          <cell r="J1450" t="str">
            <v>R/E at Acq AW90</v>
          </cell>
          <cell r="K1450" t="str">
            <v>21021000</v>
          </cell>
        </row>
        <row r="1451">
          <cell r="I1451" t="str">
            <v>210240.</v>
          </cell>
          <cell r="J1451" t="str">
            <v>R/E Since Acquisitio</v>
          </cell>
          <cell r="K1451" t="str">
            <v>21024000</v>
          </cell>
        </row>
        <row r="1452">
          <cell r="I1452" t="str">
            <v>212100.</v>
          </cell>
          <cell r="J1452" t="str">
            <v>Treasury stock</v>
          </cell>
          <cell r="K1452" t="str">
            <v>21200000</v>
          </cell>
        </row>
        <row r="1453">
          <cell r="I1453" t="str">
            <v>213100.</v>
          </cell>
          <cell r="J1453" t="str">
            <v>Accu Comprehensive I</v>
          </cell>
          <cell r="K1453" t="str">
            <v>21300000</v>
          </cell>
        </row>
        <row r="1454">
          <cell r="I1454" t="str">
            <v>215111.</v>
          </cell>
          <cell r="J1454" t="str">
            <v>Pref Stk-Mand ST</v>
          </cell>
          <cell r="K1454" t="str">
            <v>21550000</v>
          </cell>
        </row>
        <row r="1455">
          <cell r="I1455" t="str">
            <v>215113.</v>
          </cell>
          <cell r="J1455" t="str">
            <v>Pref Stk-Mand LT</v>
          </cell>
          <cell r="K1455" t="str">
            <v>21510000</v>
          </cell>
        </row>
        <row r="1456">
          <cell r="I1456" t="str">
            <v>215114.</v>
          </cell>
          <cell r="J1456" t="str">
            <v>Pref Stk-Mand LT Upl</v>
          </cell>
          <cell r="K1456" t="str">
            <v>21510100</v>
          </cell>
        </row>
        <row r="1457">
          <cell r="I1457" t="str">
            <v>215410.</v>
          </cell>
          <cell r="J1457" t="str">
            <v>Pref Stk Sub Outside</v>
          </cell>
          <cell r="K1457" t="str">
            <v>21410000</v>
          </cell>
        </row>
        <row r="1458">
          <cell r="I1458" t="str">
            <v>215420.AW02</v>
          </cell>
          <cell r="J1458" t="str">
            <v>Pref Stk Sub In AW02</v>
          </cell>
          <cell r="K1458" t="str">
            <v>21420000</v>
          </cell>
        </row>
        <row r="1459">
          <cell r="I1459" t="str">
            <v>215420.AW28</v>
          </cell>
          <cell r="J1459" t="str">
            <v>Pref Stk Sub In AW28</v>
          </cell>
          <cell r="K1459" t="str">
            <v>21420000</v>
          </cell>
        </row>
        <row r="1460">
          <cell r="I1460" t="str">
            <v>221110.</v>
          </cell>
          <cell r="J1460" t="str">
            <v>Bonds-Outside</v>
          </cell>
          <cell r="K1460" t="str">
            <v>22110000</v>
          </cell>
        </row>
        <row r="1461">
          <cell r="I1461" t="str">
            <v>221115.</v>
          </cell>
          <cell r="J1461" t="str">
            <v>Bonds Out FV Uplift</v>
          </cell>
          <cell r="K1461" t="str">
            <v>22110100</v>
          </cell>
        </row>
        <row r="1462">
          <cell r="I1462" t="str">
            <v>221116.</v>
          </cell>
          <cell r="J1462" t="str">
            <v>Bonds-out FV Hedge</v>
          </cell>
          <cell r="K1462" t="str">
            <v>22110200</v>
          </cell>
        </row>
        <row r="1463">
          <cell r="I1463" t="str">
            <v>221120.AW46</v>
          </cell>
          <cell r="J1463" t="str">
            <v>Bonds-Inside AW46</v>
          </cell>
          <cell r="K1463" t="str">
            <v>22115000</v>
          </cell>
        </row>
        <row r="1464">
          <cell r="I1464" t="str">
            <v>224100.</v>
          </cell>
          <cell r="J1464" t="str">
            <v>Cap Lease Oblig-Out</v>
          </cell>
          <cell r="K1464" t="str">
            <v>22130000</v>
          </cell>
        </row>
        <row r="1465">
          <cell r="I1465" t="str">
            <v>224200.AW21</v>
          </cell>
          <cell r="J1465" t="str">
            <v>Cap Lease Oblig AW21</v>
          </cell>
          <cell r="K1465" t="str">
            <v>22135000</v>
          </cell>
        </row>
        <row r="1466">
          <cell r="I1466" t="str">
            <v>224200.AW80</v>
          </cell>
          <cell r="J1466" t="str">
            <v>Cap Lease Oblig AW80</v>
          </cell>
          <cell r="K1466" t="str">
            <v>22135000</v>
          </cell>
        </row>
        <row r="1467">
          <cell r="I1467" t="str">
            <v>231100.</v>
          </cell>
          <cell r="J1467" t="str">
            <v>Notes Pay/Bank Debt</v>
          </cell>
          <cell r="K1467" t="str">
            <v>23110000</v>
          </cell>
        </row>
        <row r="1468">
          <cell r="I1468" t="str">
            <v>231105.</v>
          </cell>
          <cell r="J1468" t="str">
            <v>Notes Pay-CP Discoun</v>
          </cell>
          <cell r="K1468" t="str">
            <v>23110500</v>
          </cell>
        </row>
        <row r="1469">
          <cell r="I1469" t="str">
            <v>231200.AW02</v>
          </cell>
          <cell r="J1469" t="str">
            <v>Notes Pay I/HBank AW</v>
          </cell>
          <cell r="K1469" t="str">
            <v>23120000</v>
          </cell>
        </row>
        <row r="1470">
          <cell r="I1470" t="str">
            <v>231200.AW05</v>
          </cell>
          <cell r="J1470" t="str">
            <v>Notes Pay I/HBank AW</v>
          </cell>
          <cell r="K1470" t="str">
            <v>23120000</v>
          </cell>
        </row>
        <row r="1471">
          <cell r="I1471" t="str">
            <v>231200.AW11</v>
          </cell>
          <cell r="J1471" t="str">
            <v>Notes Pay I/HBank AW</v>
          </cell>
          <cell r="K1471" t="str">
            <v>23120000</v>
          </cell>
        </row>
        <row r="1472">
          <cell r="I1472" t="str">
            <v>231200.AW13</v>
          </cell>
          <cell r="J1472" t="str">
            <v>Notes Pay I/HBank AW</v>
          </cell>
          <cell r="K1472" t="str">
            <v>23120000</v>
          </cell>
        </row>
        <row r="1473">
          <cell r="I1473" t="str">
            <v>231200.AW17</v>
          </cell>
          <cell r="J1473" t="str">
            <v>Notes Pay I/HBank AW</v>
          </cell>
          <cell r="K1473" t="str">
            <v>23120000</v>
          </cell>
        </row>
        <row r="1474">
          <cell r="I1474" t="str">
            <v>231200.AW18</v>
          </cell>
          <cell r="J1474" t="str">
            <v>Notes Pay I/HBank AW</v>
          </cell>
          <cell r="K1474" t="str">
            <v>23120000</v>
          </cell>
        </row>
        <row r="1475">
          <cell r="I1475" t="str">
            <v>231200.AW22</v>
          </cell>
          <cell r="J1475" t="str">
            <v>Notes Pay I/HBank AW</v>
          </cell>
          <cell r="K1475" t="str">
            <v>23120000</v>
          </cell>
        </row>
        <row r="1476">
          <cell r="I1476" t="str">
            <v>231200.AW24</v>
          </cell>
          <cell r="J1476" t="str">
            <v>Notes Pay I/HBank AW</v>
          </cell>
          <cell r="K1476" t="str">
            <v>23120000</v>
          </cell>
        </row>
        <row r="1477">
          <cell r="I1477" t="str">
            <v>231200.AW26</v>
          </cell>
          <cell r="J1477" t="str">
            <v>Notes Pay I/HBank AW</v>
          </cell>
          <cell r="K1477" t="str">
            <v>23120000</v>
          </cell>
        </row>
        <row r="1478">
          <cell r="I1478" t="str">
            <v>231200.AW27</v>
          </cell>
          <cell r="J1478" t="str">
            <v>Notes Pay I/HBank AW</v>
          </cell>
          <cell r="K1478" t="str">
            <v>23120000</v>
          </cell>
        </row>
        <row r="1479">
          <cell r="I1479" t="str">
            <v>231200.AW30</v>
          </cell>
          <cell r="J1479" t="str">
            <v>Notes Pay I/HBank AW</v>
          </cell>
          <cell r="K1479" t="str">
            <v>23120000</v>
          </cell>
        </row>
        <row r="1480">
          <cell r="I1480" t="str">
            <v>231200.AW44</v>
          </cell>
          <cell r="J1480" t="str">
            <v>Notes Pay I/HBank AW</v>
          </cell>
          <cell r="K1480" t="str">
            <v>23120000</v>
          </cell>
        </row>
        <row r="1481">
          <cell r="I1481" t="str">
            <v>231200.AW46</v>
          </cell>
          <cell r="J1481" t="str">
            <v>Notes Pay I/HBank AW</v>
          </cell>
          <cell r="K1481" t="str">
            <v>23120000</v>
          </cell>
        </row>
        <row r="1482">
          <cell r="I1482" t="str">
            <v>231200.AW50</v>
          </cell>
          <cell r="J1482" t="str">
            <v>Notes Pay I/HBank AW</v>
          </cell>
          <cell r="K1482" t="str">
            <v>23120000</v>
          </cell>
        </row>
        <row r="1483">
          <cell r="I1483" t="str">
            <v>231200.TWNC</v>
          </cell>
          <cell r="J1483" t="str">
            <v>Notes Pay I/HBank TW</v>
          </cell>
          <cell r="K1483" t="str">
            <v>23120000</v>
          </cell>
        </row>
        <row r="1484">
          <cell r="I1484" t="str">
            <v>231202.AWM</v>
          </cell>
          <cell r="J1484" t="str">
            <v>Notes Pay AWM</v>
          </cell>
          <cell r="K1484" t="str">
            <v>23120000</v>
          </cell>
        </row>
        <row r="1485">
          <cell r="I1485" t="str">
            <v>231202.AWSI</v>
          </cell>
          <cell r="J1485" t="str">
            <v>Notes Pay AWSI</v>
          </cell>
          <cell r="K1485" t="str">
            <v>23120000</v>
          </cell>
        </row>
        <row r="1486">
          <cell r="I1486" t="str">
            <v>231202.AW02</v>
          </cell>
          <cell r="J1486" t="str">
            <v>Notes Pay AW02</v>
          </cell>
          <cell r="K1486" t="str">
            <v>23120000</v>
          </cell>
        </row>
        <row r="1487">
          <cell r="I1487" t="str">
            <v>231202.AW21</v>
          </cell>
          <cell r="J1487" t="str">
            <v>Notes Pay AW21</v>
          </cell>
          <cell r="K1487" t="str">
            <v>23120000</v>
          </cell>
        </row>
        <row r="1488">
          <cell r="I1488" t="str">
            <v>231202.AW46</v>
          </cell>
          <cell r="J1488" t="str">
            <v>Notes Pay AW46</v>
          </cell>
          <cell r="K1488" t="str">
            <v>23120000</v>
          </cell>
        </row>
        <row r="1489">
          <cell r="I1489" t="str">
            <v>231202.AW51</v>
          </cell>
          <cell r="J1489" t="str">
            <v>Notes Pay AW51</v>
          </cell>
          <cell r="K1489" t="str">
            <v>23120000</v>
          </cell>
        </row>
        <row r="1490">
          <cell r="I1490" t="str">
            <v>231202.AW54</v>
          </cell>
          <cell r="J1490" t="str">
            <v>Notes Pay AW54</v>
          </cell>
          <cell r="K1490" t="str">
            <v>23120000</v>
          </cell>
        </row>
        <row r="1491">
          <cell r="I1491" t="str">
            <v>231202.AW55</v>
          </cell>
          <cell r="J1491" t="str">
            <v>NOTES PAY AW55</v>
          </cell>
          <cell r="K1491" t="str">
            <v>23120000</v>
          </cell>
        </row>
        <row r="1492">
          <cell r="I1492" t="str">
            <v>231202.AW56</v>
          </cell>
          <cell r="J1492" t="str">
            <v>Notes Pay AW56</v>
          </cell>
          <cell r="K1492" t="str">
            <v>23120000</v>
          </cell>
        </row>
        <row r="1493">
          <cell r="I1493" t="str">
            <v>231202.AW57</v>
          </cell>
          <cell r="J1493" t="str">
            <v>Notes Pay AW57</v>
          </cell>
          <cell r="K1493" t="str">
            <v>23120000</v>
          </cell>
        </row>
        <row r="1494">
          <cell r="I1494" t="str">
            <v>231202.AW65</v>
          </cell>
          <cell r="J1494" t="str">
            <v>Notes Pay AW65</v>
          </cell>
          <cell r="K1494" t="str">
            <v>23120000</v>
          </cell>
        </row>
        <row r="1495">
          <cell r="I1495" t="str">
            <v>231202.AW80</v>
          </cell>
          <cell r="J1495" t="str">
            <v>Notes Pay AW80</v>
          </cell>
          <cell r="K1495" t="str">
            <v>23120000</v>
          </cell>
        </row>
        <row r="1496">
          <cell r="I1496" t="str">
            <v>231202.AW85</v>
          </cell>
          <cell r="J1496" t="str">
            <v>Notes Pay ACUS</v>
          </cell>
          <cell r="K1496" t="str">
            <v>23120000</v>
          </cell>
        </row>
        <row r="1497">
          <cell r="I1497" t="str">
            <v>231202.AW87</v>
          </cell>
          <cell r="J1497" t="str">
            <v>Notes Pay AW87</v>
          </cell>
          <cell r="K1497" t="str">
            <v>23120000</v>
          </cell>
        </row>
        <row r="1498">
          <cell r="I1498" t="str">
            <v>231202.SLPP</v>
          </cell>
          <cell r="J1498" t="str">
            <v>Notes Pay SLPP</v>
          </cell>
          <cell r="K1498" t="str">
            <v>23120000</v>
          </cell>
        </row>
        <row r="1499">
          <cell r="I1499" t="str">
            <v>231202.TWNC</v>
          </cell>
          <cell r="J1499" t="str">
            <v>Notes Pay TWNC</v>
          </cell>
          <cell r="K1499" t="str">
            <v>23120000</v>
          </cell>
        </row>
        <row r="1500">
          <cell r="I1500" t="str">
            <v>231300.</v>
          </cell>
          <cell r="J1500" t="str">
            <v>Notes Pay/Credit Lin</v>
          </cell>
          <cell r="K1500" t="str">
            <v>23130000</v>
          </cell>
        </row>
        <row r="1501">
          <cell r="I1501" t="str">
            <v>232100.</v>
          </cell>
          <cell r="J1501" t="str">
            <v>Curr Portion LTD-Out</v>
          </cell>
          <cell r="K1501" t="str">
            <v>22210000</v>
          </cell>
        </row>
        <row r="1502">
          <cell r="I1502" t="str">
            <v>232200.AW46</v>
          </cell>
          <cell r="J1502" t="str">
            <v>Curr Portion LTD-AW4</v>
          </cell>
          <cell r="K1502" t="str">
            <v>22215000</v>
          </cell>
        </row>
        <row r="1503">
          <cell r="I1503" t="str">
            <v>232300.</v>
          </cell>
          <cell r="J1503" t="str">
            <v>Curr Cap Lease Oblig</v>
          </cell>
          <cell r="K1503" t="str">
            <v>22230000</v>
          </cell>
        </row>
        <row r="1504">
          <cell r="I1504" t="str">
            <v>232400.AW21</v>
          </cell>
          <cell r="J1504" t="str">
            <v>Curr Cap Lease AW21</v>
          </cell>
          <cell r="K1504" t="str">
            <v>22235000</v>
          </cell>
        </row>
        <row r="1505">
          <cell r="I1505" t="str">
            <v>232400.AW80</v>
          </cell>
          <cell r="J1505" t="str">
            <v>Curr Cap Lease AW80</v>
          </cell>
          <cell r="K1505" t="str">
            <v>22235000</v>
          </cell>
        </row>
        <row r="1506">
          <cell r="I1506" t="str">
            <v>234100.</v>
          </cell>
          <cell r="J1506" t="str">
            <v>Accts Pay-Gen System</v>
          </cell>
          <cell r="K1506" t="str">
            <v>23410000</v>
          </cell>
        </row>
        <row r="1507">
          <cell r="I1507" t="str">
            <v>234110.</v>
          </cell>
          <cell r="J1507" t="str">
            <v>Accts Pay-Pcard</v>
          </cell>
          <cell r="K1507" t="str">
            <v>23411000</v>
          </cell>
        </row>
        <row r="1508">
          <cell r="I1508" t="str">
            <v>234114.</v>
          </cell>
          <cell r="J1508" t="str">
            <v>Accts Pay-Gcard Clea</v>
          </cell>
          <cell r="K1508" t="str">
            <v>23411400</v>
          </cell>
        </row>
        <row r="1509">
          <cell r="I1509" t="str">
            <v>234115.</v>
          </cell>
          <cell r="J1509" t="str">
            <v>Accts Pay-Pcard Clea</v>
          </cell>
          <cell r="K1509" t="str">
            <v>23411500</v>
          </cell>
        </row>
        <row r="1510">
          <cell r="I1510" t="str">
            <v>234120.</v>
          </cell>
          <cell r="J1510" t="str">
            <v>Accts Pay-Utility Bi</v>
          </cell>
          <cell r="K1510" t="str">
            <v>23412000</v>
          </cell>
        </row>
        <row r="1511">
          <cell r="I1511" t="str">
            <v>234125.</v>
          </cell>
          <cell r="J1511" t="str">
            <v>Accts Pay-Phone Bill</v>
          </cell>
          <cell r="K1511" t="str">
            <v>23412500</v>
          </cell>
        </row>
        <row r="1512">
          <cell r="I1512" t="str">
            <v>234200.</v>
          </cell>
          <cell r="J1512" t="str">
            <v>Accts Pay-Contract R</v>
          </cell>
          <cell r="K1512" t="str">
            <v>23420000</v>
          </cell>
        </row>
        <row r="1513">
          <cell r="I1513" t="str">
            <v>234300.</v>
          </cell>
          <cell r="J1513" t="str">
            <v>Accts Pay-Misc</v>
          </cell>
          <cell r="K1513" t="str">
            <v>23430000</v>
          </cell>
        </row>
        <row r="1514">
          <cell r="I1514" t="str">
            <v>234300.002</v>
          </cell>
          <cell r="J1514" t="str">
            <v>Accts Pay-Misc W/O's</v>
          </cell>
          <cell r="K1514" t="str">
            <v>23435000</v>
          </cell>
        </row>
        <row r="1515">
          <cell r="I1515" t="str">
            <v>234300.006</v>
          </cell>
          <cell r="J1515" t="str">
            <v>Accts Pay-Wrkbskt Ac</v>
          </cell>
          <cell r="K1515" t="str">
            <v>23430600</v>
          </cell>
        </row>
        <row r="1516">
          <cell r="I1516" t="str">
            <v>234300.007</v>
          </cell>
          <cell r="J1516" t="str">
            <v>Accts Pay-Pcard Accr</v>
          </cell>
          <cell r="K1516" t="str">
            <v>23430700</v>
          </cell>
        </row>
        <row r="1517">
          <cell r="I1517" t="str">
            <v>234300.008</v>
          </cell>
          <cell r="J1517" t="str">
            <v>Accts Pay-I/C Loan C</v>
          </cell>
          <cell r="K1517" t="str">
            <v>23129000</v>
          </cell>
        </row>
        <row r="1518">
          <cell r="I1518" t="str">
            <v>234300.009</v>
          </cell>
          <cell r="J1518" t="str">
            <v>Accts Pay-PNC IC Loa</v>
          </cell>
          <cell r="K1518" t="str">
            <v>23430900</v>
          </cell>
        </row>
        <row r="1519">
          <cell r="I1519" t="str">
            <v>234300.010</v>
          </cell>
          <cell r="J1519" t="str">
            <v>Acct Pay-Misc Global</v>
          </cell>
          <cell r="K1519" t="str">
            <v>23431000</v>
          </cell>
        </row>
        <row r="1520">
          <cell r="I1520" t="str">
            <v>234350.</v>
          </cell>
          <cell r="J1520" t="str">
            <v>Accts Pay-Proj Exp A</v>
          </cell>
          <cell r="K1520" t="str">
            <v>23435000</v>
          </cell>
        </row>
        <row r="1521">
          <cell r="I1521" t="str">
            <v>234400.AW03</v>
          </cell>
          <cell r="J1521" t="str">
            <v>Accts Pay-AW03</v>
          </cell>
          <cell r="K1521" t="str">
            <v>23520000</v>
          </cell>
        </row>
        <row r="1522">
          <cell r="I1522" t="str">
            <v>234400.AW22</v>
          </cell>
          <cell r="J1522" t="str">
            <v>Accts Pay-AW22</v>
          </cell>
          <cell r="K1522" t="str">
            <v>23510000</v>
          </cell>
        </row>
        <row r="1523">
          <cell r="I1523" t="str">
            <v>234500.</v>
          </cell>
          <cell r="J1523" t="str">
            <v>Accts Pay-Assoc Cos</v>
          </cell>
          <cell r="K1523" t="str">
            <v>23510000</v>
          </cell>
        </row>
        <row r="1524">
          <cell r="I1524" t="str">
            <v>234500.AWM</v>
          </cell>
          <cell r="J1524" t="str">
            <v>Accts Pay AWM</v>
          </cell>
          <cell r="K1524" t="str">
            <v>23510000</v>
          </cell>
        </row>
        <row r="1525">
          <cell r="I1525" t="str">
            <v>234500.AWS</v>
          </cell>
          <cell r="J1525" t="str">
            <v>Accts Pay AWS</v>
          </cell>
          <cell r="K1525" t="str">
            <v>23510000</v>
          </cell>
        </row>
        <row r="1526">
          <cell r="I1526" t="str">
            <v>234500.AWSI</v>
          </cell>
          <cell r="J1526" t="str">
            <v>Accts Pay AWS</v>
          </cell>
          <cell r="K1526" t="str">
            <v>23510000</v>
          </cell>
        </row>
        <row r="1527">
          <cell r="I1527" t="str">
            <v>234500.AWW</v>
          </cell>
          <cell r="J1527" t="str">
            <v>Accts Pay AWW</v>
          </cell>
          <cell r="K1527" t="str">
            <v>23510000</v>
          </cell>
        </row>
        <row r="1528">
          <cell r="I1528" t="str">
            <v>234500.AWWM</v>
          </cell>
          <cell r="J1528" t="str">
            <v>Accts Pay AWWM</v>
          </cell>
          <cell r="K1528" t="str">
            <v>23510000</v>
          </cell>
        </row>
        <row r="1529">
          <cell r="I1529" t="str">
            <v>234500.AW02</v>
          </cell>
          <cell r="J1529" t="str">
            <v>Accts Pay AW02</v>
          </cell>
          <cell r="K1529" t="str">
            <v>23510000</v>
          </cell>
        </row>
        <row r="1530">
          <cell r="I1530" t="str">
            <v>234500.AW03</v>
          </cell>
          <cell r="J1530" t="str">
            <v>Accts Pay AW03</v>
          </cell>
          <cell r="K1530" t="str">
            <v>23510000</v>
          </cell>
        </row>
        <row r="1531">
          <cell r="I1531" t="str">
            <v>234500.AW04</v>
          </cell>
          <cell r="J1531" t="str">
            <v>Accts Pay AW04</v>
          </cell>
          <cell r="K1531" t="str">
            <v>23510000</v>
          </cell>
        </row>
        <row r="1532">
          <cell r="I1532" t="str">
            <v>234500.AW05</v>
          </cell>
          <cell r="J1532" t="str">
            <v>Accts Pay AW05</v>
          </cell>
          <cell r="K1532" t="str">
            <v>23510000</v>
          </cell>
        </row>
        <row r="1533">
          <cell r="I1533" t="str">
            <v>234500.AW09</v>
          </cell>
          <cell r="J1533" t="str">
            <v>Accts Pay AW09</v>
          </cell>
          <cell r="K1533" t="str">
            <v>23510000</v>
          </cell>
        </row>
        <row r="1534">
          <cell r="I1534" t="str">
            <v>234500.AW10</v>
          </cell>
          <cell r="J1534" t="str">
            <v>Accts Pay AW10</v>
          </cell>
          <cell r="K1534" t="str">
            <v>23510000</v>
          </cell>
        </row>
        <row r="1535">
          <cell r="I1535" t="str">
            <v>234500.AW11</v>
          </cell>
          <cell r="J1535" t="str">
            <v>Accts Pay AW11</v>
          </cell>
          <cell r="K1535" t="str">
            <v>23510000</v>
          </cell>
        </row>
        <row r="1536">
          <cell r="I1536" t="str">
            <v>234500.AW12</v>
          </cell>
          <cell r="J1536" t="str">
            <v>Accts Pay AW12</v>
          </cell>
          <cell r="K1536" t="str">
            <v>23510000</v>
          </cell>
        </row>
        <row r="1537">
          <cell r="I1537" t="str">
            <v>234500.AW13</v>
          </cell>
          <cell r="J1537" t="str">
            <v>Accts Pay AW13</v>
          </cell>
          <cell r="K1537" t="str">
            <v>23510000</v>
          </cell>
        </row>
        <row r="1538">
          <cell r="I1538" t="str">
            <v>234500.AW16</v>
          </cell>
          <cell r="J1538" t="str">
            <v>Accts Pay AW16</v>
          </cell>
          <cell r="K1538" t="str">
            <v>23510000</v>
          </cell>
        </row>
        <row r="1539">
          <cell r="I1539" t="str">
            <v>234500.AW17</v>
          </cell>
          <cell r="J1539" t="str">
            <v>Accts Pay AW17</v>
          </cell>
          <cell r="K1539" t="str">
            <v>23510000</v>
          </cell>
        </row>
        <row r="1540">
          <cell r="I1540" t="str">
            <v>234500.AW18</v>
          </cell>
          <cell r="J1540" t="str">
            <v>Accts Pay AW18</v>
          </cell>
          <cell r="K1540" t="str">
            <v>23510000</v>
          </cell>
        </row>
        <row r="1541">
          <cell r="I1541" t="str">
            <v>234500.AW19</v>
          </cell>
          <cell r="J1541" t="str">
            <v>Accts Pay AW19</v>
          </cell>
          <cell r="K1541" t="str">
            <v>23510000</v>
          </cell>
        </row>
        <row r="1542">
          <cell r="I1542" t="str">
            <v>234500.AW22</v>
          </cell>
          <cell r="J1542" t="str">
            <v>Accts Pay AW22</v>
          </cell>
          <cell r="K1542" t="str">
            <v>23510000</v>
          </cell>
        </row>
        <row r="1543">
          <cell r="I1543" t="str">
            <v>234500.AW23</v>
          </cell>
          <cell r="J1543" t="str">
            <v>Accts Pay AW23</v>
          </cell>
          <cell r="K1543" t="str">
            <v>23510000</v>
          </cell>
        </row>
        <row r="1544">
          <cell r="I1544" t="str">
            <v>234500.AW24</v>
          </cell>
          <cell r="J1544" t="str">
            <v>Accts Pay AW24</v>
          </cell>
          <cell r="K1544" t="str">
            <v>23510000</v>
          </cell>
        </row>
        <row r="1545">
          <cell r="I1545" t="str">
            <v>234500.AW26</v>
          </cell>
          <cell r="J1545" t="str">
            <v>Accts Pay AW26</v>
          </cell>
          <cell r="K1545" t="str">
            <v>23510000</v>
          </cell>
        </row>
        <row r="1546">
          <cell r="I1546" t="str">
            <v>234500.AW27</v>
          </cell>
          <cell r="J1546" t="str">
            <v>Accts Pay AW27</v>
          </cell>
          <cell r="K1546" t="str">
            <v>23510000</v>
          </cell>
        </row>
        <row r="1547">
          <cell r="I1547" t="str">
            <v>234500.AW28</v>
          </cell>
          <cell r="J1547" t="str">
            <v>Accts Pay AW28</v>
          </cell>
          <cell r="K1547" t="str">
            <v>23510000</v>
          </cell>
        </row>
        <row r="1548">
          <cell r="I1548" t="str">
            <v>234500.AW30</v>
          </cell>
          <cell r="J1548" t="str">
            <v>Accts Pay AW30</v>
          </cell>
          <cell r="K1548" t="str">
            <v>23510000</v>
          </cell>
        </row>
        <row r="1549">
          <cell r="I1549" t="str">
            <v>234500.AW38</v>
          </cell>
          <cell r="J1549" t="str">
            <v>Accts Pay AW38</v>
          </cell>
          <cell r="K1549" t="str">
            <v>23510000</v>
          </cell>
        </row>
        <row r="1550">
          <cell r="I1550" t="str">
            <v>234500.AW42</v>
          </cell>
          <cell r="J1550" t="str">
            <v>Accts Pay AW42</v>
          </cell>
          <cell r="K1550" t="str">
            <v>23510000</v>
          </cell>
        </row>
        <row r="1551">
          <cell r="I1551" t="str">
            <v>234500.AW44</v>
          </cell>
          <cell r="J1551" t="str">
            <v>Accts Pay AW44</v>
          </cell>
          <cell r="K1551" t="str">
            <v>23510000</v>
          </cell>
        </row>
        <row r="1552">
          <cell r="I1552" t="str">
            <v>234500.AW46</v>
          </cell>
          <cell r="J1552" t="str">
            <v>Accts Pay AW46</v>
          </cell>
          <cell r="K1552" t="str">
            <v>23510000</v>
          </cell>
        </row>
        <row r="1553">
          <cell r="I1553" t="str">
            <v>234500.AW50</v>
          </cell>
          <cell r="J1553" t="str">
            <v>Accts Pay AW50</v>
          </cell>
          <cell r="K1553" t="str">
            <v>23510000</v>
          </cell>
        </row>
        <row r="1554">
          <cell r="I1554" t="str">
            <v>234500.AW51</v>
          </cell>
          <cell r="J1554" t="str">
            <v>Accts Pay AW52</v>
          </cell>
          <cell r="K1554" t="str">
            <v>23510000</v>
          </cell>
        </row>
        <row r="1555">
          <cell r="I1555" t="str">
            <v>234500.AW54</v>
          </cell>
          <cell r="J1555" t="str">
            <v>Accts Pay AW54</v>
          </cell>
          <cell r="K1555" t="str">
            <v>23510000</v>
          </cell>
        </row>
        <row r="1556">
          <cell r="I1556" t="str">
            <v>234500.AW55</v>
          </cell>
          <cell r="J1556" t="str">
            <v>Accts Pay AW55</v>
          </cell>
          <cell r="K1556" t="str">
            <v>23510000</v>
          </cell>
        </row>
        <row r="1557">
          <cell r="I1557" t="str">
            <v>234500.AW56</v>
          </cell>
          <cell r="J1557" t="str">
            <v>Accts Pay AW56</v>
          </cell>
          <cell r="K1557" t="str">
            <v>23510000</v>
          </cell>
        </row>
        <row r="1558">
          <cell r="I1558" t="str">
            <v>234500.AW57</v>
          </cell>
          <cell r="J1558" t="str">
            <v>Accts Pay AW57</v>
          </cell>
          <cell r="K1558" t="str">
            <v>23510000</v>
          </cell>
        </row>
        <row r="1559">
          <cell r="I1559" t="str">
            <v>234500.AW80</v>
          </cell>
          <cell r="J1559" t="str">
            <v>Accts Pay AW80</v>
          </cell>
          <cell r="K1559" t="str">
            <v>23510000</v>
          </cell>
        </row>
        <row r="1560">
          <cell r="I1560" t="str">
            <v>234500.AW85</v>
          </cell>
          <cell r="J1560" t="str">
            <v>Accts Pay Ashbrook</v>
          </cell>
          <cell r="K1560" t="str">
            <v>23510000</v>
          </cell>
        </row>
        <row r="1561">
          <cell r="I1561" t="str">
            <v>234500.AW87</v>
          </cell>
          <cell r="J1561" t="str">
            <v>Accts Pay Hydro</v>
          </cell>
          <cell r="K1561" t="str">
            <v>23510000</v>
          </cell>
        </row>
        <row r="1562">
          <cell r="I1562" t="str">
            <v>234500.SLPP</v>
          </cell>
          <cell r="J1562" t="str">
            <v>Accts Pay SLPP</v>
          </cell>
          <cell r="K1562" t="str">
            <v>23510000</v>
          </cell>
        </row>
        <row r="1563">
          <cell r="I1563" t="str">
            <v>234500.TWNA</v>
          </cell>
          <cell r="J1563" t="str">
            <v>Accts Pay TWNA</v>
          </cell>
          <cell r="K1563" t="str">
            <v>23510000</v>
          </cell>
        </row>
        <row r="1564">
          <cell r="I1564" t="str">
            <v>234500.TWNC</v>
          </cell>
          <cell r="J1564" t="str">
            <v>Accts Pay TWNC</v>
          </cell>
          <cell r="K1564" t="str">
            <v>23510000</v>
          </cell>
        </row>
        <row r="1565">
          <cell r="I1565" t="str">
            <v>234520.AWM</v>
          </cell>
          <cell r="J1565" t="str">
            <v>A/P Div Equiv AWM</v>
          </cell>
          <cell r="K1565" t="str">
            <v>23510500</v>
          </cell>
        </row>
        <row r="1566">
          <cell r="I1566" t="str">
            <v>234520.AWSI</v>
          </cell>
          <cell r="J1566" t="str">
            <v>A/P Div Equiv AWSI</v>
          </cell>
          <cell r="K1566" t="str">
            <v>23510500</v>
          </cell>
        </row>
        <row r="1567">
          <cell r="I1567" t="str">
            <v>234520.AW02</v>
          </cell>
          <cell r="J1567" t="str">
            <v>A/P Div Equiv AW02</v>
          </cell>
          <cell r="K1567" t="str">
            <v>23510500</v>
          </cell>
        </row>
        <row r="1568">
          <cell r="I1568" t="str">
            <v>234520.AW03</v>
          </cell>
          <cell r="J1568" t="str">
            <v>A/P Div Equiv AW03</v>
          </cell>
          <cell r="K1568" t="str">
            <v>23510500</v>
          </cell>
        </row>
        <row r="1569">
          <cell r="I1569" t="str">
            <v>234520.AW05</v>
          </cell>
          <cell r="J1569" t="str">
            <v>A/P Div Equiv AW05</v>
          </cell>
          <cell r="K1569" t="str">
            <v>23510500</v>
          </cell>
        </row>
        <row r="1570">
          <cell r="I1570" t="str">
            <v>234520.AW09</v>
          </cell>
          <cell r="J1570" t="str">
            <v>A/P Div Equiv AW09</v>
          </cell>
          <cell r="K1570" t="str">
            <v>23510500</v>
          </cell>
        </row>
        <row r="1571">
          <cell r="I1571" t="str">
            <v>234520.AW10</v>
          </cell>
          <cell r="J1571" t="str">
            <v>A/P Div Equiv AW10</v>
          </cell>
          <cell r="K1571" t="str">
            <v>23510500</v>
          </cell>
        </row>
        <row r="1572">
          <cell r="I1572" t="str">
            <v>234520.AW11</v>
          </cell>
          <cell r="J1572" t="str">
            <v>A/P Div Equiv AW11</v>
          </cell>
          <cell r="K1572" t="str">
            <v>23510500</v>
          </cell>
        </row>
        <row r="1573">
          <cell r="I1573" t="str">
            <v>234520.AW12</v>
          </cell>
          <cell r="J1573" t="str">
            <v>A/P Div Equiv AW12</v>
          </cell>
          <cell r="K1573" t="str">
            <v>23510500</v>
          </cell>
        </row>
        <row r="1574">
          <cell r="I1574" t="str">
            <v>234520.AW17</v>
          </cell>
          <cell r="J1574" t="str">
            <v>A/P Div Equiv AW17</v>
          </cell>
          <cell r="K1574" t="str">
            <v>23510500</v>
          </cell>
        </row>
        <row r="1575">
          <cell r="I1575" t="str">
            <v>234520.AW18</v>
          </cell>
          <cell r="J1575" t="str">
            <v>A/P Div Equiv AW18</v>
          </cell>
          <cell r="K1575" t="str">
            <v>23510500</v>
          </cell>
        </row>
        <row r="1576">
          <cell r="I1576" t="str">
            <v>234520.AW21</v>
          </cell>
          <cell r="J1576" t="str">
            <v>A/P Div Equiv AW21</v>
          </cell>
          <cell r="K1576" t="str">
            <v>23510500</v>
          </cell>
        </row>
        <row r="1577">
          <cell r="I1577" t="str">
            <v>234520.AW22</v>
          </cell>
          <cell r="J1577" t="str">
            <v>A/P Div Equiv AW22</v>
          </cell>
          <cell r="K1577" t="str">
            <v>23510500</v>
          </cell>
        </row>
        <row r="1578">
          <cell r="I1578" t="str">
            <v>234520.AW23</v>
          </cell>
          <cell r="J1578" t="str">
            <v>A/P Div Equiv AW23</v>
          </cell>
          <cell r="K1578" t="str">
            <v>23510500</v>
          </cell>
        </row>
        <row r="1579">
          <cell r="I1579" t="str">
            <v>234520.AW24</v>
          </cell>
          <cell r="J1579" t="str">
            <v>A/P Div Equiv AW24</v>
          </cell>
          <cell r="K1579" t="str">
            <v>23510500</v>
          </cell>
        </row>
        <row r="1580">
          <cell r="I1580" t="str">
            <v>234520.AW26</v>
          </cell>
          <cell r="J1580" t="str">
            <v>A/P Div Equiv AW26</v>
          </cell>
          <cell r="K1580" t="str">
            <v>23510500</v>
          </cell>
        </row>
        <row r="1581">
          <cell r="I1581" t="str">
            <v>234520.AW28</v>
          </cell>
          <cell r="J1581" t="str">
            <v>A/P Div Equiv AW28</v>
          </cell>
          <cell r="K1581" t="str">
            <v>23510500</v>
          </cell>
        </row>
        <row r="1582">
          <cell r="I1582" t="str">
            <v>234520.AW38</v>
          </cell>
          <cell r="J1582" t="str">
            <v>A/P Div Equiv AW38</v>
          </cell>
          <cell r="K1582" t="str">
            <v>23510500</v>
          </cell>
        </row>
        <row r="1583">
          <cell r="I1583" t="str">
            <v>234520.SLPP</v>
          </cell>
          <cell r="J1583" t="str">
            <v xml:space="preserve">A/P Div Equiv </v>
          </cell>
          <cell r="K1583" t="str">
            <v>23510500</v>
          </cell>
        </row>
        <row r="1584">
          <cell r="I1584" t="str">
            <v>234530.AWSI</v>
          </cell>
          <cell r="J1584" t="str">
            <v>RSU Issue Payable</v>
          </cell>
          <cell r="K1584" t="str">
            <v>23510000</v>
          </cell>
        </row>
        <row r="1585">
          <cell r="I1585" t="str">
            <v>234530.AW03</v>
          </cell>
          <cell r="J1585" t="str">
            <v>RSU Issue Payable</v>
          </cell>
          <cell r="K1585" t="str">
            <v>23510000</v>
          </cell>
        </row>
        <row r="1586">
          <cell r="I1586" t="str">
            <v>234530.AW05</v>
          </cell>
          <cell r="J1586" t="str">
            <v>RSU Issue Payable</v>
          </cell>
          <cell r="K1586" t="str">
            <v>23510000</v>
          </cell>
        </row>
        <row r="1587">
          <cell r="I1587" t="str">
            <v>234530.AW09</v>
          </cell>
          <cell r="J1587" t="str">
            <v>RSU Issue Payable</v>
          </cell>
          <cell r="K1587" t="str">
            <v>23510000</v>
          </cell>
        </row>
        <row r="1588">
          <cell r="I1588" t="str">
            <v>234530.AW10</v>
          </cell>
          <cell r="J1588" t="str">
            <v>RSU Issue Payable</v>
          </cell>
          <cell r="K1588" t="str">
            <v>23510000</v>
          </cell>
        </row>
        <row r="1589">
          <cell r="I1589" t="str">
            <v>234530.AW11</v>
          </cell>
          <cell r="J1589" t="str">
            <v>RSU Issue Payable</v>
          </cell>
          <cell r="K1589" t="str">
            <v>23510000</v>
          </cell>
        </row>
        <row r="1590">
          <cell r="I1590" t="str">
            <v>234530.AW12</v>
          </cell>
          <cell r="J1590" t="str">
            <v>RSU Issue Payable</v>
          </cell>
          <cell r="K1590" t="str">
            <v>23510000</v>
          </cell>
        </row>
        <row r="1591">
          <cell r="I1591" t="str">
            <v>234530.AW13</v>
          </cell>
          <cell r="J1591" t="str">
            <v>RSU Issue Payable</v>
          </cell>
          <cell r="K1591" t="str">
            <v>23510000</v>
          </cell>
        </row>
        <row r="1592">
          <cell r="I1592" t="str">
            <v>234530.AW16</v>
          </cell>
          <cell r="J1592" t="str">
            <v>RSU Issue Payable</v>
          </cell>
          <cell r="K1592" t="str">
            <v>23510000</v>
          </cell>
        </row>
        <row r="1593">
          <cell r="I1593" t="str">
            <v>234530.AW17</v>
          </cell>
          <cell r="J1593" t="str">
            <v>RSU Issue Payable</v>
          </cell>
          <cell r="K1593" t="str">
            <v>23510000</v>
          </cell>
        </row>
        <row r="1594">
          <cell r="I1594" t="str">
            <v>234530.AW18</v>
          </cell>
          <cell r="J1594" t="str">
            <v>RSU Issue Payable</v>
          </cell>
          <cell r="K1594" t="str">
            <v>23510000</v>
          </cell>
        </row>
        <row r="1595">
          <cell r="I1595" t="str">
            <v>234530.AW19</v>
          </cell>
          <cell r="J1595" t="str">
            <v>RSU Issue Payable</v>
          </cell>
          <cell r="K1595" t="str">
            <v>23510000</v>
          </cell>
        </row>
        <row r="1596">
          <cell r="I1596" t="str">
            <v>234530.AW22</v>
          </cell>
          <cell r="J1596" t="str">
            <v>RSU Issue Payable</v>
          </cell>
          <cell r="K1596" t="str">
            <v>23510000</v>
          </cell>
        </row>
        <row r="1597">
          <cell r="I1597" t="str">
            <v>234530.AW23</v>
          </cell>
          <cell r="J1597" t="str">
            <v>RSU Issue Payable</v>
          </cell>
          <cell r="K1597" t="str">
            <v>23510000</v>
          </cell>
        </row>
        <row r="1598">
          <cell r="I1598" t="str">
            <v>234530.AW24</v>
          </cell>
          <cell r="J1598" t="str">
            <v>RSU Issue Payable</v>
          </cell>
          <cell r="K1598" t="str">
            <v>23510000</v>
          </cell>
        </row>
        <row r="1599">
          <cell r="I1599" t="str">
            <v>234530.AW26</v>
          </cell>
          <cell r="J1599" t="str">
            <v>RSU Issue Payable</v>
          </cell>
          <cell r="K1599" t="str">
            <v>23510000</v>
          </cell>
        </row>
        <row r="1600">
          <cell r="I1600" t="str">
            <v>234530.AW27</v>
          </cell>
          <cell r="J1600" t="str">
            <v>RSU Issue Payable</v>
          </cell>
          <cell r="K1600" t="str">
            <v>23510000</v>
          </cell>
        </row>
        <row r="1601">
          <cell r="I1601" t="str">
            <v>234530.AW28</v>
          </cell>
          <cell r="J1601" t="str">
            <v>RSU Issue Payable</v>
          </cell>
          <cell r="K1601" t="str">
            <v>23510000</v>
          </cell>
        </row>
        <row r="1602">
          <cell r="I1602" t="str">
            <v>234530.AW30</v>
          </cell>
          <cell r="J1602" t="str">
            <v>RSU Issue Payable</v>
          </cell>
          <cell r="K1602" t="str">
            <v>23510000</v>
          </cell>
        </row>
        <row r="1603">
          <cell r="I1603" t="str">
            <v>234530.AW38</v>
          </cell>
          <cell r="J1603" t="str">
            <v>RSU Issue Payable</v>
          </cell>
          <cell r="K1603" t="str">
            <v>23510000</v>
          </cell>
        </row>
        <row r="1604">
          <cell r="I1604" t="str">
            <v>234530.AW42</v>
          </cell>
          <cell r="J1604" t="str">
            <v>RSU Issue Payable</v>
          </cell>
          <cell r="K1604" t="str">
            <v>23510000</v>
          </cell>
        </row>
        <row r="1605">
          <cell r="I1605" t="str">
            <v>234530.AW44</v>
          </cell>
          <cell r="J1605" t="str">
            <v>RSU Issue Payable</v>
          </cell>
          <cell r="K1605" t="str">
            <v>23510000</v>
          </cell>
        </row>
        <row r="1606">
          <cell r="I1606" t="str">
            <v>234530.AW50</v>
          </cell>
          <cell r="J1606" t="str">
            <v>RSU Issue Payable</v>
          </cell>
          <cell r="K1606" t="str">
            <v>23510000</v>
          </cell>
        </row>
        <row r="1607">
          <cell r="I1607" t="str">
            <v>234530.SLPP</v>
          </cell>
          <cell r="J1607" t="str">
            <v>RSU Issue Payable</v>
          </cell>
          <cell r="K1607" t="str">
            <v>23510000</v>
          </cell>
        </row>
        <row r="1608">
          <cell r="I1608" t="str">
            <v>236110.</v>
          </cell>
          <cell r="J1608" t="str">
            <v>Gross Inc &amp; Receipts</v>
          </cell>
          <cell r="K1608" t="str">
            <v>23651000</v>
          </cell>
        </row>
        <row r="1609">
          <cell r="I1609" t="str">
            <v>236111.</v>
          </cell>
          <cell r="J1609" t="str">
            <v>Gross Receipts - Inc</v>
          </cell>
          <cell r="K1609" t="str">
            <v>23651100</v>
          </cell>
        </row>
        <row r="1610">
          <cell r="I1610" t="str">
            <v>236120.</v>
          </cell>
          <cell r="J1610" t="str">
            <v>FUTA</v>
          </cell>
          <cell r="K1610" t="str">
            <v>23652000</v>
          </cell>
        </row>
        <row r="1611">
          <cell r="I1611" t="str">
            <v>236130.</v>
          </cell>
          <cell r="J1611" t="str">
            <v>FICA</v>
          </cell>
          <cell r="K1611" t="str">
            <v>23652100</v>
          </cell>
        </row>
        <row r="1612">
          <cell r="I1612" t="str">
            <v>236140.</v>
          </cell>
          <cell r="J1612" t="str">
            <v>SUTA</v>
          </cell>
          <cell r="K1612" t="str">
            <v>23652200</v>
          </cell>
        </row>
        <row r="1613">
          <cell r="I1613" t="str">
            <v>236144.</v>
          </cell>
          <cell r="J1613" t="str">
            <v>Payroll Tax Clearing</v>
          </cell>
          <cell r="K1613" t="str">
            <v>23652300</v>
          </cell>
        </row>
        <row r="1614">
          <cell r="I1614" t="str">
            <v>236151.</v>
          </cell>
          <cell r="J1614" t="str">
            <v>Gen Tax - Property</v>
          </cell>
          <cell r="K1614" t="str">
            <v>23653000</v>
          </cell>
        </row>
        <row r="1615">
          <cell r="I1615" t="str">
            <v>236152.</v>
          </cell>
          <cell r="J1615" t="str">
            <v>Gen Tax - Sales/Use</v>
          </cell>
          <cell r="K1615" t="str">
            <v>23654000</v>
          </cell>
        </row>
        <row r="1616">
          <cell r="I1616" t="str">
            <v>236153.</v>
          </cell>
          <cell r="J1616" t="str">
            <v>Gen Tax - Franchise</v>
          </cell>
          <cell r="K1616" t="str">
            <v>23654100</v>
          </cell>
        </row>
        <row r="1617">
          <cell r="I1617" t="str">
            <v>236154.</v>
          </cell>
          <cell r="J1617" t="str">
            <v>Gen Tax - PURTA</v>
          </cell>
          <cell r="K1617" t="str">
            <v>23654200</v>
          </cell>
        </row>
        <row r="1618">
          <cell r="I1618" t="str">
            <v>236155.</v>
          </cell>
          <cell r="J1618" t="str">
            <v>Gen Tax - Capital St</v>
          </cell>
          <cell r="K1618" t="str">
            <v>23654300</v>
          </cell>
        </row>
        <row r="1619">
          <cell r="I1619" t="str">
            <v>236155.001</v>
          </cell>
          <cell r="J1619" t="str">
            <v>Gen tax - Capital St</v>
          </cell>
          <cell r="K1619" t="str">
            <v>23654300</v>
          </cell>
        </row>
        <row r="1620">
          <cell r="I1620" t="str">
            <v>236157.</v>
          </cell>
          <cell r="J1620" t="str">
            <v>Franchise Tax - Inco</v>
          </cell>
          <cell r="K1620" t="str">
            <v>23654110</v>
          </cell>
        </row>
        <row r="1621">
          <cell r="I1621" t="str">
            <v>236158.</v>
          </cell>
          <cell r="J1621" t="str">
            <v>Capital Stock - Inc Tax</v>
          </cell>
          <cell r="K1621" t="str">
            <v>23654310</v>
          </cell>
        </row>
        <row r="1622">
          <cell r="I1622" t="str">
            <v>236170.</v>
          </cell>
          <cell r="J1622" t="str">
            <v>Gen Tax - Other</v>
          </cell>
          <cell r="K1622" t="str">
            <v>23659000</v>
          </cell>
        </row>
        <row r="1623">
          <cell r="I1623" t="str">
            <v>236210.</v>
          </cell>
          <cell r="J1623" t="str">
            <v>Accr FIT - Current Y</v>
          </cell>
          <cell r="K1623" t="str">
            <v>23621000</v>
          </cell>
        </row>
        <row r="1624">
          <cell r="I1624" t="str">
            <v>236214.</v>
          </cell>
          <cell r="J1624" t="str">
            <v>Accr FIT-CY-Unitary</v>
          </cell>
          <cell r="K1624" t="str">
            <v>23621500</v>
          </cell>
        </row>
        <row r="1625">
          <cell r="I1625" t="str">
            <v>236220.</v>
          </cell>
          <cell r="J1625" t="str">
            <v>Accr FIT - Pr Yrs</v>
          </cell>
          <cell r="K1625" t="str">
            <v>23622000</v>
          </cell>
        </row>
        <row r="1626">
          <cell r="I1626" t="str">
            <v>236224.</v>
          </cell>
          <cell r="J1626" t="str">
            <v>Accr FIT-Pr Yrs-Unit</v>
          </cell>
          <cell r="K1626" t="str">
            <v>23622500</v>
          </cell>
        </row>
        <row r="1627">
          <cell r="I1627" t="str">
            <v>236230.</v>
          </cell>
          <cell r="J1627" t="str">
            <v>Accr SIT - Current Y</v>
          </cell>
          <cell r="K1627" t="str">
            <v>23631000</v>
          </cell>
        </row>
        <row r="1628">
          <cell r="I1628" t="str">
            <v>236234.</v>
          </cell>
          <cell r="J1628" t="str">
            <v>Accr SIT-CY-Unitary</v>
          </cell>
          <cell r="K1628" t="str">
            <v>23631500</v>
          </cell>
        </row>
        <row r="1629">
          <cell r="I1629" t="str">
            <v>236240.</v>
          </cell>
          <cell r="J1629" t="str">
            <v>Accr SIT - Pr Yrs</v>
          </cell>
          <cell r="K1629" t="str">
            <v>23632000</v>
          </cell>
        </row>
        <row r="1630">
          <cell r="I1630" t="str">
            <v>236244.</v>
          </cell>
          <cell r="J1630" t="str">
            <v>Accr SIT-Pr Yrs-Unit</v>
          </cell>
          <cell r="K1630" t="str">
            <v>23632500</v>
          </cell>
        </row>
        <row r="1631">
          <cell r="I1631" t="str">
            <v>236310.</v>
          </cell>
          <cell r="J1631" t="str">
            <v>Curr Def FIT</v>
          </cell>
          <cell r="K1631" t="str">
            <v>25340000</v>
          </cell>
        </row>
        <row r="1632">
          <cell r="I1632" t="str">
            <v>236320.</v>
          </cell>
          <cell r="J1632" t="str">
            <v>Curr Def SIT/LIT</v>
          </cell>
          <cell r="K1632" t="str">
            <v>25350000</v>
          </cell>
        </row>
        <row r="1633">
          <cell r="I1633" t="str">
            <v>237200.</v>
          </cell>
          <cell r="J1633" t="str">
            <v>Int Accr-LTD-Outside</v>
          </cell>
          <cell r="K1633" t="str">
            <v>23720000</v>
          </cell>
        </row>
        <row r="1634">
          <cell r="I1634" t="str">
            <v>237300.AWSI</v>
          </cell>
          <cell r="J1634" t="str">
            <v>Int Accr-LTD-AWSI</v>
          </cell>
          <cell r="K1634" t="str">
            <v>23730000</v>
          </cell>
        </row>
        <row r="1635">
          <cell r="I1635" t="str">
            <v>237300.AW02</v>
          </cell>
          <cell r="J1635" t="str">
            <v>Int Accr-LTD-AW02</v>
          </cell>
          <cell r="K1635" t="str">
            <v>23730000</v>
          </cell>
        </row>
        <row r="1636">
          <cell r="I1636" t="str">
            <v>237300.AW46</v>
          </cell>
          <cell r="J1636" t="str">
            <v>Int Accr-LTD-AW46</v>
          </cell>
          <cell r="K1636" t="str">
            <v>23730000</v>
          </cell>
        </row>
        <row r="1637">
          <cell r="I1637" t="str">
            <v>237300.TWNC</v>
          </cell>
          <cell r="J1637" t="str">
            <v>Int Accr-LTD-TWNC</v>
          </cell>
          <cell r="K1637" t="str">
            <v>23730000</v>
          </cell>
        </row>
        <row r="1638">
          <cell r="I1638" t="str">
            <v>237500.</v>
          </cell>
          <cell r="J1638" t="str">
            <v>Int Accr-Other Liab</v>
          </cell>
          <cell r="K1638" t="str">
            <v>23750000</v>
          </cell>
        </row>
        <row r="1639">
          <cell r="I1639" t="str">
            <v>237520.</v>
          </cell>
          <cell r="J1639" t="str">
            <v>Int Accr-Bank Debt</v>
          </cell>
          <cell r="K1639" t="str">
            <v>23750000</v>
          </cell>
        </row>
        <row r="1640">
          <cell r="I1640" t="str">
            <v>238010.</v>
          </cell>
          <cell r="J1640" t="str">
            <v>Current Customer Dep</v>
          </cell>
          <cell r="K1640" t="str">
            <v>24126400</v>
          </cell>
        </row>
        <row r="1641">
          <cell r="I1641" t="str">
            <v>240120.AW02</v>
          </cell>
          <cell r="J1641" t="str">
            <v>Div Decl-Pref Stk AW</v>
          </cell>
          <cell r="K1641" t="str">
            <v>24122850</v>
          </cell>
        </row>
        <row r="1642">
          <cell r="I1642" t="str">
            <v>240120.AW28</v>
          </cell>
          <cell r="J1642" t="str">
            <v>Div Decl-Pref Stk AW</v>
          </cell>
          <cell r="K1642" t="str">
            <v>24122850</v>
          </cell>
        </row>
        <row r="1643">
          <cell r="I1643" t="str">
            <v>240130.</v>
          </cell>
          <cell r="J1643" t="str">
            <v>Div Decl-Com Stk Out</v>
          </cell>
          <cell r="K1643" t="str">
            <v>24122900</v>
          </cell>
        </row>
        <row r="1644">
          <cell r="I1644" t="str">
            <v>240140.AW02</v>
          </cell>
          <cell r="J1644" t="str">
            <v>Div Decl-Com Stk AW0</v>
          </cell>
          <cell r="K1644" t="str">
            <v>24122850</v>
          </cell>
        </row>
        <row r="1645">
          <cell r="I1645" t="str">
            <v>241100.</v>
          </cell>
          <cell r="J1645" t="str">
            <v>Accrued Vacation Pay</v>
          </cell>
          <cell r="K1645" t="str">
            <v>24120000</v>
          </cell>
        </row>
        <row r="1646">
          <cell r="I1646" t="str">
            <v>241201.</v>
          </cell>
          <cell r="J1646" t="str">
            <v>Accr Water Purchases</v>
          </cell>
          <cell r="K1646" t="str">
            <v>24120100</v>
          </cell>
        </row>
        <row r="1647">
          <cell r="I1647" t="str">
            <v>241202.</v>
          </cell>
          <cell r="J1647" t="str">
            <v>Accr Power</v>
          </cell>
          <cell r="K1647" t="str">
            <v>24120200</v>
          </cell>
        </row>
        <row r="1648">
          <cell r="I1648" t="str">
            <v>241203.</v>
          </cell>
          <cell r="J1648" t="str">
            <v>Accr Legal</v>
          </cell>
          <cell r="K1648" t="str">
            <v>24120300</v>
          </cell>
        </row>
        <row r="1649">
          <cell r="I1649" t="str">
            <v>241204.</v>
          </cell>
          <cell r="J1649" t="str">
            <v>Accrue Audit</v>
          </cell>
          <cell r="K1649" t="str">
            <v>24199900</v>
          </cell>
        </row>
        <row r="1650">
          <cell r="I1650" t="str">
            <v>241206.</v>
          </cell>
          <cell r="J1650" t="str">
            <v>Accr Wages</v>
          </cell>
          <cell r="K1650" t="str">
            <v>24120600</v>
          </cell>
        </row>
        <row r="1651">
          <cell r="I1651" t="str">
            <v>241207.</v>
          </cell>
          <cell r="J1651" t="str">
            <v>Accr Insurance</v>
          </cell>
          <cell r="K1651" t="str">
            <v>24120700</v>
          </cell>
        </row>
        <row r="1652">
          <cell r="I1652" t="str">
            <v>241207.01</v>
          </cell>
          <cell r="J1652" t="str">
            <v>Life Insurance Emplo</v>
          </cell>
          <cell r="K1652" t="str">
            <v>24142009</v>
          </cell>
        </row>
        <row r="1653">
          <cell r="I1653" t="str">
            <v>241208.</v>
          </cell>
          <cell r="J1653" t="str">
            <v>Accr Rents</v>
          </cell>
          <cell r="K1653" t="str">
            <v>24120800</v>
          </cell>
        </row>
        <row r="1654">
          <cell r="I1654" t="str">
            <v>241210.</v>
          </cell>
          <cell r="J1654" t="str">
            <v>Accr Waste Disposal</v>
          </cell>
          <cell r="K1654" t="str">
            <v>24121000</v>
          </cell>
        </row>
        <row r="1655">
          <cell r="I1655" t="str">
            <v>241211.</v>
          </cell>
          <cell r="J1655" t="str">
            <v>Accr Retiree Medical</v>
          </cell>
          <cell r="K1655" t="str">
            <v>24121100</v>
          </cell>
        </row>
        <row r="1656">
          <cell r="I1656" t="str">
            <v>241212.</v>
          </cell>
          <cell r="J1656" t="str">
            <v>Accr DCP Contributio</v>
          </cell>
          <cell r="K1656" t="str">
            <v>24121200</v>
          </cell>
        </row>
        <row r="1657">
          <cell r="I1657" t="str">
            <v>241214.</v>
          </cell>
          <cell r="J1657" t="str">
            <v>Accr Bank Fees</v>
          </cell>
          <cell r="K1657" t="str">
            <v>24121400</v>
          </cell>
        </row>
        <row r="1658">
          <cell r="I1658" t="str">
            <v>241215.</v>
          </cell>
          <cell r="J1658" t="str">
            <v>Accr Credit Lines Fe</v>
          </cell>
          <cell r="K1658" t="str">
            <v>24121500</v>
          </cell>
        </row>
        <row r="1659">
          <cell r="I1659" t="str">
            <v>241218.</v>
          </cell>
          <cell r="J1659" t="str">
            <v>Accr Severance</v>
          </cell>
          <cell r="K1659" t="str">
            <v>24121800</v>
          </cell>
        </row>
        <row r="1660">
          <cell r="I1660" t="str">
            <v>241220.AL</v>
          </cell>
          <cell r="J1660" t="str">
            <v>WH PR-Tax Coll SIT A</v>
          </cell>
          <cell r="K1660" t="str">
            <v>24142100</v>
          </cell>
        </row>
        <row r="1661">
          <cell r="I1661" t="str">
            <v>241220.AZ</v>
          </cell>
          <cell r="J1661" t="str">
            <v>WH PR-Tax Coll SIT A</v>
          </cell>
          <cell r="K1661" t="str">
            <v>24142100</v>
          </cell>
        </row>
        <row r="1662">
          <cell r="I1662" t="str">
            <v>241220.CA</v>
          </cell>
          <cell r="J1662" t="str">
            <v>WH PR-Tax Coll SIT C</v>
          </cell>
          <cell r="K1662" t="str">
            <v>24142100</v>
          </cell>
        </row>
        <row r="1663">
          <cell r="I1663" t="str">
            <v>241220.CT</v>
          </cell>
          <cell r="J1663" t="str">
            <v>WH PR-Tax Coll SIT C</v>
          </cell>
          <cell r="K1663" t="str">
            <v>24142100</v>
          </cell>
        </row>
        <row r="1664">
          <cell r="I1664" t="str">
            <v>241220.DC</v>
          </cell>
          <cell r="J1664" t="str">
            <v>WH PR-Tax Coll SIT D</v>
          </cell>
          <cell r="K1664" t="str">
            <v>24142100</v>
          </cell>
        </row>
        <row r="1665">
          <cell r="I1665" t="str">
            <v>241220.DE</v>
          </cell>
          <cell r="J1665" t="str">
            <v>WH PR-Tax Coll SIT D</v>
          </cell>
          <cell r="K1665" t="str">
            <v>24142100</v>
          </cell>
        </row>
        <row r="1666">
          <cell r="I1666" t="str">
            <v>241220.GA</v>
          </cell>
          <cell r="J1666" t="str">
            <v>WH PR-Tax Coll SIT G</v>
          </cell>
          <cell r="K1666" t="str">
            <v>24142100</v>
          </cell>
        </row>
        <row r="1667">
          <cell r="I1667" t="str">
            <v>241220.HI</v>
          </cell>
          <cell r="J1667" t="str">
            <v>WH PR-Tax Coll SIT H</v>
          </cell>
          <cell r="K1667" t="str">
            <v>24142100</v>
          </cell>
        </row>
        <row r="1668">
          <cell r="I1668" t="str">
            <v>241220.IA</v>
          </cell>
          <cell r="J1668" t="str">
            <v>WH PR-Tax Coll SIT I</v>
          </cell>
          <cell r="K1668" t="str">
            <v>24142100</v>
          </cell>
        </row>
        <row r="1669">
          <cell r="I1669" t="str">
            <v>241220.IL</v>
          </cell>
          <cell r="J1669" t="str">
            <v>WH PR-Tax Coll SIT I</v>
          </cell>
          <cell r="K1669" t="str">
            <v>24142100</v>
          </cell>
        </row>
        <row r="1670">
          <cell r="I1670" t="str">
            <v>241220.IN</v>
          </cell>
          <cell r="J1670" t="str">
            <v>WH PR-Tax Coll SIT I</v>
          </cell>
          <cell r="K1670" t="str">
            <v>24142100</v>
          </cell>
        </row>
        <row r="1671">
          <cell r="I1671" t="str">
            <v>241220.KS</v>
          </cell>
          <cell r="J1671" t="str">
            <v>WH PR-Tax Coll SIT K</v>
          </cell>
          <cell r="K1671" t="str">
            <v>24142100</v>
          </cell>
        </row>
        <row r="1672">
          <cell r="I1672" t="str">
            <v>241220.KY</v>
          </cell>
          <cell r="J1672" t="str">
            <v>WH PR-Tax Coll SIT K</v>
          </cell>
          <cell r="K1672" t="str">
            <v>24142100</v>
          </cell>
        </row>
        <row r="1673">
          <cell r="I1673" t="str">
            <v>241220.MA</v>
          </cell>
          <cell r="J1673" t="str">
            <v>WH PR-Tax Coll SIT M</v>
          </cell>
          <cell r="K1673" t="str">
            <v>24142100</v>
          </cell>
        </row>
        <row r="1674">
          <cell r="I1674" t="str">
            <v>241220.MD</v>
          </cell>
          <cell r="J1674" t="str">
            <v>WH PR-Tax Coll SIT M</v>
          </cell>
          <cell r="K1674" t="str">
            <v>24142100</v>
          </cell>
        </row>
        <row r="1675">
          <cell r="I1675" t="str">
            <v>241220.ME</v>
          </cell>
          <cell r="J1675" t="str">
            <v>WH PR-Tax Coll SIT M</v>
          </cell>
          <cell r="K1675" t="str">
            <v>24142100</v>
          </cell>
        </row>
        <row r="1676">
          <cell r="I1676" t="str">
            <v>241220.MI</v>
          </cell>
          <cell r="J1676" t="str">
            <v>WH PR-Tax Coll SIT M</v>
          </cell>
          <cell r="K1676" t="str">
            <v>24142100</v>
          </cell>
        </row>
        <row r="1677">
          <cell r="I1677" t="str">
            <v>241220.MO</v>
          </cell>
          <cell r="J1677" t="str">
            <v>WH PR-Tax Coll SIT M</v>
          </cell>
          <cell r="K1677" t="str">
            <v>24142100</v>
          </cell>
        </row>
        <row r="1678">
          <cell r="I1678" t="str">
            <v>241220.NJ</v>
          </cell>
          <cell r="J1678" t="str">
            <v>WH PR-Tax Coll SIT N</v>
          </cell>
          <cell r="K1678" t="str">
            <v>24142100</v>
          </cell>
        </row>
        <row r="1679">
          <cell r="I1679" t="str">
            <v>241220.NM</v>
          </cell>
          <cell r="J1679" t="str">
            <v>WH PR-Tax Coll SIT N</v>
          </cell>
          <cell r="K1679" t="str">
            <v>24142100</v>
          </cell>
        </row>
        <row r="1680">
          <cell r="I1680" t="str">
            <v>241220.NY</v>
          </cell>
          <cell r="J1680" t="str">
            <v>WH PR-Tax Coll SIT N</v>
          </cell>
          <cell r="K1680" t="str">
            <v>24142100</v>
          </cell>
        </row>
        <row r="1681">
          <cell r="I1681" t="str">
            <v>241220.OH</v>
          </cell>
          <cell r="J1681" t="str">
            <v>WH PR-Tax Coll SIT O</v>
          </cell>
          <cell r="K1681" t="str">
            <v>24142100</v>
          </cell>
        </row>
        <row r="1682">
          <cell r="I1682" t="str">
            <v>241220.OK</v>
          </cell>
          <cell r="J1682" t="str">
            <v>WH PR-Tax Coll SIT O</v>
          </cell>
          <cell r="K1682" t="str">
            <v>24142100</v>
          </cell>
        </row>
        <row r="1683">
          <cell r="I1683" t="str">
            <v>241220.PA</v>
          </cell>
          <cell r="J1683" t="str">
            <v>WH PR-Tax Coll SIT P</v>
          </cell>
          <cell r="K1683" t="str">
            <v>24142100</v>
          </cell>
        </row>
        <row r="1684">
          <cell r="I1684" t="str">
            <v>241220.SC</v>
          </cell>
          <cell r="J1684" t="str">
            <v>WH PR-Tax Coll SIT S</v>
          </cell>
          <cell r="K1684" t="str">
            <v>24142100</v>
          </cell>
        </row>
        <row r="1685">
          <cell r="I1685" t="str">
            <v>241220.TN</v>
          </cell>
          <cell r="J1685" t="str">
            <v>WH PR-Tax Coll SIT T</v>
          </cell>
          <cell r="K1685" t="str">
            <v>24142100</v>
          </cell>
        </row>
        <row r="1686">
          <cell r="I1686" t="str">
            <v>241220.TX</v>
          </cell>
          <cell r="J1686" t="str">
            <v>WH PR-Tax Coll SIT T</v>
          </cell>
          <cell r="K1686" t="str">
            <v>24142100</v>
          </cell>
        </row>
        <row r="1687">
          <cell r="I1687" t="str">
            <v>241220.VA</v>
          </cell>
          <cell r="J1687" t="str">
            <v>WH PR-Tax Coll SIT V</v>
          </cell>
          <cell r="K1687" t="str">
            <v>24142100</v>
          </cell>
        </row>
        <row r="1688">
          <cell r="I1688" t="str">
            <v>241220.WI</v>
          </cell>
          <cell r="J1688" t="str">
            <v>WH PR-Tax Coll SIT V</v>
          </cell>
          <cell r="K1688" t="str">
            <v>24142100</v>
          </cell>
        </row>
        <row r="1689">
          <cell r="I1689" t="str">
            <v>241220.WV</v>
          </cell>
          <cell r="J1689" t="str">
            <v>WH PR-Tax Coll SIT W</v>
          </cell>
          <cell r="K1689" t="str">
            <v>24142100</v>
          </cell>
        </row>
        <row r="1690">
          <cell r="I1690" t="str">
            <v>241220.001</v>
          </cell>
          <cell r="J1690" t="str">
            <v>WH PR-Union Dues</v>
          </cell>
          <cell r="K1690" t="str">
            <v>24142001</v>
          </cell>
        </row>
        <row r="1691">
          <cell r="I1691" t="str">
            <v>241220.002</v>
          </cell>
          <cell r="J1691" t="str">
            <v>WH PR-Charity Contri</v>
          </cell>
          <cell r="K1691" t="str">
            <v>24142002</v>
          </cell>
        </row>
        <row r="1692">
          <cell r="I1692" t="str">
            <v>241220.005</v>
          </cell>
          <cell r="J1692" t="str">
            <v>WH PR-Flex Spending</v>
          </cell>
          <cell r="K1692" t="str">
            <v>24142005</v>
          </cell>
        </row>
        <row r="1693">
          <cell r="I1693" t="str">
            <v>241220.006</v>
          </cell>
          <cell r="J1693" t="str">
            <v>WH PR-401k Contribut</v>
          </cell>
          <cell r="K1693" t="str">
            <v>24142006</v>
          </cell>
        </row>
        <row r="1694">
          <cell r="I1694" t="str">
            <v>241220.008</v>
          </cell>
          <cell r="J1694" t="str">
            <v>WH PR-Garnishments</v>
          </cell>
          <cell r="K1694" t="str">
            <v>24142008</v>
          </cell>
        </row>
        <row r="1695">
          <cell r="I1695" t="str">
            <v>241220.010</v>
          </cell>
          <cell r="J1695" t="str">
            <v>WH PR-Tax Coll Pay F</v>
          </cell>
          <cell r="K1695" t="str">
            <v>24142010</v>
          </cell>
        </row>
        <row r="1696">
          <cell r="I1696" t="str">
            <v>241220.011</v>
          </cell>
          <cell r="J1696" t="str">
            <v>WH PR-Tax Coll Pay S</v>
          </cell>
          <cell r="K1696" t="str">
            <v>24142011</v>
          </cell>
        </row>
        <row r="1697">
          <cell r="I1697" t="str">
            <v>241220.012</v>
          </cell>
          <cell r="J1697" t="str">
            <v>WH PR-Tax Coll Pay L</v>
          </cell>
          <cell r="K1697" t="str">
            <v>24142012</v>
          </cell>
        </row>
        <row r="1698">
          <cell r="I1698" t="str">
            <v>241220.013</v>
          </cell>
          <cell r="J1698" t="str">
            <v>WH PR-Tax Coll Pay F</v>
          </cell>
          <cell r="K1698" t="str">
            <v>24142013</v>
          </cell>
        </row>
        <row r="1699">
          <cell r="I1699" t="str">
            <v>241220.014</v>
          </cell>
          <cell r="J1699" t="str">
            <v>WH PR-ESPP</v>
          </cell>
          <cell r="K1699" t="str">
            <v>24142014</v>
          </cell>
        </row>
        <row r="1700">
          <cell r="I1700" t="str">
            <v>241220.999</v>
          </cell>
          <cell r="J1700" t="str">
            <v>WH PR-Miscellaneous</v>
          </cell>
          <cell r="K1700" t="str">
            <v>24142099</v>
          </cell>
        </row>
        <row r="1701">
          <cell r="I1701" t="str">
            <v>241225.</v>
          </cell>
          <cell r="J1701" t="str">
            <v>Refund Rates Under B</v>
          </cell>
          <cell r="K1701" t="str">
            <v>24122500</v>
          </cell>
        </row>
        <row r="1702">
          <cell r="I1702" t="str">
            <v>241226.</v>
          </cell>
          <cell r="J1702" t="str">
            <v>Accr Safety Incentiv</v>
          </cell>
          <cell r="K1702" t="str">
            <v>24122600</v>
          </cell>
        </row>
        <row r="1703">
          <cell r="I1703" t="str">
            <v>241227.</v>
          </cell>
          <cell r="J1703" t="str">
            <v>Accr Employer 401k M</v>
          </cell>
          <cell r="K1703" t="str">
            <v>24122700</v>
          </cell>
        </row>
        <row r="1704">
          <cell r="I1704" t="str">
            <v>241228.</v>
          </cell>
          <cell r="J1704" t="str">
            <v>Accrued PFD Div Requ</v>
          </cell>
          <cell r="K1704" t="str">
            <v>24122800</v>
          </cell>
        </row>
        <row r="1705">
          <cell r="I1705" t="str">
            <v>241228.002</v>
          </cell>
          <cell r="J1705" t="str">
            <v>Accr PFD Div w/ mand</v>
          </cell>
          <cell r="K1705" t="str">
            <v>23740000</v>
          </cell>
        </row>
        <row r="1706">
          <cell r="I1706" t="str">
            <v>241229.</v>
          </cell>
          <cell r="J1706" t="str">
            <v>Accr Construction Co</v>
          </cell>
          <cell r="K1706" t="str">
            <v>24123100</v>
          </cell>
        </row>
        <row r="1707">
          <cell r="I1707" t="str">
            <v>241230.</v>
          </cell>
          <cell r="J1707" t="str">
            <v>Unclaimed Credits Pa</v>
          </cell>
          <cell r="K1707" t="str">
            <v>24133000</v>
          </cell>
        </row>
        <row r="1708">
          <cell r="I1708" t="str">
            <v>241231.</v>
          </cell>
          <cell r="J1708" t="str">
            <v>Unclaimed Dividends</v>
          </cell>
          <cell r="K1708" t="str">
            <v>24133200</v>
          </cell>
        </row>
        <row r="1709">
          <cell r="I1709" t="str">
            <v>241232.</v>
          </cell>
          <cell r="J1709" t="str">
            <v>Outstanding Checks P</v>
          </cell>
          <cell r="K1709" t="str">
            <v>24133200</v>
          </cell>
        </row>
        <row r="1710">
          <cell r="I1710" t="str">
            <v>241233.</v>
          </cell>
          <cell r="J1710" t="str">
            <v>Unclaimed Wages</v>
          </cell>
          <cell r="K1710" t="str">
            <v>24133300</v>
          </cell>
        </row>
        <row r="1711">
          <cell r="I1711" t="str">
            <v>241234.</v>
          </cell>
          <cell r="J1711" t="str">
            <v>Unclaimed Ext Dep Re</v>
          </cell>
          <cell r="K1711" t="str">
            <v>24133200</v>
          </cell>
        </row>
        <row r="1712">
          <cell r="I1712" t="str">
            <v>241236.</v>
          </cell>
          <cell r="J1712" t="str">
            <v>Unbilled Items-Syste</v>
          </cell>
          <cell r="K1712" t="str">
            <v>24169999</v>
          </cell>
        </row>
        <row r="1713">
          <cell r="I1713" t="str">
            <v>241237.</v>
          </cell>
          <cell r="J1713" t="str">
            <v>Unbilled Stock C-Sys</v>
          </cell>
          <cell r="K1713" t="str">
            <v>24169999</v>
          </cell>
        </row>
        <row r="1714">
          <cell r="I1714" t="str">
            <v>241238.</v>
          </cell>
          <cell r="J1714" t="str">
            <v>Unbilled Stock E-Sys</v>
          </cell>
          <cell r="K1714" t="str">
            <v>24169999</v>
          </cell>
        </row>
        <row r="1715">
          <cell r="I1715" t="str">
            <v>241241.</v>
          </cell>
          <cell r="J1715" t="str">
            <v>CFO-Miscellaneous</v>
          </cell>
          <cell r="K1715" t="str">
            <v>24171000</v>
          </cell>
        </row>
        <row r="1716">
          <cell r="I1716" t="str">
            <v>241241.001</v>
          </cell>
          <cell r="J1716" t="str">
            <v>CFO-Cust Assist</v>
          </cell>
          <cell r="K1716" t="str">
            <v>24171001</v>
          </cell>
        </row>
        <row r="1717">
          <cell r="I1717" t="str">
            <v>241241.002</v>
          </cell>
          <cell r="J1717" t="str">
            <v>CFO-Pennvest</v>
          </cell>
          <cell r="K1717" t="str">
            <v>24171000</v>
          </cell>
        </row>
        <row r="1718">
          <cell r="I1718" t="str">
            <v>241241.003</v>
          </cell>
          <cell r="J1718" t="str">
            <v>CFO-AZ Water Use Tax</v>
          </cell>
          <cell r="K1718" t="str">
            <v>24171000</v>
          </cell>
        </row>
        <row r="1719">
          <cell r="I1719" t="str">
            <v>241241.004</v>
          </cell>
          <cell r="J1719" t="str">
            <v>CFO-AZ PUC/ACC Asses</v>
          </cell>
          <cell r="K1719" t="str">
            <v>24171000</v>
          </cell>
        </row>
        <row r="1720">
          <cell r="I1720" t="str">
            <v>241241.005</v>
          </cell>
          <cell r="J1720" t="str">
            <v>CFO-Cust Asst NonPle</v>
          </cell>
          <cell r="K1720" t="str">
            <v>24171005</v>
          </cell>
        </row>
        <row r="1721">
          <cell r="I1721" t="str">
            <v>241241.006</v>
          </cell>
          <cell r="J1721" t="str">
            <v>CFO-Cust Asst Pledge</v>
          </cell>
          <cell r="K1721" t="str">
            <v>24171006</v>
          </cell>
        </row>
        <row r="1722">
          <cell r="I1722" t="str">
            <v>241241.007</v>
          </cell>
          <cell r="J1722" t="str">
            <v>CFO-AZ Withdrawl Fee</v>
          </cell>
          <cell r="K1722" t="str">
            <v>24171000</v>
          </cell>
        </row>
        <row r="1723">
          <cell r="I1723" t="str">
            <v>241241.008</v>
          </cell>
          <cell r="J1723" t="str">
            <v>CFO-AZ Impost Fee</v>
          </cell>
          <cell r="K1723" t="str">
            <v>24171000</v>
          </cell>
        </row>
        <row r="1724">
          <cell r="I1724" t="str">
            <v>241241.009</v>
          </cell>
          <cell r="J1724" t="str">
            <v>CFO-MO Primacy fees</v>
          </cell>
          <cell r="K1724" t="str">
            <v>24171009</v>
          </cell>
        </row>
        <row r="1725">
          <cell r="I1725" t="str">
            <v>241241.010</v>
          </cell>
          <cell r="J1725" t="str">
            <v>CFO-MO Primacy Fees</v>
          </cell>
          <cell r="K1725" t="str">
            <v>24171009</v>
          </cell>
        </row>
        <row r="1726">
          <cell r="I1726" t="str">
            <v>241241.011</v>
          </cell>
          <cell r="J1726" t="str">
            <v>CFO-NJ Wheeling Fee</v>
          </cell>
          <cell r="K1726" t="str">
            <v>24171000</v>
          </cell>
        </row>
        <row r="1727">
          <cell r="I1727" t="str">
            <v>241241.012</v>
          </cell>
          <cell r="J1727" t="str">
            <v>CFO-PA Valley Twnshp Conveyance</v>
          </cell>
          <cell r="K1727" t="str">
            <v>24171000</v>
          </cell>
        </row>
        <row r="1728">
          <cell r="I1728" t="str">
            <v>241244.</v>
          </cell>
          <cell r="J1728" t="str">
            <v>CFO-Sales Tax</v>
          </cell>
          <cell r="K1728" t="str">
            <v>24172000</v>
          </cell>
        </row>
        <row r="1729">
          <cell r="I1729" t="str">
            <v>241244.001</v>
          </cell>
          <cell r="J1729" t="str">
            <v>CFO Sales Tax-MO Bal</v>
          </cell>
          <cell r="K1729" t="str">
            <v>24172000</v>
          </cell>
        </row>
        <row r="1730">
          <cell r="I1730" t="str">
            <v>241244.002</v>
          </cell>
          <cell r="J1730" t="str">
            <v>CFO Sales Tax-MO Bel</v>
          </cell>
          <cell r="K1730" t="str">
            <v>24172000</v>
          </cell>
        </row>
        <row r="1731">
          <cell r="I1731" t="str">
            <v>241244.003</v>
          </cell>
          <cell r="J1731" t="str">
            <v>CFO Sales Tax-MO BF</v>
          </cell>
          <cell r="K1731" t="str">
            <v>24172000</v>
          </cell>
        </row>
        <row r="1732">
          <cell r="I1732" t="str">
            <v>241244.004</v>
          </cell>
          <cell r="J1732" t="str">
            <v>CFO Sales Tax-MO Bri</v>
          </cell>
          <cell r="K1732" t="str">
            <v>24172000</v>
          </cell>
        </row>
        <row r="1733">
          <cell r="I1733" t="str">
            <v>241244.005</v>
          </cell>
          <cell r="J1733" t="str">
            <v>CFO Sales Tax-MO Bev</v>
          </cell>
          <cell r="K1733" t="str">
            <v>24172000</v>
          </cell>
        </row>
        <row r="1734">
          <cell r="I1734" t="str">
            <v>241244.006</v>
          </cell>
          <cell r="J1734" t="str">
            <v>CFO Sales Tax-MO Bla</v>
          </cell>
          <cell r="K1734" t="str">
            <v>24172000</v>
          </cell>
        </row>
        <row r="1735">
          <cell r="I1735" t="str">
            <v>241244.007</v>
          </cell>
          <cell r="J1735" t="str">
            <v>CFO Sales Tax-MO Bre</v>
          </cell>
          <cell r="K1735" t="str">
            <v>24172000</v>
          </cell>
        </row>
        <row r="1736">
          <cell r="I1736" t="str">
            <v>241244.008</v>
          </cell>
          <cell r="J1736" t="str">
            <v>CFO Sales Tax-MO Ber</v>
          </cell>
          <cell r="K1736" t="str">
            <v>24172000</v>
          </cell>
        </row>
        <row r="1737">
          <cell r="I1737" t="str">
            <v>241244.009</v>
          </cell>
          <cell r="J1737" t="str">
            <v>CFO Sales Tax-MO Bel</v>
          </cell>
          <cell r="K1737" t="str">
            <v>24172000</v>
          </cell>
        </row>
        <row r="1738">
          <cell r="I1738" t="str">
            <v>241244.010</v>
          </cell>
          <cell r="J1738" t="str">
            <v>CFO Sales Tax-MO Bel</v>
          </cell>
          <cell r="K1738" t="str">
            <v>24172000</v>
          </cell>
        </row>
        <row r="1739">
          <cell r="I1739" t="str">
            <v>241244.011</v>
          </cell>
          <cell r="J1739" t="str">
            <v>CFO Sales Tax-MO Bel</v>
          </cell>
          <cell r="K1739" t="str">
            <v>24172000</v>
          </cell>
        </row>
        <row r="1740">
          <cell r="I1740" t="str">
            <v>241244.012</v>
          </cell>
          <cell r="J1740" t="str">
            <v>CFO Sales Tax-MO Bre</v>
          </cell>
          <cell r="K1740" t="str">
            <v>24172000</v>
          </cell>
        </row>
        <row r="1741">
          <cell r="I1741" t="str">
            <v>241244.013</v>
          </cell>
          <cell r="J1741" t="str">
            <v>CFO Sales Tax-MO Cre</v>
          </cell>
          <cell r="K1741" t="str">
            <v>24172000</v>
          </cell>
        </row>
        <row r="1742">
          <cell r="I1742" t="str">
            <v>241244.014</v>
          </cell>
          <cell r="J1742" t="str">
            <v>CFO Sales Tax-MO Che</v>
          </cell>
          <cell r="K1742" t="str">
            <v>24172000</v>
          </cell>
        </row>
        <row r="1743">
          <cell r="I1743" t="str">
            <v>241244.015</v>
          </cell>
          <cell r="J1743" t="str">
            <v>CFO Sales Tax-MO Cha</v>
          </cell>
          <cell r="K1743" t="str">
            <v>24172000</v>
          </cell>
        </row>
        <row r="1744">
          <cell r="I1744" t="str">
            <v>241244.016</v>
          </cell>
          <cell r="J1744" t="str">
            <v>CFO Sales Tax-MO Cla</v>
          </cell>
          <cell r="K1744" t="str">
            <v>24172000</v>
          </cell>
        </row>
        <row r="1745">
          <cell r="I1745" t="str">
            <v>241244.017</v>
          </cell>
          <cell r="J1745" t="str">
            <v>CFO Sales Tax-MO Ctr</v>
          </cell>
          <cell r="K1745" t="str">
            <v>24172000</v>
          </cell>
        </row>
        <row r="1746">
          <cell r="I1746" t="str">
            <v>241244.018</v>
          </cell>
          <cell r="J1746" t="str">
            <v>CFO Sales Tax-MO Cha</v>
          </cell>
          <cell r="K1746" t="str">
            <v>24172000</v>
          </cell>
        </row>
        <row r="1747">
          <cell r="I1747" t="str">
            <v>241244.019</v>
          </cell>
          <cell r="J1747" t="str">
            <v>CFO Sales Tax-MO Ctr</v>
          </cell>
          <cell r="K1747" t="str">
            <v>24172000</v>
          </cell>
        </row>
        <row r="1748">
          <cell r="I1748" t="str">
            <v>241244.020</v>
          </cell>
          <cell r="J1748" t="str">
            <v>CFO Sales Tax-MO Cry</v>
          </cell>
          <cell r="K1748" t="str">
            <v>24172000</v>
          </cell>
        </row>
        <row r="1749">
          <cell r="I1749" t="str">
            <v>241244.021</v>
          </cell>
          <cell r="J1749" t="str">
            <v>CFO Sales Tax-MO Cla</v>
          </cell>
          <cell r="K1749" t="str">
            <v>24172000</v>
          </cell>
        </row>
        <row r="1750">
          <cell r="I1750" t="str">
            <v>241244.022</v>
          </cell>
          <cell r="J1750" t="str">
            <v>CFO Sales Tax-MO Coo</v>
          </cell>
          <cell r="K1750" t="str">
            <v>24172000</v>
          </cell>
        </row>
        <row r="1751">
          <cell r="I1751" t="str">
            <v>241244.023</v>
          </cell>
          <cell r="J1751" t="str">
            <v>CFO Sales Tax-MO Cre</v>
          </cell>
          <cell r="K1751" t="str">
            <v>24172000</v>
          </cell>
        </row>
        <row r="1752">
          <cell r="I1752" t="str">
            <v>241244.024</v>
          </cell>
          <cell r="J1752" t="str">
            <v>CFO Sales Tax-MO Des</v>
          </cell>
          <cell r="K1752" t="str">
            <v>24172000</v>
          </cell>
        </row>
        <row r="1753">
          <cell r="I1753" t="str">
            <v>241244.025</v>
          </cell>
          <cell r="J1753" t="str">
            <v>CFO Sales Tax-MO Del</v>
          </cell>
          <cell r="K1753" t="str">
            <v>24172000</v>
          </cell>
        </row>
        <row r="1754">
          <cell r="I1754" t="str">
            <v>241244.026</v>
          </cell>
          <cell r="J1754" t="str">
            <v>CFO Sales Tax-MO Edm</v>
          </cell>
          <cell r="K1754" t="str">
            <v>24172000</v>
          </cell>
        </row>
        <row r="1755">
          <cell r="I1755" t="str">
            <v>241244.027</v>
          </cell>
          <cell r="J1755" t="str">
            <v>CFO Sales Tax-MO Ell</v>
          </cell>
          <cell r="K1755" t="str">
            <v>24172000</v>
          </cell>
        </row>
        <row r="1756">
          <cell r="I1756" t="str">
            <v>241244.028</v>
          </cell>
          <cell r="J1756" t="str">
            <v>CFO Sales Tax-MO Fer</v>
          </cell>
          <cell r="K1756" t="str">
            <v>24172000</v>
          </cell>
        </row>
        <row r="1757">
          <cell r="I1757" t="str">
            <v>241244.029</v>
          </cell>
          <cell r="J1757" t="str">
            <v>CFO Sales Tax-MO Flo</v>
          </cell>
          <cell r="K1757" t="str">
            <v>24172000</v>
          </cell>
        </row>
        <row r="1758">
          <cell r="I1758" t="str">
            <v>241244.030</v>
          </cell>
          <cell r="J1758" t="str">
            <v>CFO Sales Tax-MO Flo</v>
          </cell>
          <cell r="K1758" t="str">
            <v>24172000</v>
          </cell>
        </row>
        <row r="1759">
          <cell r="I1759" t="str">
            <v>241244.031</v>
          </cell>
          <cell r="J1759" t="str">
            <v>CFO Sales Tax-MO Fen</v>
          </cell>
          <cell r="K1759" t="str">
            <v>24172000</v>
          </cell>
        </row>
        <row r="1760">
          <cell r="I1760" t="str">
            <v>241244.032</v>
          </cell>
          <cell r="J1760" t="str">
            <v>CFO Sales Tax-MO Fro</v>
          </cell>
          <cell r="K1760" t="str">
            <v>24172000</v>
          </cell>
        </row>
        <row r="1761">
          <cell r="I1761" t="str">
            <v>241244.033</v>
          </cell>
          <cell r="J1761" t="str">
            <v>CFO Sales Tax-MO Gle</v>
          </cell>
          <cell r="K1761" t="str">
            <v>24172000</v>
          </cell>
        </row>
        <row r="1762">
          <cell r="I1762" t="str">
            <v>241244.034</v>
          </cell>
          <cell r="J1762" t="str">
            <v>CFO Sales Tax-MO Gre</v>
          </cell>
          <cell r="K1762" t="str">
            <v>24172000</v>
          </cell>
        </row>
        <row r="1763">
          <cell r="I1763" t="str">
            <v>241244.035</v>
          </cell>
          <cell r="J1763" t="str">
            <v>CFO Sales Tax-MO Gre</v>
          </cell>
          <cell r="K1763" t="str">
            <v>24172000</v>
          </cell>
        </row>
        <row r="1764">
          <cell r="I1764" t="str">
            <v>241244.036</v>
          </cell>
          <cell r="J1764" t="str">
            <v>CFO Sales Tax-MO Gra</v>
          </cell>
          <cell r="K1764" t="str">
            <v>24172000</v>
          </cell>
        </row>
        <row r="1765">
          <cell r="I1765" t="str">
            <v>241244.037</v>
          </cell>
          <cell r="J1765" t="str">
            <v>CFO Sales Tax-MO Hil</v>
          </cell>
          <cell r="K1765" t="str">
            <v>24172000</v>
          </cell>
        </row>
        <row r="1766">
          <cell r="I1766" t="str">
            <v>241244.038</v>
          </cell>
          <cell r="J1766" t="str">
            <v>CFO Sales Tax-MO Han</v>
          </cell>
          <cell r="K1766" t="str">
            <v>24172000</v>
          </cell>
        </row>
        <row r="1767">
          <cell r="I1767" t="str">
            <v>241244.039</v>
          </cell>
          <cell r="J1767" t="str">
            <v>CFO Sales Tax-MO Hun</v>
          </cell>
          <cell r="K1767" t="str">
            <v>24172000</v>
          </cell>
        </row>
        <row r="1768">
          <cell r="I1768" t="str">
            <v>241244.040</v>
          </cell>
          <cell r="J1768" t="str">
            <v>CFO Sales Tax-MO Haz</v>
          </cell>
          <cell r="K1768" t="str">
            <v>24172000</v>
          </cell>
        </row>
        <row r="1769">
          <cell r="I1769" t="str">
            <v>241244.041</v>
          </cell>
          <cell r="J1769" t="str">
            <v>CFO Sales Tax-MO Jen</v>
          </cell>
          <cell r="K1769" t="str">
            <v>24172000</v>
          </cell>
        </row>
        <row r="1770">
          <cell r="I1770" t="str">
            <v>241244.042</v>
          </cell>
          <cell r="J1770" t="str">
            <v>CFO Sales Tax-MO Kin</v>
          </cell>
          <cell r="K1770" t="str">
            <v>24172000</v>
          </cell>
        </row>
        <row r="1771">
          <cell r="I1771" t="str">
            <v>241244.043</v>
          </cell>
          <cell r="J1771" t="str">
            <v>CFO Sales Tax-MO Kir</v>
          </cell>
          <cell r="K1771" t="str">
            <v>24172000</v>
          </cell>
        </row>
        <row r="1772">
          <cell r="I1772" t="str">
            <v>241244.044</v>
          </cell>
          <cell r="J1772" t="str">
            <v>CFO Sales Tax-MO Lad</v>
          </cell>
          <cell r="K1772" t="str">
            <v>24172000</v>
          </cell>
        </row>
        <row r="1773">
          <cell r="I1773" t="str">
            <v>241244.045</v>
          </cell>
          <cell r="J1773" t="str">
            <v>CFO Sales Tax-MO Lak</v>
          </cell>
          <cell r="K1773" t="str">
            <v>24172000</v>
          </cell>
        </row>
        <row r="1774">
          <cell r="I1774" t="str">
            <v>241244.046</v>
          </cell>
          <cell r="J1774" t="str">
            <v>CFO Sales Tax-MO Mol</v>
          </cell>
          <cell r="K1774" t="str">
            <v>24172000</v>
          </cell>
        </row>
        <row r="1775">
          <cell r="I1775" t="str">
            <v>241244.047</v>
          </cell>
          <cell r="J1775" t="str">
            <v>CFO Sales Tax-MO Mar</v>
          </cell>
          <cell r="K1775" t="str">
            <v>24172000</v>
          </cell>
        </row>
        <row r="1776">
          <cell r="I1776" t="str">
            <v>241244.048</v>
          </cell>
          <cell r="J1776" t="str">
            <v>CFO Sales Tax-MO Man</v>
          </cell>
          <cell r="K1776" t="str">
            <v>24172000</v>
          </cell>
        </row>
        <row r="1777">
          <cell r="I1777" t="str">
            <v>241244.049</v>
          </cell>
          <cell r="J1777" t="str">
            <v>CFO Sales Tax-MO Mar</v>
          </cell>
          <cell r="K1777" t="str">
            <v>24172000</v>
          </cell>
        </row>
        <row r="1778">
          <cell r="I1778" t="str">
            <v>241244.050</v>
          </cell>
          <cell r="J1778" t="str">
            <v>CFO Sales Tax-MO Map</v>
          </cell>
          <cell r="K1778" t="str">
            <v>24172000</v>
          </cell>
        </row>
        <row r="1779">
          <cell r="I1779" t="str">
            <v>241244.051</v>
          </cell>
          <cell r="J1779" t="str">
            <v>CFO Sales Tax-MO Nor</v>
          </cell>
          <cell r="K1779" t="str">
            <v>24172000</v>
          </cell>
        </row>
        <row r="1780">
          <cell r="I1780" t="str">
            <v>241244.052</v>
          </cell>
          <cell r="J1780" t="str">
            <v>CFO Sales Tax-MO Nor</v>
          </cell>
          <cell r="K1780" t="str">
            <v>24172000</v>
          </cell>
        </row>
        <row r="1781">
          <cell r="I1781" t="str">
            <v>241244.053</v>
          </cell>
          <cell r="J1781" t="str">
            <v>CFO Sales Tax-MO Oak</v>
          </cell>
          <cell r="K1781" t="str">
            <v>24172000</v>
          </cell>
        </row>
        <row r="1782">
          <cell r="I1782" t="str">
            <v>241244.054</v>
          </cell>
          <cell r="J1782" t="str">
            <v>CFO Sales Tax-MO Oli</v>
          </cell>
          <cell r="K1782" t="str">
            <v>24172000</v>
          </cell>
        </row>
        <row r="1783">
          <cell r="I1783" t="str">
            <v>241244.055</v>
          </cell>
          <cell r="J1783" t="str">
            <v>CFO Sales Tax-MO Ove</v>
          </cell>
          <cell r="K1783" t="str">
            <v>24172000</v>
          </cell>
        </row>
        <row r="1784">
          <cell r="I1784" t="str">
            <v>241244.056</v>
          </cell>
          <cell r="J1784" t="str">
            <v>CFO Sales Tax-MO Pag</v>
          </cell>
          <cell r="K1784" t="str">
            <v>24172000</v>
          </cell>
        </row>
        <row r="1785">
          <cell r="I1785" t="str">
            <v>241244.057</v>
          </cell>
          <cell r="J1785" t="str">
            <v>CFO Sales Tax-MO Pee</v>
          </cell>
          <cell r="K1785" t="str">
            <v>24172000</v>
          </cell>
        </row>
        <row r="1786">
          <cell r="I1786" t="str">
            <v>241244.058</v>
          </cell>
          <cell r="J1786" t="str">
            <v>CFO Sales Tax-MO Pas</v>
          </cell>
          <cell r="K1786" t="str">
            <v>24172000</v>
          </cell>
        </row>
        <row r="1787">
          <cell r="I1787" t="str">
            <v>241244.059</v>
          </cell>
          <cell r="J1787" t="str">
            <v>CFO Sales Tax-MO Pin</v>
          </cell>
          <cell r="K1787" t="str">
            <v>24172000</v>
          </cell>
        </row>
        <row r="1788">
          <cell r="I1788" t="str">
            <v>241244.060</v>
          </cell>
          <cell r="J1788" t="str">
            <v>CFO Sales Tax-MO Pas</v>
          </cell>
          <cell r="K1788" t="str">
            <v>24172000</v>
          </cell>
        </row>
        <row r="1789">
          <cell r="I1789" t="str">
            <v>241244.061</v>
          </cell>
          <cell r="J1789" t="str">
            <v>CFO Sales Tax-MO Ric</v>
          </cell>
          <cell r="K1789" t="str">
            <v>24172000</v>
          </cell>
        </row>
        <row r="1790">
          <cell r="I1790" t="str">
            <v>241244.062</v>
          </cell>
          <cell r="J1790" t="str">
            <v>CFO Sales Tax-MO Roc</v>
          </cell>
          <cell r="K1790" t="str">
            <v>24172000</v>
          </cell>
        </row>
        <row r="1791">
          <cell r="I1791" t="str">
            <v>241244.063</v>
          </cell>
          <cell r="J1791" t="str">
            <v>CFO Sales Tax-MO Riv</v>
          </cell>
          <cell r="K1791" t="str">
            <v>24172000</v>
          </cell>
        </row>
        <row r="1792">
          <cell r="I1792" t="str">
            <v>241244.064</v>
          </cell>
          <cell r="J1792" t="str">
            <v>CFO Sales Tax-MO St</v>
          </cell>
          <cell r="K1792" t="str">
            <v>24172000</v>
          </cell>
        </row>
        <row r="1793">
          <cell r="I1793" t="str">
            <v>241244.065</v>
          </cell>
          <cell r="J1793" t="str">
            <v>CFO Sales Tax-MO Shr</v>
          </cell>
          <cell r="K1793" t="str">
            <v>24172000</v>
          </cell>
        </row>
        <row r="1794">
          <cell r="I1794" t="str">
            <v>241244.066</v>
          </cell>
          <cell r="J1794" t="str">
            <v>CFO Sales Tax-MO St</v>
          </cell>
          <cell r="K1794" t="str">
            <v>24172000</v>
          </cell>
        </row>
        <row r="1795">
          <cell r="I1795" t="str">
            <v>241244.067</v>
          </cell>
          <cell r="J1795" t="str">
            <v>CFO Sales Tax-MO Sun</v>
          </cell>
          <cell r="K1795" t="str">
            <v>24172000</v>
          </cell>
        </row>
        <row r="1796">
          <cell r="I1796" t="str">
            <v>241244.068</v>
          </cell>
          <cell r="J1796" t="str">
            <v>CFO Sales Tax-MO St</v>
          </cell>
          <cell r="K1796" t="str">
            <v>24172000</v>
          </cell>
        </row>
        <row r="1797">
          <cell r="I1797" t="str">
            <v>241244.069</v>
          </cell>
          <cell r="J1797" t="str">
            <v>CFO Sales Tax-MO Syc</v>
          </cell>
          <cell r="K1797" t="str">
            <v>24172000</v>
          </cell>
        </row>
        <row r="1798">
          <cell r="I1798" t="str">
            <v>241244.070</v>
          </cell>
          <cell r="J1798" t="str">
            <v>CFO Sales Tax-MO Tow</v>
          </cell>
          <cell r="K1798" t="str">
            <v>24172000</v>
          </cell>
        </row>
        <row r="1799">
          <cell r="I1799" t="str">
            <v>241244.071</v>
          </cell>
          <cell r="J1799" t="str">
            <v>CFO Sales Tax-MO Twi</v>
          </cell>
          <cell r="K1799" t="str">
            <v>24172000</v>
          </cell>
        </row>
        <row r="1800">
          <cell r="I1800" t="str">
            <v>241244.072</v>
          </cell>
          <cell r="J1800" t="str">
            <v>CFO Sales Tax-MO Uni</v>
          </cell>
          <cell r="K1800" t="str">
            <v>24172000</v>
          </cell>
        </row>
        <row r="1801">
          <cell r="I1801" t="str">
            <v>241244.073</v>
          </cell>
          <cell r="J1801" t="str">
            <v>CFO Sales Tax-MO Upl</v>
          </cell>
          <cell r="K1801" t="str">
            <v>24172000</v>
          </cell>
        </row>
        <row r="1802">
          <cell r="I1802" t="str">
            <v>241244.074</v>
          </cell>
          <cell r="J1802" t="str">
            <v>CFO Sales Tax-MO St</v>
          </cell>
          <cell r="K1802" t="str">
            <v>24172000</v>
          </cell>
        </row>
        <row r="1803">
          <cell r="I1803" t="str">
            <v>241244.075</v>
          </cell>
          <cell r="J1803" t="str">
            <v>CFO Sales Tax-MO Vel</v>
          </cell>
          <cell r="K1803" t="str">
            <v>24172000</v>
          </cell>
        </row>
        <row r="1804">
          <cell r="I1804" t="str">
            <v>241244.076</v>
          </cell>
          <cell r="J1804" t="str">
            <v>CFO Sales Tax-MO Val</v>
          </cell>
          <cell r="K1804" t="str">
            <v>24172000</v>
          </cell>
        </row>
        <row r="1805">
          <cell r="I1805" t="str">
            <v>241244.077</v>
          </cell>
          <cell r="J1805" t="str">
            <v>CFO Sales Tax-MO Vin</v>
          </cell>
          <cell r="K1805" t="str">
            <v>24172000</v>
          </cell>
        </row>
        <row r="1806">
          <cell r="I1806" t="str">
            <v>241244.078</v>
          </cell>
          <cell r="J1806" t="str">
            <v>CFO Sales Tax-MO Vin</v>
          </cell>
          <cell r="K1806" t="str">
            <v>24172000</v>
          </cell>
        </row>
        <row r="1807">
          <cell r="I1807" t="str">
            <v>241244.079</v>
          </cell>
          <cell r="J1807" t="str">
            <v>CFO Sales Tax-MO Vel</v>
          </cell>
          <cell r="K1807" t="str">
            <v>24172000</v>
          </cell>
        </row>
        <row r="1808">
          <cell r="I1808" t="str">
            <v>241244.080</v>
          </cell>
          <cell r="J1808" t="str">
            <v>CFO Sales Tax-MO Win</v>
          </cell>
          <cell r="K1808" t="str">
            <v>24172000</v>
          </cell>
        </row>
        <row r="1809">
          <cell r="I1809" t="str">
            <v>241244.081</v>
          </cell>
          <cell r="J1809" t="str">
            <v>CFO Sales Tax-MO Wes</v>
          </cell>
          <cell r="K1809" t="str">
            <v>24172000</v>
          </cell>
        </row>
        <row r="1810">
          <cell r="I1810" t="str">
            <v>241244.082</v>
          </cell>
          <cell r="J1810" t="str">
            <v>CFO Sales Tax-MO Web</v>
          </cell>
          <cell r="K1810" t="str">
            <v>24172000</v>
          </cell>
        </row>
        <row r="1811">
          <cell r="I1811" t="str">
            <v>241244.083</v>
          </cell>
          <cell r="J1811" t="str">
            <v>CFO Sales Tax-MO Wil</v>
          </cell>
          <cell r="K1811" t="str">
            <v>24172000</v>
          </cell>
        </row>
        <row r="1812">
          <cell r="I1812" t="str">
            <v>241244.084</v>
          </cell>
          <cell r="J1812" t="str">
            <v>CFO Sales Tax-MO Wel</v>
          </cell>
          <cell r="K1812" t="str">
            <v>24172000</v>
          </cell>
        </row>
        <row r="1813">
          <cell r="I1813" t="str">
            <v>241244.085</v>
          </cell>
          <cell r="J1813" t="str">
            <v>CFO Sales Tax-MO Wil</v>
          </cell>
          <cell r="K1813" t="str">
            <v>24172000</v>
          </cell>
        </row>
        <row r="1814">
          <cell r="I1814" t="str">
            <v>241244.086</v>
          </cell>
          <cell r="J1814" t="str">
            <v>CFO Sales Tax-MO Woo</v>
          </cell>
          <cell r="K1814" t="str">
            <v>24172000</v>
          </cell>
        </row>
        <row r="1815">
          <cell r="I1815" t="str">
            <v>241244.087</v>
          </cell>
          <cell r="J1815" t="str">
            <v>CFO Sales Tax-MO War</v>
          </cell>
          <cell r="K1815" t="str">
            <v>24172000</v>
          </cell>
        </row>
        <row r="1816">
          <cell r="I1816" t="str">
            <v>241244.088</v>
          </cell>
          <cell r="J1816" t="str">
            <v>CFO Sales Tax-MO Jef</v>
          </cell>
          <cell r="K1816" t="str">
            <v>24172000</v>
          </cell>
        </row>
        <row r="1817">
          <cell r="I1817" t="str">
            <v>241244.089</v>
          </cell>
          <cell r="J1817" t="str">
            <v>CFO Sales Tax-MO Jef</v>
          </cell>
          <cell r="K1817" t="str">
            <v>24172000</v>
          </cell>
        </row>
        <row r="1818">
          <cell r="I1818" t="str">
            <v>241244.090</v>
          </cell>
          <cell r="J1818" t="str">
            <v>CFO Sales Tax-Glen E</v>
          </cell>
          <cell r="K1818" t="str">
            <v>24172000</v>
          </cell>
        </row>
        <row r="1819">
          <cell r="I1819" t="str">
            <v>241244.091</v>
          </cell>
          <cell r="J1819" t="str">
            <v>CFO Sales Tax-Makenz</v>
          </cell>
          <cell r="K1819" t="str">
            <v>24172000</v>
          </cell>
        </row>
        <row r="1820">
          <cell r="I1820" t="str">
            <v>241244.092</v>
          </cell>
          <cell r="J1820" t="str">
            <v>CFO Sales Tax-Norwoo</v>
          </cell>
          <cell r="K1820" t="str">
            <v>24172000</v>
          </cell>
        </row>
        <row r="1821">
          <cell r="I1821" t="str">
            <v>241244.093</v>
          </cell>
          <cell r="J1821" t="str">
            <v>CFO Sales Tax-AZ Buc</v>
          </cell>
          <cell r="K1821" t="str">
            <v>24172000</v>
          </cell>
        </row>
        <row r="1822">
          <cell r="I1822" t="str">
            <v>241244.094</v>
          </cell>
          <cell r="J1822" t="str">
            <v>CFO Sales Tax-AZ Bul</v>
          </cell>
          <cell r="K1822" t="str">
            <v>24172000</v>
          </cell>
        </row>
        <row r="1823">
          <cell r="I1823" t="str">
            <v>241244.095</v>
          </cell>
          <cell r="J1823" t="str">
            <v>CFO Sales Tax-AZ Goo</v>
          </cell>
          <cell r="K1823" t="str">
            <v>24172000</v>
          </cell>
        </row>
        <row r="1824">
          <cell r="I1824" t="str">
            <v>241244.096</v>
          </cell>
          <cell r="J1824" t="str">
            <v>CFO Sales Tax-AZ Peo</v>
          </cell>
          <cell r="K1824" t="str">
            <v>24172000</v>
          </cell>
        </row>
        <row r="1825">
          <cell r="I1825" t="str">
            <v>241244.097</v>
          </cell>
          <cell r="J1825" t="str">
            <v>CFO Sales Tax-AZ Sur</v>
          </cell>
          <cell r="K1825" t="str">
            <v>24172000</v>
          </cell>
        </row>
        <row r="1826">
          <cell r="I1826" t="str">
            <v>241244.098</v>
          </cell>
          <cell r="J1826" t="str">
            <v>CFO Sales Tax-AZ You</v>
          </cell>
          <cell r="K1826" t="str">
            <v>24172000</v>
          </cell>
        </row>
        <row r="1827">
          <cell r="I1827" t="str">
            <v>241244.099</v>
          </cell>
          <cell r="J1827" t="str">
            <v>CFO Sales Tax-AZ PV</v>
          </cell>
          <cell r="K1827" t="str">
            <v>24172000</v>
          </cell>
        </row>
        <row r="1828">
          <cell r="I1828" t="str">
            <v>241244.100</v>
          </cell>
          <cell r="J1828" t="str">
            <v>CFO Sales Tax-AZ Sco</v>
          </cell>
          <cell r="K1828" t="str">
            <v>24172000</v>
          </cell>
        </row>
        <row r="1829">
          <cell r="I1829" t="str">
            <v>241244.101</v>
          </cell>
          <cell r="J1829" t="str">
            <v>CFO Sales Tax-AZ MaC</v>
          </cell>
          <cell r="K1829" t="str">
            <v>24172000</v>
          </cell>
        </row>
        <row r="1830">
          <cell r="I1830" t="str">
            <v>241244.102</v>
          </cell>
          <cell r="J1830" t="str">
            <v>CFO Sales Tax-AZ MC</v>
          </cell>
          <cell r="K1830" t="str">
            <v>24172000</v>
          </cell>
        </row>
        <row r="1831">
          <cell r="I1831" t="str">
            <v>241244.103</v>
          </cell>
          <cell r="J1831" t="str">
            <v>CFO Sales Tax-AZ SCr</v>
          </cell>
          <cell r="K1831" t="str">
            <v>24172000</v>
          </cell>
        </row>
        <row r="1832">
          <cell r="I1832" t="str">
            <v>241244.104</v>
          </cell>
          <cell r="J1832" t="str">
            <v>CFO Sales Tax-MO Lin</v>
          </cell>
          <cell r="K1832" t="str">
            <v>24172000</v>
          </cell>
        </row>
        <row r="1833">
          <cell r="I1833" t="str">
            <v>241244.105</v>
          </cell>
          <cell r="J1833" t="str">
            <v>CFO Sales Tax-MO War</v>
          </cell>
          <cell r="K1833" t="str">
            <v>24172000</v>
          </cell>
        </row>
        <row r="1834">
          <cell r="I1834" t="str">
            <v>241244.106</v>
          </cell>
          <cell r="J1834" t="str">
            <v>CFO-Sales Tax MO Cal</v>
          </cell>
          <cell r="K1834" t="str">
            <v>24172000</v>
          </cell>
        </row>
        <row r="1835">
          <cell r="I1835" t="str">
            <v>241244.107</v>
          </cell>
          <cell r="J1835" t="str">
            <v>CFO Sales Tax-MO Lom</v>
          </cell>
          <cell r="K1835" t="str">
            <v>24172000</v>
          </cell>
        </row>
        <row r="1836">
          <cell r="I1836" t="str">
            <v>241244.108</v>
          </cell>
          <cell r="J1836" t="str">
            <v>CFO-Sales Tax</v>
          </cell>
          <cell r="K1836" t="str">
            <v>24172000</v>
          </cell>
        </row>
        <row r="1837">
          <cell r="I1837" t="str">
            <v>241244.110</v>
          </cell>
          <cell r="J1837" t="str">
            <v>CFO-Sales Tax</v>
          </cell>
          <cell r="K1837" t="str">
            <v>24172000</v>
          </cell>
        </row>
        <row r="1838">
          <cell r="I1838" t="str">
            <v>241244.111</v>
          </cell>
          <cell r="J1838" t="str">
            <v>CFO-Sales Tax MO Calverton Park/hydrant permits</v>
          </cell>
          <cell r="K1838" t="str">
            <v>24172000</v>
          </cell>
        </row>
        <row r="1839">
          <cell r="I1839" t="str">
            <v>241244.038001</v>
          </cell>
          <cell r="J1839" t="str">
            <v>CFO Sales Tax AZ</v>
          </cell>
          <cell r="K1839" t="str">
            <v>24172001</v>
          </cell>
        </row>
        <row r="1840">
          <cell r="I1840" t="str">
            <v>241244.038003</v>
          </cell>
          <cell r="J1840" t="str">
            <v>CFO Sales Tax CA Chu</v>
          </cell>
          <cell r="K1840" t="str">
            <v>24172002</v>
          </cell>
        </row>
        <row r="1841">
          <cell r="I1841" t="str">
            <v>241244.038005</v>
          </cell>
          <cell r="J1841" t="str">
            <v>CFO Sales Tax CA Sac</v>
          </cell>
          <cell r="K1841" t="str">
            <v>24172003</v>
          </cell>
        </row>
        <row r="1842">
          <cell r="I1842" t="str">
            <v>241244.038006</v>
          </cell>
          <cell r="J1842" t="str">
            <v>CFO Sales Tax CA San</v>
          </cell>
          <cell r="K1842" t="str">
            <v>24172004</v>
          </cell>
        </row>
        <row r="1843">
          <cell r="I1843" t="str">
            <v>241244.038011</v>
          </cell>
          <cell r="J1843" t="str">
            <v>CFO Sales Tax FL</v>
          </cell>
          <cell r="K1843" t="str">
            <v>24172005</v>
          </cell>
        </row>
        <row r="1844">
          <cell r="I1844" t="str">
            <v>241244.038013</v>
          </cell>
          <cell r="J1844" t="str">
            <v>CFO Sales Tax Pensacola</v>
          </cell>
          <cell r="K1844" t="str">
            <v>24172005</v>
          </cell>
        </row>
        <row r="1845">
          <cell r="I1845" t="str">
            <v>241244.038014</v>
          </cell>
          <cell r="J1845" t="str">
            <v>CFO Sales Tax IL Bel</v>
          </cell>
          <cell r="K1845" t="str">
            <v>24172006</v>
          </cell>
        </row>
        <row r="1846">
          <cell r="I1846" t="str">
            <v>241244.038017</v>
          </cell>
          <cell r="J1846" t="str">
            <v>CFO Sales Tax IL Alt</v>
          </cell>
          <cell r="K1846" t="str">
            <v>24172007</v>
          </cell>
        </row>
        <row r="1847">
          <cell r="I1847" t="str">
            <v>241244.038020</v>
          </cell>
          <cell r="J1847" t="str">
            <v>CFO Sales Tax IL Chi</v>
          </cell>
          <cell r="K1847" t="str">
            <v>24172008</v>
          </cell>
        </row>
        <row r="1848">
          <cell r="I1848" t="str">
            <v>241244.038022</v>
          </cell>
          <cell r="J1848" t="str">
            <v>CFO Sales Tax IN</v>
          </cell>
          <cell r="K1848" t="str">
            <v>24172009</v>
          </cell>
        </row>
        <row r="1849">
          <cell r="I1849" t="str">
            <v>241244.038025</v>
          </cell>
          <cell r="J1849" t="str">
            <v>CFO Sales Tax KY</v>
          </cell>
          <cell r="K1849" t="str">
            <v>24172010</v>
          </cell>
        </row>
        <row r="1850">
          <cell r="I1850" t="str">
            <v>241244.038028</v>
          </cell>
          <cell r="J1850" t="str">
            <v>CFO Sales Tax MO</v>
          </cell>
          <cell r="K1850" t="str">
            <v>24172011</v>
          </cell>
        </row>
        <row r="1851">
          <cell r="I1851" t="str">
            <v>241244.038031</v>
          </cell>
          <cell r="J1851" t="str">
            <v>CFO Sales Tax NJ</v>
          </cell>
          <cell r="K1851" t="str">
            <v>24172012</v>
          </cell>
        </row>
        <row r="1852">
          <cell r="I1852" t="str">
            <v>241244.038037</v>
          </cell>
          <cell r="J1852" t="str">
            <v>CFO Sales Tax Voorhees - LOP</v>
          </cell>
          <cell r="K1852" t="str">
            <v>24172012</v>
          </cell>
        </row>
        <row r="1853">
          <cell r="I1853" t="str">
            <v>241244.038039</v>
          </cell>
          <cell r="J1853" t="str">
            <v>CFO Sales Tax Mt. Laurel</v>
          </cell>
          <cell r="K1853" t="str">
            <v>24172012</v>
          </cell>
        </row>
        <row r="1854">
          <cell r="I1854" t="str">
            <v>241244.038044</v>
          </cell>
          <cell r="J1854" t="str">
            <v>CFO Sales Tax Voorhees - CITE BT</v>
          </cell>
          <cell r="K1854" t="str">
            <v>24172012</v>
          </cell>
        </row>
        <row r="1855">
          <cell r="I1855" t="str">
            <v>241244.038045</v>
          </cell>
          <cell r="J1855" t="str">
            <v>CFO Sales Tax Voorhees - CITE ITS Client</v>
          </cell>
          <cell r="K1855" t="str">
            <v>24172012</v>
          </cell>
        </row>
        <row r="1856">
          <cell r="I1856" t="str">
            <v>241244.038050</v>
          </cell>
          <cell r="J1856" t="str">
            <v>CFO Sales Tax PA</v>
          </cell>
          <cell r="K1856" t="str">
            <v>24172013</v>
          </cell>
        </row>
        <row r="1857">
          <cell r="I1857" t="str">
            <v>241244.038053</v>
          </cell>
          <cell r="J1857" t="str">
            <v>CFO Sales Tax TN</v>
          </cell>
          <cell r="K1857" t="str">
            <v>24172014</v>
          </cell>
        </row>
        <row r="1858">
          <cell r="I1858" t="str">
            <v>241244.038054</v>
          </cell>
          <cell r="J1858" t="str">
            <v>CFO Sales Tax WV</v>
          </cell>
          <cell r="K1858" t="str">
            <v>24172015</v>
          </cell>
        </row>
        <row r="1859">
          <cell r="I1859" t="str">
            <v>241246.</v>
          </cell>
          <cell r="J1859" t="str">
            <v>CFO-Gross Rcts Tax</v>
          </cell>
          <cell r="K1859" t="str">
            <v>24173000</v>
          </cell>
        </row>
        <row r="1860">
          <cell r="I1860" t="str">
            <v>241246.001</v>
          </cell>
          <cell r="J1860" t="str">
            <v>CFO Gr Rec Tax</v>
          </cell>
          <cell r="K1860" t="str">
            <v>24173000</v>
          </cell>
        </row>
        <row r="1861">
          <cell r="I1861" t="str">
            <v>241246.002</v>
          </cell>
          <cell r="J1861" t="str">
            <v>CFO Gr Rec Tax-MO BF</v>
          </cell>
          <cell r="K1861" t="str">
            <v>24173000</v>
          </cell>
        </row>
        <row r="1862">
          <cell r="I1862" t="str">
            <v>241246.003</v>
          </cell>
          <cell r="J1862" t="str">
            <v>CFO Gr Rec Tax-MO Br</v>
          </cell>
          <cell r="K1862" t="str">
            <v>24173000</v>
          </cell>
        </row>
        <row r="1863">
          <cell r="I1863" t="str">
            <v>241246.004</v>
          </cell>
          <cell r="J1863" t="str">
            <v>CFO Gr Rec Tax-MO Be</v>
          </cell>
          <cell r="K1863" t="str">
            <v>24173000</v>
          </cell>
        </row>
        <row r="1864">
          <cell r="I1864" t="str">
            <v>241246.005</v>
          </cell>
          <cell r="J1864" t="str">
            <v>CFO Gr Rec Tax-MO Be</v>
          </cell>
          <cell r="K1864" t="str">
            <v>24173000</v>
          </cell>
        </row>
        <row r="1865">
          <cell r="I1865" t="str">
            <v>241246.006</v>
          </cell>
          <cell r="J1865" t="str">
            <v>CFO Gr Rec Tax-MO Be</v>
          </cell>
          <cell r="K1865" t="str">
            <v>24173000</v>
          </cell>
        </row>
        <row r="1866">
          <cell r="I1866" t="str">
            <v>241246.007</v>
          </cell>
          <cell r="J1866" t="str">
            <v>CFO Gr Rec Tax-MO Br</v>
          </cell>
          <cell r="K1866" t="str">
            <v>24173000</v>
          </cell>
        </row>
        <row r="1867">
          <cell r="I1867" t="str">
            <v>241246.008</v>
          </cell>
          <cell r="J1867" t="str">
            <v>CFO Gr Rec Tax-MO Cr</v>
          </cell>
          <cell r="K1867" t="str">
            <v>24173000</v>
          </cell>
        </row>
        <row r="1868">
          <cell r="I1868" t="str">
            <v>241246.009</v>
          </cell>
          <cell r="J1868" t="str">
            <v>CFO Gr Rec Tax-MO Ch</v>
          </cell>
          <cell r="K1868" t="str">
            <v>24173000</v>
          </cell>
        </row>
        <row r="1869">
          <cell r="I1869" t="str">
            <v>241246.010</v>
          </cell>
          <cell r="J1869" t="str">
            <v>CFO Gr Rec Tax-MO Ch</v>
          </cell>
          <cell r="K1869" t="str">
            <v>24173000</v>
          </cell>
        </row>
        <row r="1870">
          <cell r="I1870" t="str">
            <v>241246.011</v>
          </cell>
          <cell r="J1870" t="str">
            <v>CFO Gr Rec Tax-MO Ct</v>
          </cell>
          <cell r="K1870" t="str">
            <v>24173000</v>
          </cell>
        </row>
        <row r="1871">
          <cell r="I1871" t="str">
            <v>241246.012</v>
          </cell>
          <cell r="J1871" t="str">
            <v>CFO Gr Rec Tax-MO Cr</v>
          </cell>
          <cell r="K1871" t="str">
            <v>24173000</v>
          </cell>
        </row>
        <row r="1872">
          <cell r="I1872" t="str">
            <v>241246.013</v>
          </cell>
          <cell r="J1872" t="str">
            <v>CFO Gr Rec Tax-MO Cl</v>
          </cell>
          <cell r="K1872" t="str">
            <v>24173000</v>
          </cell>
        </row>
        <row r="1873">
          <cell r="I1873" t="str">
            <v>241246.014</v>
          </cell>
          <cell r="J1873" t="str">
            <v>CFO Gr Rec Tax-MO Co</v>
          </cell>
          <cell r="K1873" t="str">
            <v>24173000</v>
          </cell>
        </row>
        <row r="1874">
          <cell r="I1874" t="str">
            <v>241246.015</v>
          </cell>
          <cell r="J1874" t="str">
            <v>CFO Gr Rec Tax-MO Cr</v>
          </cell>
          <cell r="K1874" t="str">
            <v>24173000</v>
          </cell>
        </row>
        <row r="1875">
          <cell r="I1875" t="str">
            <v>241246.016</v>
          </cell>
          <cell r="J1875" t="str">
            <v>CFO Gr Rec Tax-MO De</v>
          </cell>
          <cell r="K1875" t="str">
            <v>24173000</v>
          </cell>
        </row>
        <row r="1876">
          <cell r="I1876" t="str">
            <v>241246.017</v>
          </cell>
          <cell r="J1876" t="str">
            <v>CFO Gr Rec Tax-MO De</v>
          </cell>
          <cell r="K1876" t="str">
            <v>24173000</v>
          </cell>
        </row>
        <row r="1877">
          <cell r="I1877" t="str">
            <v>241246.018</v>
          </cell>
          <cell r="J1877" t="str">
            <v>CFO Gr Rec Tax-MO El</v>
          </cell>
          <cell r="K1877" t="str">
            <v>24173000</v>
          </cell>
        </row>
        <row r="1878">
          <cell r="I1878" t="str">
            <v>241246.019</v>
          </cell>
          <cell r="J1878" t="str">
            <v>CFO Gr Rec Tax-MO Fe</v>
          </cell>
          <cell r="K1878" t="str">
            <v>24173000</v>
          </cell>
        </row>
        <row r="1879">
          <cell r="I1879" t="str">
            <v>241246.020</v>
          </cell>
          <cell r="J1879" t="str">
            <v>CFO Gr Rec Tax-MO Fl</v>
          </cell>
          <cell r="K1879" t="str">
            <v>24173000</v>
          </cell>
        </row>
        <row r="1880">
          <cell r="I1880" t="str">
            <v>241246.021</v>
          </cell>
          <cell r="J1880" t="str">
            <v>CFO Gr Rec Tax-MO Fl</v>
          </cell>
          <cell r="K1880" t="str">
            <v>24173000</v>
          </cell>
        </row>
        <row r="1881">
          <cell r="I1881" t="str">
            <v>241246.022</v>
          </cell>
          <cell r="J1881" t="str">
            <v>CFO Gr Rec Tax-MO Fe</v>
          </cell>
          <cell r="K1881" t="str">
            <v>24173000</v>
          </cell>
        </row>
        <row r="1882">
          <cell r="I1882" t="str">
            <v>241246.023</v>
          </cell>
          <cell r="J1882" t="str">
            <v>CFO Gr Rec Tax-MO Fr</v>
          </cell>
          <cell r="K1882" t="str">
            <v>24173000</v>
          </cell>
        </row>
        <row r="1883">
          <cell r="I1883" t="str">
            <v>241246.024</v>
          </cell>
          <cell r="J1883" t="str">
            <v>CFO Gr Rec Tax-MO Gl</v>
          </cell>
          <cell r="K1883" t="str">
            <v>24173000</v>
          </cell>
        </row>
        <row r="1884">
          <cell r="I1884" t="str">
            <v>241246.025</v>
          </cell>
          <cell r="J1884" t="str">
            <v>CFO Gr Rec Tax-MO Gr</v>
          </cell>
          <cell r="K1884" t="str">
            <v>24173000</v>
          </cell>
        </row>
        <row r="1885">
          <cell r="I1885" t="str">
            <v>241246.026</v>
          </cell>
          <cell r="J1885" t="str">
            <v>CFO Gr Rec Tax-MO Gr</v>
          </cell>
          <cell r="K1885" t="str">
            <v>24173000</v>
          </cell>
        </row>
        <row r="1886">
          <cell r="I1886" t="str">
            <v>241246.027</v>
          </cell>
          <cell r="J1886" t="str">
            <v>CFO Gr Rec Tax-MO Ha</v>
          </cell>
          <cell r="K1886" t="str">
            <v>24173000</v>
          </cell>
        </row>
        <row r="1887">
          <cell r="I1887" t="str">
            <v>241246.028</v>
          </cell>
          <cell r="J1887" t="str">
            <v>CFO Gr Rec Tax-MO Je</v>
          </cell>
          <cell r="K1887" t="str">
            <v>24173000</v>
          </cell>
        </row>
        <row r="1888">
          <cell r="I1888" t="str">
            <v>241246.029</v>
          </cell>
          <cell r="J1888" t="str">
            <v>CFO Gr Rec Tax-MO Ki</v>
          </cell>
          <cell r="K1888" t="str">
            <v>24173000</v>
          </cell>
        </row>
        <row r="1889">
          <cell r="I1889" t="str">
            <v>241246.030</v>
          </cell>
          <cell r="J1889" t="str">
            <v>CFO Gr Rec Tax-MO Ki</v>
          </cell>
          <cell r="K1889" t="str">
            <v>24173000</v>
          </cell>
        </row>
        <row r="1890">
          <cell r="I1890" t="str">
            <v>241246.031</v>
          </cell>
          <cell r="J1890" t="str">
            <v>CFO Gr Rec Tax-MO La</v>
          </cell>
          <cell r="K1890" t="str">
            <v>24173000</v>
          </cell>
        </row>
        <row r="1891">
          <cell r="I1891" t="str">
            <v>241246.032</v>
          </cell>
          <cell r="J1891" t="str">
            <v>CFO Gr Rec Tax-MO La</v>
          </cell>
          <cell r="K1891" t="str">
            <v>24173000</v>
          </cell>
        </row>
        <row r="1892">
          <cell r="I1892" t="str">
            <v>241246.033</v>
          </cell>
          <cell r="J1892" t="str">
            <v>CFO Gr Rec Tax-MO Mo</v>
          </cell>
          <cell r="K1892" t="str">
            <v>24173000</v>
          </cell>
        </row>
        <row r="1893">
          <cell r="I1893" t="str">
            <v>241246.034</v>
          </cell>
          <cell r="J1893" t="str">
            <v>CFO Gr Rec Tax-MO Ma</v>
          </cell>
          <cell r="K1893" t="str">
            <v>24173000</v>
          </cell>
        </row>
        <row r="1894">
          <cell r="I1894" t="str">
            <v>241246.035</v>
          </cell>
          <cell r="J1894" t="str">
            <v>CFO Gr Rec Tax-MO MD</v>
          </cell>
          <cell r="K1894" t="str">
            <v>24173000</v>
          </cell>
        </row>
        <row r="1895">
          <cell r="I1895" t="str">
            <v>241246.036</v>
          </cell>
          <cell r="J1895" t="str">
            <v>CFO Gr Rec Tax-MO Ma</v>
          </cell>
          <cell r="K1895" t="str">
            <v>24173000</v>
          </cell>
        </row>
        <row r="1896">
          <cell r="I1896" t="str">
            <v>241246.037</v>
          </cell>
          <cell r="J1896" t="str">
            <v>CFO Gr Rec Tax-MO No</v>
          </cell>
          <cell r="K1896" t="str">
            <v>24173000</v>
          </cell>
        </row>
        <row r="1897">
          <cell r="I1897" t="str">
            <v>241246.038</v>
          </cell>
          <cell r="J1897" t="str">
            <v>CFO Gr Rec Tax-MO No</v>
          </cell>
          <cell r="K1897" t="str">
            <v>24173000</v>
          </cell>
        </row>
        <row r="1898">
          <cell r="I1898" t="str">
            <v>241246.039</v>
          </cell>
          <cell r="J1898" t="str">
            <v>CFO Gr Rec Tax-MO Oa</v>
          </cell>
          <cell r="K1898" t="str">
            <v>24173000</v>
          </cell>
        </row>
        <row r="1899">
          <cell r="I1899" t="str">
            <v>241246.040</v>
          </cell>
          <cell r="J1899" t="str">
            <v>CFO Gr Rec Tax-MO Ol</v>
          </cell>
          <cell r="K1899" t="str">
            <v>24173000</v>
          </cell>
        </row>
        <row r="1900">
          <cell r="I1900" t="str">
            <v>241246.041</v>
          </cell>
          <cell r="J1900" t="str">
            <v>CFO Gr Rec Tax-MO Ov</v>
          </cell>
          <cell r="K1900" t="str">
            <v>24173000</v>
          </cell>
        </row>
        <row r="1901">
          <cell r="I1901" t="str">
            <v>241246.042</v>
          </cell>
          <cell r="J1901" t="str">
            <v>CFO Gr Rec Tax-MO Pa</v>
          </cell>
          <cell r="K1901" t="str">
            <v>24173000</v>
          </cell>
        </row>
        <row r="1902">
          <cell r="I1902" t="str">
            <v>241246.043</v>
          </cell>
          <cell r="J1902" t="str">
            <v>CFO Gr Rec Tax-MO Pa</v>
          </cell>
          <cell r="K1902" t="str">
            <v>24173000</v>
          </cell>
        </row>
        <row r="1903">
          <cell r="I1903" t="str">
            <v>241246.044</v>
          </cell>
          <cell r="J1903" t="str">
            <v>CFO Gr Rec Tax-MO Pi</v>
          </cell>
          <cell r="K1903" t="str">
            <v>24173000</v>
          </cell>
        </row>
        <row r="1904">
          <cell r="I1904" t="str">
            <v>241246.045</v>
          </cell>
          <cell r="J1904" t="str">
            <v>CFO Gr Rec Tax-MO Ri</v>
          </cell>
          <cell r="K1904" t="str">
            <v>24173000</v>
          </cell>
        </row>
        <row r="1905">
          <cell r="I1905" t="str">
            <v>241246.046</v>
          </cell>
          <cell r="J1905" t="str">
            <v>CFO Gr Rec Tax-MO Ro</v>
          </cell>
          <cell r="K1905" t="str">
            <v>24173000</v>
          </cell>
        </row>
        <row r="1906">
          <cell r="I1906" t="str">
            <v>241246.047</v>
          </cell>
          <cell r="J1906" t="str">
            <v>CFO Gr Rec Tax-MO St</v>
          </cell>
          <cell r="K1906" t="str">
            <v>24173000</v>
          </cell>
        </row>
        <row r="1907">
          <cell r="I1907" t="str">
            <v>241246.048</v>
          </cell>
          <cell r="J1907" t="str">
            <v>CFO Gr Rec Tax-MO Sh</v>
          </cell>
          <cell r="K1907" t="str">
            <v>24173000</v>
          </cell>
        </row>
        <row r="1908">
          <cell r="I1908" t="str">
            <v>241246.049</v>
          </cell>
          <cell r="J1908" t="str">
            <v>CFO Gr Rec Tax-MO Su</v>
          </cell>
          <cell r="K1908" t="str">
            <v>24173000</v>
          </cell>
        </row>
        <row r="1909">
          <cell r="I1909" t="str">
            <v>241246.050</v>
          </cell>
          <cell r="J1909" t="str">
            <v>CFO Gr Rec Tax-MO St</v>
          </cell>
          <cell r="K1909" t="str">
            <v>24173000</v>
          </cell>
        </row>
        <row r="1910">
          <cell r="I1910" t="str">
            <v>241246.051</v>
          </cell>
          <cell r="J1910" t="str">
            <v>CFO Gr Rec Tax-MO To</v>
          </cell>
          <cell r="K1910" t="str">
            <v>24173000</v>
          </cell>
        </row>
        <row r="1911">
          <cell r="I1911" t="str">
            <v>241246.052</v>
          </cell>
          <cell r="J1911" t="str">
            <v>CFO Gr Rec Tax-MO Un</v>
          </cell>
          <cell r="K1911" t="str">
            <v>24173000</v>
          </cell>
        </row>
        <row r="1912">
          <cell r="I1912" t="str">
            <v>241246.053</v>
          </cell>
          <cell r="J1912" t="str">
            <v>CFO Gr Rec Tax-MO St</v>
          </cell>
          <cell r="K1912" t="str">
            <v>24173000</v>
          </cell>
        </row>
        <row r="1913">
          <cell r="I1913" t="str">
            <v>241246.054</v>
          </cell>
          <cell r="J1913" t="str">
            <v>CFO Gr Rec Tax-MO Va</v>
          </cell>
          <cell r="K1913" t="str">
            <v>24173000</v>
          </cell>
        </row>
        <row r="1914">
          <cell r="I1914" t="str">
            <v>241246.055</v>
          </cell>
          <cell r="J1914" t="str">
            <v>CFO Gr Rec Tax-MO Vi</v>
          </cell>
          <cell r="K1914" t="str">
            <v>24173000</v>
          </cell>
        </row>
        <row r="1915">
          <cell r="I1915" t="str">
            <v>241246.056</v>
          </cell>
          <cell r="J1915" t="str">
            <v>CFO Gr Rec Tax-MO Ve</v>
          </cell>
          <cell r="K1915" t="str">
            <v>24173000</v>
          </cell>
        </row>
        <row r="1916">
          <cell r="I1916" t="str">
            <v>241246.057</v>
          </cell>
          <cell r="J1916" t="str">
            <v>CFO Gr Rec Tax-MO Wi</v>
          </cell>
          <cell r="K1916" t="str">
            <v>24173000</v>
          </cell>
        </row>
        <row r="1917">
          <cell r="I1917" t="str">
            <v>241246.058</v>
          </cell>
          <cell r="J1917" t="str">
            <v>CFO Gr Rec Tax-MO We</v>
          </cell>
          <cell r="K1917" t="str">
            <v>24173000</v>
          </cell>
        </row>
        <row r="1918">
          <cell r="I1918" t="str">
            <v>241246.059</v>
          </cell>
          <cell r="J1918" t="str">
            <v>CFO Gr Rec Tax-MO Wi</v>
          </cell>
          <cell r="K1918" t="str">
            <v>24173000</v>
          </cell>
        </row>
        <row r="1919">
          <cell r="I1919" t="str">
            <v>241246.060</v>
          </cell>
          <cell r="J1919" t="str">
            <v>CFO Gr Rec Tax-MO We</v>
          </cell>
          <cell r="K1919" t="str">
            <v>24173000</v>
          </cell>
        </row>
        <row r="1920">
          <cell r="I1920" t="str">
            <v>241246.061</v>
          </cell>
          <cell r="J1920" t="str">
            <v>CFO Gr Rec Tax-MO Wo</v>
          </cell>
          <cell r="K1920" t="str">
            <v>24173000</v>
          </cell>
        </row>
        <row r="1921">
          <cell r="I1921" t="str">
            <v>241246.062</v>
          </cell>
          <cell r="J1921" t="str">
            <v>CFO Gr Rec Tax-MO Wa</v>
          </cell>
          <cell r="K1921" t="str">
            <v>24173000</v>
          </cell>
        </row>
        <row r="1922">
          <cell r="I1922" t="str">
            <v>241246.063</v>
          </cell>
          <cell r="J1922" t="str">
            <v>CFO Gr Rec Tax-MO Fr</v>
          </cell>
          <cell r="K1922" t="str">
            <v>24173000</v>
          </cell>
        </row>
        <row r="1923">
          <cell r="I1923" t="str">
            <v>241246.064</v>
          </cell>
          <cell r="J1923" t="str">
            <v>CFO Gr Rec Tax-MO Su</v>
          </cell>
          <cell r="K1923" t="str">
            <v>24173000</v>
          </cell>
        </row>
        <row r="1924">
          <cell r="I1924" t="str">
            <v>241246.065</v>
          </cell>
          <cell r="J1924" t="str">
            <v>CFO Gr Rec Tax-MO Br</v>
          </cell>
          <cell r="K1924" t="str">
            <v>24173000</v>
          </cell>
        </row>
        <row r="1925">
          <cell r="I1925" t="str">
            <v>241246.066</v>
          </cell>
          <cell r="J1925" t="str">
            <v>CFO Gr Rec Tax-MO Ed</v>
          </cell>
          <cell r="K1925" t="str">
            <v>24173000</v>
          </cell>
        </row>
        <row r="1926">
          <cell r="I1926" t="str">
            <v>241246.067</v>
          </cell>
          <cell r="J1926" t="str">
            <v>CFO Gr Rec Tax-MO Bl</v>
          </cell>
          <cell r="K1926" t="str">
            <v>24173000</v>
          </cell>
        </row>
        <row r="1927">
          <cell r="I1927" t="str">
            <v>241246.068</v>
          </cell>
          <cell r="J1927" t="str">
            <v>CFO Gr Rec Tax-MO Bl</v>
          </cell>
          <cell r="K1927" t="str">
            <v>24173000</v>
          </cell>
        </row>
        <row r="1928">
          <cell r="I1928" t="str">
            <v>241246.070</v>
          </cell>
          <cell r="J1928" t="str">
            <v>CFO Gr Rec Tax-MO Bl</v>
          </cell>
          <cell r="K1928" t="str">
            <v>24173000</v>
          </cell>
        </row>
        <row r="1929">
          <cell r="I1929" t="str">
            <v>241246.071</v>
          </cell>
          <cell r="J1929" t="str">
            <v>CFO Gr Rec Tax-MO Bl</v>
          </cell>
          <cell r="K1929" t="str">
            <v>24173000</v>
          </cell>
        </row>
        <row r="1930">
          <cell r="I1930" t="str">
            <v>241246.072</v>
          </cell>
          <cell r="J1930" t="str">
            <v>CFO Gr Rec Tax-MO Bellerive/hydrant permits</v>
          </cell>
          <cell r="K1930" t="str">
            <v>24173000</v>
          </cell>
        </row>
        <row r="1931">
          <cell r="I1931" t="str">
            <v>241246.100</v>
          </cell>
          <cell r="J1931" t="str">
            <v>CFOGrRecTax-CA Coron</v>
          </cell>
          <cell r="K1931" t="str">
            <v>24173000</v>
          </cell>
        </row>
        <row r="1932">
          <cell r="I1932" t="str">
            <v>241246.101</v>
          </cell>
          <cell r="J1932" t="str">
            <v>CFOGrRecTax-CA Amble</v>
          </cell>
          <cell r="K1932" t="str">
            <v>24173000</v>
          </cell>
        </row>
        <row r="1933">
          <cell r="I1933" t="str">
            <v>241246.102</v>
          </cell>
          <cell r="J1933" t="str">
            <v>CFOGrRecTax-CA Bisho</v>
          </cell>
          <cell r="K1933" t="str">
            <v>24173000</v>
          </cell>
        </row>
        <row r="1934">
          <cell r="I1934" t="str">
            <v>241246.103</v>
          </cell>
          <cell r="J1934" t="str">
            <v>CFOGrRecTax-CA Carme</v>
          </cell>
          <cell r="K1934" t="str">
            <v>24173000</v>
          </cell>
        </row>
        <row r="1935">
          <cell r="I1935" t="str">
            <v>241246.104</v>
          </cell>
          <cell r="J1935" t="str">
            <v>CFOGrRecTax-CA MC/Ca</v>
          </cell>
          <cell r="K1935" t="str">
            <v>24173000</v>
          </cell>
        </row>
        <row r="1936">
          <cell r="I1936" t="str">
            <v>241246.105</v>
          </cell>
          <cell r="J1936" t="str">
            <v>CFOGrRecTax-CA CarmS</v>
          </cell>
          <cell r="K1936" t="str">
            <v>24173000</v>
          </cell>
        </row>
        <row r="1937">
          <cell r="I1937" t="str">
            <v>241246.106</v>
          </cell>
          <cell r="J1937" t="str">
            <v>CFOGrRecTax-CA DelRe</v>
          </cell>
          <cell r="K1937" t="str">
            <v>24173000</v>
          </cell>
        </row>
        <row r="1938">
          <cell r="I1938" t="str">
            <v>241246.107</v>
          </cell>
          <cell r="J1938" t="str">
            <v>CFOGrRecTax-CA HidHi</v>
          </cell>
          <cell r="K1938" t="str">
            <v>24173000</v>
          </cell>
        </row>
        <row r="1939">
          <cell r="I1939" t="str">
            <v>241246.108</v>
          </cell>
          <cell r="J1939" t="str">
            <v>CFOGrRecTax-CA MPCC/</v>
          </cell>
          <cell r="K1939" t="str">
            <v>24173000</v>
          </cell>
        </row>
        <row r="1940">
          <cell r="I1940" t="str">
            <v>241246.109</v>
          </cell>
          <cell r="J1940" t="str">
            <v>CFOGrRecTax-CA MC/Mo</v>
          </cell>
          <cell r="K1940" t="str">
            <v>24173000</v>
          </cell>
        </row>
        <row r="1941">
          <cell r="I1941" t="str">
            <v>241246.110</v>
          </cell>
          <cell r="J1941" t="str">
            <v>CFOGrRecTax-CA MC/Pa</v>
          </cell>
          <cell r="K1941" t="str">
            <v>24173000</v>
          </cell>
        </row>
        <row r="1942">
          <cell r="I1942" t="str">
            <v>241246.111</v>
          </cell>
          <cell r="J1942" t="str">
            <v>CFOGrRecTax-CA OutCa</v>
          </cell>
          <cell r="K1942" t="str">
            <v>24173000</v>
          </cell>
        </row>
        <row r="1943">
          <cell r="I1943" t="str">
            <v>241246.112</v>
          </cell>
          <cell r="J1943" t="str">
            <v>CFOGrRecTax-CA PacGr</v>
          </cell>
          <cell r="K1943" t="str">
            <v>24173000</v>
          </cell>
        </row>
        <row r="1944">
          <cell r="I1944" t="str">
            <v>241246.113</v>
          </cell>
          <cell r="J1944" t="str">
            <v>CFOGrRecTax-CA PBLoc</v>
          </cell>
          <cell r="K1944" t="str">
            <v>24173000</v>
          </cell>
        </row>
        <row r="1945">
          <cell r="I1945" t="str">
            <v>241246.114</v>
          </cell>
          <cell r="J1945" t="str">
            <v>CFOGrRecTax-CA Ranch</v>
          </cell>
          <cell r="K1945" t="str">
            <v>24173000</v>
          </cell>
        </row>
        <row r="1946">
          <cell r="I1946" t="str">
            <v>241246.115</v>
          </cell>
          <cell r="J1946" t="str">
            <v>CFOGrRecTax-CA RyanR</v>
          </cell>
          <cell r="K1946" t="str">
            <v>24173000</v>
          </cell>
        </row>
        <row r="1947">
          <cell r="I1947" t="str">
            <v>241246.116</v>
          </cell>
          <cell r="J1947" t="str">
            <v>CFOGrRecTax-CA Seasi</v>
          </cell>
          <cell r="K1947" t="str">
            <v>24173000</v>
          </cell>
        </row>
        <row r="1948">
          <cell r="I1948" t="str">
            <v>241246.117</v>
          </cell>
          <cell r="J1948" t="str">
            <v>CFOGrRecTax-CA SandC</v>
          </cell>
          <cell r="K1948" t="str">
            <v>24173000</v>
          </cell>
        </row>
        <row r="1949">
          <cell r="I1949" t="str">
            <v>241246.118</v>
          </cell>
          <cell r="J1949" t="str">
            <v>CFOGrRecTax-CA MC/Pe</v>
          </cell>
          <cell r="K1949" t="str">
            <v>24173000</v>
          </cell>
        </row>
        <row r="1950">
          <cell r="I1950" t="str">
            <v>241246.119</v>
          </cell>
          <cell r="J1950" t="str">
            <v>CFOGrRecTax-CA Baldw</v>
          </cell>
          <cell r="K1950" t="str">
            <v>24173000</v>
          </cell>
        </row>
        <row r="1951">
          <cell r="I1951" t="str">
            <v>241246.120</v>
          </cell>
          <cell r="J1951" t="str">
            <v>CFOGrRecTax-CA Bradb</v>
          </cell>
          <cell r="K1951" t="str">
            <v>24173000</v>
          </cell>
        </row>
        <row r="1952">
          <cell r="I1952" t="str">
            <v>241246.121</v>
          </cell>
          <cell r="J1952" t="str">
            <v>CFOGrRecTax-CA Duart</v>
          </cell>
          <cell r="K1952" t="str">
            <v>24173000</v>
          </cell>
        </row>
        <row r="1953">
          <cell r="I1953" t="str">
            <v>241246.122</v>
          </cell>
          <cell r="J1953" t="str">
            <v>CFOGrRecTax-CA LA Ct</v>
          </cell>
          <cell r="K1953" t="str">
            <v>24173000</v>
          </cell>
        </row>
        <row r="1954">
          <cell r="I1954" t="str">
            <v>241246.123</v>
          </cell>
          <cell r="J1954" t="str">
            <v>CFOGrRecTax-CA Rosem</v>
          </cell>
          <cell r="K1954" t="str">
            <v>24173000</v>
          </cell>
        </row>
        <row r="1955">
          <cell r="I1955" t="str">
            <v>241246.124</v>
          </cell>
          <cell r="J1955" t="str">
            <v>CFOGrRecTax-CA SanGa</v>
          </cell>
          <cell r="K1955" t="str">
            <v>24173000</v>
          </cell>
        </row>
        <row r="1956">
          <cell r="I1956" t="str">
            <v>241246.125</v>
          </cell>
          <cell r="J1956" t="str">
            <v>CFOGrRecTax-CA SanMa</v>
          </cell>
          <cell r="K1956" t="str">
            <v>24173000</v>
          </cell>
        </row>
        <row r="1957">
          <cell r="I1957" t="str">
            <v>241246.126</v>
          </cell>
          <cell r="J1957" t="str">
            <v>CFOGrRecTax-CA Ingle</v>
          </cell>
          <cell r="K1957" t="str">
            <v>24173000</v>
          </cell>
        </row>
        <row r="1958">
          <cell r="I1958" t="str">
            <v>241246.127</v>
          </cell>
          <cell r="J1958" t="str">
            <v>CFOGrRecTax-CA VentC</v>
          </cell>
          <cell r="K1958" t="str">
            <v>24173000</v>
          </cell>
        </row>
        <row r="1959">
          <cell r="I1959" t="str">
            <v>241246.128</v>
          </cell>
          <cell r="J1959" t="str">
            <v>CFOGrRecTax-CA Thous</v>
          </cell>
          <cell r="K1959" t="str">
            <v>24173000</v>
          </cell>
        </row>
        <row r="1960">
          <cell r="I1960" t="str">
            <v>241246.129</v>
          </cell>
          <cell r="J1960" t="str">
            <v>CFOGrRecTax-CA Azusa</v>
          </cell>
          <cell r="K1960" t="str">
            <v>24173000</v>
          </cell>
        </row>
        <row r="1961">
          <cell r="I1961" t="str">
            <v>241246.130</v>
          </cell>
          <cell r="J1961" t="str">
            <v>CFO CA PacGrv Fr Tax</v>
          </cell>
          <cell r="K1961" t="str">
            <v>24173000</v>
          </cell>
        </row>
        <row r="1962">
          <cell r="I1962" t="str">
            <v>241246.131</v>
          </cell>
          <cell r="J1962" t="str">
            <v>CFO Gr Rec Tax-CA DR</v>
          </cell>
          <cell r="K1962" t="str">
            <v>24173000</v>
          </cell>
        </row>
        <row r="1963">
          <cell r="I1963" t="str">
            <v>241246.132</v>
          </cell>
          <cell r="J1963" t="str">
            <v>CFOGrRecTax-CA Larkf</v>
          </cell>
          <cell r="K1963" t="str">
            <v>24173000</v>
          </cell>
        </row>
        <row r="1964">
          <cell r="I1964" t="str">
            <v>241246.133</v>
          </cell>
          <cell r="J1964" t="str">
            <v>CFO-Gross Receipts</v>
          </cell>
          <cell r="K1964" t="str">
            <v>24173000</v>
          </cell>
        </row>
        <row r="1965">
          <cell r="I1965" t="str">
            <v>241248.</v>
          </cell>
          <cell r="J1965" t="str">
            <v>CFO-Mun Tax</v>
          </cell>
          <cell r="K1965" t="str">
            <v>24174000</v>
          </cell>
        </row>
        <row r="1966">
          <cell r="I1966" t="str">
            <v>241248.001</v>
          </cell>
          <cell r="J1966" t="str">
            <v>CFO Mun Tax-LI Atlan</v>
          </cell>
          <cell r="K1966" t="str">
            <v>24174000</v>
          </cell>
        </row>
        <row r="1967">
          <cell r="I1967" t="str">
            <v>241248.002</v>
          </cell>
          <cell r="J1967" t="str">
            <v>CFO Mun Tax-LI Cedar</v>
          </cell>
          <cell r="K1967" t="str">
            <v>24174000</v>
          </cell>
        </row>
        <row r="1968">
          <cell r="I1968" t="str">
            <v>241248.003</v>
          </cell>
          <cell r="J1968" t="str">
            <v>CFO Mun Tax-LI East</v>
          </cell>
          <cell r="K1968" t="str">
            <v>24174000</v>
          </cell>
        </row>
        <row r="1969">
          <cell r="I1969" t="str">
            <v>241248.004</v>
          </cell>
          <cell r="J1969" t="str">
            <v>CFO Mun Tax-LI Hewle</v>
          </cell>
          <cell r="K1969" t="str">
            <v>24174000</v>
          </cell>
        </row>
        <row r="1970">
          <cell r="I1970" t="str">
            <v>241248.005</v>
          </cell>
          <cell r="J1970" t="str">
            <v>CFO Mun Tax-LI Hewle</v>
          </cell>
          <cell r="K1970" t="str">
            <v>24174000</v>
          </cell>
        </row>
        <row r="1971">
          <cell r="I1971" t="str">
            <v>241248.006</v>
          </cell>
          <cell r="J1971" t="str">
            <v>CFO Mun Tax-LI Hewle</v>
          </cell>
          <cell r="K1971" t="str">
            <v>24174000</v>
          </cell>
        </row>
        <row r="1972">
          <cell r="I1972" t="str">
            <v>241248.007</v>
          </cell>
          <cell r="J1972" t="str">
            <v>CFO Mun Tax-LI Islan</v>
          </cell>
          <cell r="K1972" t="str">
            <v>24174000</v>
          </cell>
        </row>
        <row r="1973">
          <cell r="I1973" t="str">
            <v>241248.008</v>
          </cell>
          <cell r="J1973" t="str">
            <v>CFO Mun Tax-LI Lawre</v>
          </cell>
          <cell r="K1973" t="str">
            <v>24174000</v>
          </cell>
        </row>
        <row r="1974">
          <cell r="I1974" t="str">
            <v>241248.009</v>
          </cell>
          <cell r="J1974" t="str">
            <v>CFO Mun Tax-LI Lynbr</v>
          </cell>
          <cell r="K1974" t="str">
            <v>24174000</v>
          </cell>
        </row>
        <row r="1975">
          <cell r="I1975" t="str">
            <v>241248.010</v>
          </cell>
          <cell r="J1975" t="str">
            <v>CFO Mun Tax-LI Malve</v>
          </cell>
          <cell r="K1975" t="str">
            <v>24174000</v>
          </cell>
        </row>
        <row r="1976">
          <cell r="I1976" t="str">
            <v>241248.011</v>
          </cell>
          <cell r="J1976" t="str">
            <v>CFO Mun Tax-LI Valle</v>
          </cell>
          <cell r="K1976" t="str">
            <v>24174000</v>
          </cell>
        </row>
        <row r="1977">
          <cell r="I1977" t="str">
            <v>241248.012</v>
          </cell>
          <cell r="J1977" t="str">
            <v>CFO Mun Tax-LI Woods</v>
          </cell>
          <cell r="K1977" t="str">
            <v>24174000</v>
          </cell>
        </row>
        <row r="1978">
          <cell r="I1978" t="str">
            <v>241248.013</v>
          </cell>
          <cell r="J1978" t="str">
            <v>CFO Mun Tax-AZ Mohav</v>
          </cell>
          <cell r="K1978" t="str">
            <v>24174000</v>
          </cell>
        </row>
        <row r="1979">
          <cell r="I1979" t="str">
            <v>241248.014</v>
          </cell>
          <cell r="J1979" t="str">
            <v>CFO Mun Tax-AZ Bullh</v>
          </cell>
          <cell r="K1979" t="str">
            <v>24174000</v>
          </cell>
        </row>
        <row r="1980">
          <cell r="I1980" t="str">
            <v>241248.015</v>
          </cell>
          <cell r="J1980" t="str">
            <v>CFO Mun Tax-AZ Maric</v>
          </cell>
          <cell r="K1980" t="str">
            <v>24174000</v>
          </cell>
        </row>
        <row r="1981">
          <cell r="I1981" t="str">
            <v>241248.016</v>
          </cell>
          <cell r="J1981" t="str">
            <v>CFO Mun Tax-AZ Goody</v>
          </cell>
          <cell r="K1981" t="str">
            <v>24174000</v>
          </cell>
        </row>
        <row r="1982">
          <cell r="I1982" t="str">
            <v>241248.017</v>
          </cell>
          <cell r="J1982" t="str">
            <v>CFO Mun Tax-AZ Peori</v>
          </cell>
          <cell r="K1982" t="str">
            <v>24174000</v>
          </cell>
        </row>
        <row r="1983">
          <cell r="I1983" t="str">
            <v>241248.018</v>
          </cell>
          <cell r="J1983" t="str">
            <v>CFO Mun Tax-AZ Surpr</v>
          </cell>
          <cell r="K1983" t="str">
            <v>24174000</v>
          </cell>
        </row>
        <row r="1984">
          <cell r="I1984" t="str">
            <v>241248.019</v>
          </cell>
          <cell r="J1984" t="str">
            <v>CFO Mun Tax-AZ Young</v>
          </cell>
          <cell r="K1984" t="str">
            <v>24174000</v>
          </cell>
        </row>
        <row r="1985">
          <cell r="I1985" t="str">
            <v>241248.020</v>
          </cell>
          <cell r="J1985" t="str">
            <v>CFO Mun Tax-AZ Bucke</v>
          </cell>
          <cell r="K1985" t="str">
            <v>24174000</v>
          </cell>
        </row>
        <row r="1986">
          <cell r="I1986" t="str">
            <v>241248.021</v>
          </cell>
          <cell r="J1986" t="str">
            <v>CFO Mun Tax-MO St Jo</v>
          </cell>
          <cell r="K1986" t="str">
            <v>24174000</v>
          </cell>
        </row>
        <row r="1987">
          <cell r="I1987" t="str">
            <v>241248.022</v>
          </cell>
          <cell r="J1987" t="str">
            <v>CFO Mun Tax-NY Sea Cliff</v>
          </cell>
          <cell r="K1987" t="str">
            <v>24174000</v>
          </cell>
        </row>
        <row r="1988">
          <cell r="I1988" t="str">
            <v>241248.101</v>
          </cell>
          <cell r="J1988" t="str">
            <v>CFO Mun Tax-CA Monte</v>
          </cell>
          <cell r="K1988" t="str">
            <v>24174000</v>
          </cell>
        </row>
        <row r="1989">
          <cell r="I1989" t="str">
            <v>241248.102</v>
          </cell>
          <cell r="J1989" t="str">
            <v>CFO Mun Tax-CA PacGr</v>
          </cell>
          <cell r="K1989" t="str">
            <v>24174000</v>
          </cell>
        </row>
        <row r="1990">
          <cell r="I1990" t="str">
            <v>241248.103</v>
          </cell>
          <cell r="J1990" t="str">
            <v>CFO Mun Tax-CA RyanR</v>
          </cell>
          <cell r="K1990" t="str">
            <v>24174000</v>
          </cell>
        </row>
        <row r="1991">
          <cell r="I1991" t="str">
            <v>241248.104</v>
          </cell>
          <cell r="J1991" t="str">
            <v>CFO Mun Tax-CA Seasi</v>
          </cell>
          <cell r="K1991" t="str">
            <v>24174000</v>
          </cell>
        </row>
        <row r="1992">
          <cell r="I1992" t="str">
            <v>241248.105</v>
          </cell>
          <cell r="J1992" t="str">
            <v>CFO Mun Tax-CA Mntry</v>
          </cell>
          <cell r="K1992" t="str">
            <v>24174000</v>
          </cell>
        </row>
        <row r="1993">
          <cell r="I1993" t="str">
            <v>241248.106</v>
          </cell>
          <cell r="J1993" t="str">
            <v>CFO Mun Tax-CA RR Mg</v>
          </cell>
          <cell r="K1993" t="str">
            <v>24174000</v>
          </cell>
        </row>
        <row r="1994">
          <cell r="I1994" t="str">
            <v>241248.107</v>
          </cell>
          <cell r="J1994" t="str">
            <v>CFO Mun Tax-CA SanGa</v>
          </cell>
          <cell r="K1994" t="str">
            <v>24174000</v>
          </cell>
        </row>
        <row r="1995">
          <cell r="I1995" t="str">
            <v>241248.108</v>
          </cell>
          <cell r="J1995" t="str">
            <v>CFO Mun Tax-CA SanMa</v>
          </cell>
          <cell r="K1995" t="str">
            <v>24174000</v>
          </cell>
        </row>
        <row r="1996">
          <cell r="I1996" t="str">
            <v>241248.109</v>
          </cell>
          <cell r="J1996" t="str">
            <v>CFO Mun Tax-CA Azusa</v>
          </cell>
          <cell r="K1996" t="str">
            <v>24174000</v>
          </cell>
        </row>
        <row r="1997">
          <cell r="I1997" t="str">
            <v>241248.110</v>
          </cell>
          <cell r="J1997" t="str">
            <v>CFO Mun Tax-CA Ing/I</v>
          </cell>
          <cell r="K1997" t="str">
            <v>24174000</v>
          </cell>
        </row>
        <row r="1998">
          <cell r="I1998" t="str">
            <v>241249.001</v>
          </cell>
          <cell r="J1998" t="str">
            <v>CFO-MC/Swr Rev/Cash</v>
          </cell>
          <cell r="K1998" t="str">
            <v>24171011</v>
          </cell>
        </row>
        <row r="1999">
          <cell r="I1999" t="str">
            <v>241249.002</v>
          </cell>
          <cell r="J1999" t="str">
            <v>CFO-MC/Swr A/R</v>
          </cell>
          <cell r="K1999" t="str">
            <v>24171012</v>
          </cell>
        </row>
        <row r="2000">
          <cell r="I2000" t="str">
            <v>241249.003</v>
          </cell>
          <cell r="J2000" t="str">
            <v>CFO-MC/Swr Adj</v>
          </cell>
          <cell r="K2000" t="str">
            <v>24171013</v>
          </cell>
        </row>
        <row r="2001">
          <cell r="I2001" t="str">
            <v>241249.004</v>
          </cell>
          <cell r="J2001" t="str">
            <v>CFO-MC/Swr ChgOff</v>
          </cell>
          <cell r="K2001" t="str">
            <v>24171014</v>
          </cell>
        </row>
        <row r="2002">
          <cell r="I2002" t="str">
            <v>241249.008</v>
          </cell>
          <cell r="J2002" t="str">
            <v>CFO-MC/Swr Deposits</v>
          </cell>
          <cell r="K2002" t="str">
            <v>24171011</v>
          </cell>
        </row>
        <row r="2003">
          <cell r="I2003" t="str">
            <v>241250.</v>
          </cell>
          <cell r="J2003" t="str">
            <v>A/P Check Clearing</v>
          </cell>
          <cell r="K2003" t="str">
            <v>13140100</v>
          </cell>
        </row>
        <row r="2004">
          <cell r="I2004" t="str">
            <v>241251.</v>
          </cell>
          <cell r="J2004" t="str">
            <v>P/R Check Clearing</v>
          </cell>
          <cell r="K2004" t="str">
            <v>13140200</v>
          </cell>
        </row>
        <row r="2005">
          <cell r="I2005" t="str">
            <v>241252.</v>
          </cell>
          <cell r="J2005" t="str">
            <v>Cred Refund A/P Chec</v>
          </cell>
          <cell r="K2005" t="str">
            <v>13140300</v>
          </cell>
        </row>
        <row r="2006">
          <cell r="I2006" t="str">
            <v>241253.AW21</v>
          </cell>
          <cell r="J2006" t="str">
            <v>CFO-WLPP In AW21</v>
          </cell>
          <cell r="K2006" t="str">
            <v>23530000</v>
          </cell>
        </row>
        <row r="2007">
          <cell r="I2007" t="str">
            <v>241253.EWS</v>
          </cell>
          <cell r="J2007" t="str">
            <v>CFO-WLPP In EWS</v>
          </cell>
          <cell r="K2007" t="str">
            <v>23530000</v>
          </cell>
        </row>
        <row r="2008">
          <cell r="I2008" t="str">
            <v>241254.AW21</v>
          </cell>
          <cell r="J2008" t="str">
            <v>CFO-SLPP In AW21</v>
          </cell>
          <cell r="K2008" t="str">
            <v>23530100</v>
          </cell>
        </row>
        <row r="2009">
          <cell r="I2009" t="str">
            <v>241254.EWS</v>
          </cell>
          <cell r="J2009" t="str">
            <v>CFO-SLPP In EWS</v>
          </cell>
          <cell r="K2009" t="str">
            <v>23530100</v>
          </cell>
        </row>
        <row r="2010">
          <cell r="I2010" t="str">
            <v>241255.AW21</v>
          </cell>
          <cell r="J2010" t="str">
            <v>CFO-In Home In AW21</v>
          </cell>
          <cell r="K2010" t="str">
            <v>23530200</v>
          </cell>
        </row>
        <row r="2011">
          <cell r="I2011" t="str">
            <v>241255.EWS</v>
          </cell>
          <cell r="J2011" t="str">
            <v>CFO-In Home In EWS</v>
          </cell>
          <cell r="K2011" t="str">
            <v>23530200</v>
          </cell>
        </row>
        <row r="2012">
          <cell r="I2012" t="str">
            <v>241256.AW21</v>
          </cell>
          <cell r="J2012" t="str">
            <v>CFO-WL/SL In AW21</v>
          </cell>
          <cell r="K2012" t="str">
            <v>23530300</v>
          </cell>
        </row>
        <row r="2013">
          <cell r="I2013" t="str">
            <v>241256.EWS</v>
          </cell>
          <cell r="J2013" t="str">
            <v>CFO-WL/SL In EWS</v>
          </cell>
          <cell r="K2013" t="str">
            <v>23530300</v>
          </cell>
        </row>
        <row r="2014">
          <cell r="I2014" t="str">
            <v>241257.AW21</v>
          </cell>
          <cell r="J2014" t="str">
            <v>CFO-WL/SL/IH In AW21</v>
          </cell>
          <cell r="K2014" t="str">
            <v>23530400</v>
          </cell>
        </row>
        <row r="2015">
          <cell r="I2015" t="str">
            <v>241257.EWS</v>
          </cell>
          <cell r="J2015" t="str">
            <v>CFO-WL/SL/IH In EWS</v>
          </cell>
          <cell r="K2015" t="str">
            <v>23530400</v>
          </cell>
        </row>
        <row r="2016">
          <cell r="I2016" t="str">
            <v>241258.</v>
          </cell>
          <cell r="J2016" t="str">
            <v>A/P Check Clearing-N</v>
          </cell>
          <cell r="K2016" t="str">
            <v>13140100</v>
          </cell>
        </row>
        <row r="2017">
          <cell r="I2017" t="str">
            <v>241260.</v>
          </cell>
          <cell r="J2017" t="str">
            <v>Misc Deposits Payabl</v>
          </cell>
          <cell r="K2017" t="str">
            <v>24126000</v>
          </cell>
        </row>
        <row r="2018">
          <cell r="I2018" t="str">
            <v>241261.</v>
          </cell>
          <cell r="J2018" t="str">
            <v>Accr Insurance Retro</v>
          </cell>
          <cell r="K2018" t="str">
            <v>24120710</v>
          </cell>
        </row>
        <row r="2019">
          <cell r="I2019" t="str">
            <v>241263.AW21</v>
          </cell>
          <cell r="J2019" t="str">
            <v>CFO-WLPP Receivable-</v>
          </cell>
          <cell r="K2019" t="str">
            <v>23540000</v>
          </cell>
        </row>
        <row r="2020">
          <cell r="I2020" t="str">
            <v>241263.EWS</v>
          </cell>
          <cell r="J2020" t="str">
            <v>CFO-WLPP Receivable-</v>
          </cell>
          <cell r="K2020" t="str">
            <v>23540000</v>
          </cell>
        </row>
        <row r="2021">
          <cell r="I2021" t="str">
            <v>241264.AW21</v>
          </cell>
          <cell r="J2021" t="str">
            <v>CFO-SLPP Receivable-</v>
          </cell>
          <cell r="K2021" t="str">
            <v>23540100</v>
          </cell>
        </row>
        <row r="2022">
          <cell r="I2022" t="str">
            <v>241264.EWS</v>
          </cell>
          <cell r="J2022" t="str">
            <v>CFO-SLPP Receivable-</v>
          </cell>
          <cell r="K2022" t="str">
            <v>23540100</v>
          </cell>
        </row>
        <row r="2023">
          <cell r="I2023" t="str">
            <v>241265.AW21</v>
          </cell>
          <cell r="J2023" t="str">
            <v>CFO-In Home Receivab</v>
          </cell>
          <cell r="K2023" t="str">
            <v>23540200</v>
          </cell>
        </row>
        <row r="2024">
          <cell r="I2024" t="str">
            <v>241265.EWS</v>
          </cell>
          <cell r="J2024" t="str">
            <v>CFO-In Home Receivab</v>
          </cell>
          <cell r="K2024" t="str">
            <v>23540200</v>
          </cell>
        </row>
        <row r="2025">
          <cell r="I2025" t="str">
            <v>241266.AW21</v>
          </cell>
          <cell r="J2025" t="str">
            <v>CFO-WL/SL Receivable</v>
          </cell>
          <cell r="K2025" t="str">
            <v>23540300</v>
          </cell>
        </row>
        <row r="2026">
          <cell r="I2026" t="str">
            <v>241266.EWS</v>
          </cell>
          <cell r="J2026" t="str">
            <v>CFO-WL/SL Receivable</v>
          </cell>
          <cell r="K2026" t="str">
            <v>23540300</v>
          </cell>
        </row>
        <row r="2027">
          <cell r="I2027" t="str">
            <v>241267.AW21</v>
          </cell>
          <cell r="J2027" t="str">
            <v>CFO-WL/SL/IH Receiva</v>
          </cell>
          <cell r="K2027" t="str">
            <v>23540400</v>
          </cell>
        </row>
        <row r="2028">
          <cell r="I2028" t="str">
            <v>241267.EWS</v>
          </cell>
          <cell r="J2028" t="str">
            <v>CFO-WL/SL/IH Receiva</v>
          </cell>
          <cell r="K2028" t="str">
            <v>23540400</v>
          </cell>
        </row>
        <row r="2029">
          <cell r="I2029" t="str">
            <v>241290.</v>
          </cell>
          <cell r="J2029" t="str">
            <v>CA - ST NOAA Settlem</v>
          </cell>
          <cell r="K2029" t="str">
            <v>24129000</v>
          </cell>
        </row>
        <row r="2030">
          <cell r="I2030" t="str">
            <v>241298.</v>
          </cell>
          <cell r="J2030" t="str">
            <v>Overhead Clearing</v>
          </cell>
          <cell r="K2030" t="str">
            <v>24199900</v>
          </cell>
        </row>
        <row r="2031">
          <cell r="I2031" t="str">
            <v>241322.</v>
          </cell>
          <cell r="J2031" t="str">
            <v>Incentive Plan Cash</v>
          </cell>
          <cell r="K2031" t="str">
            <v>24123000</v>
          </cell>
        </row>
        <row r="2032">
          <cell r="I2032" t="str">
            <v>241500.</v>
          </cell>
          <cell r="J2032" t="str">
            <v>Accrued Paving-Analy</v>
          </cell>
          <cell r="K2032" t="str">
            <v>24126200</v>
          </cell>
        </row>
        <row r="2033">
          <cell r="I2033" t="str">
            <v>241900.</v>
          </cell>
          <cell r="J2033" t="str">
            <v>Accrued litigation e</v>
          </cell>
          <cell r="K2033" t="str">
            <v>24126300</v>
          </cell>
        </row>
        <row r="2034">
          <cell r="I2034" t="str">
            <v>241998.</v>
          </cell>
          <cell r="J2034" t="str">
            <v>Other Curr Liab Anal</v>
          </cell>
          <cell r="K2034" t="str">
            <v>24199900</v>
          </cell>
        </row>
        <row r="2035">
          <cell r="I2035" t="str">
            <v>241999.</v>
          </cell>
          <cell r="J2035" t="str">
            <v>Other Curr Liab Not</v>
          </cell>
          <cell r="K2035" t="str">
            <v>24199900</v>
          </cell>
        </row>
        <row r="2036">
          <cell r="I2036" t="str">
            <v>245000.</v>
          </cell>
          <cell r="J2036" t="str">
            <v>Provisions (Goodwill</v>
          </cell>
          <cell r="K2036" t="str">
            <v>24199900</v>
          </cell>
        </row>
        <row r="2037">
          <cell r="I2037" t="str">
            <v>252110.</v>
          </cell>
          <cell r="J2037" t="str">
            <v>Adv for Const-NT Mai</v>
          </cell>
          <cell r="K2037" t="str">
            <v>25211000</v>
          </cell>
        </row>
        <row r="2038">
          <cell r="I2038" t="str">
            <v>252120.</v>
          </cell>
          <cell r="J2038" t="str">
            <v>Adv for Const-NT Ext</v>
          </cell>
          <cell r="K2038" t="str">
            <v>25212000</v>
          </cell>
        </row>
        <row r="2039">
          <cell r="I2039" t="str">
            <v>252130.</v>
          </cell>
          <cell r="J2039" t="str">
            <v>Adv for Const-NT Ser</v>
          </cell>
          <cell r="K2039" t="str">
            <v>25213000</v>
          </cell>
        </row>
        <row r="2040">
          <cell r="I2040" t="str">
            <v>252140.</v>
          </cell>
          <cell r="J2040" t="str">
            <v>Adv for Const-NT Met</v>
          </cell>
          <cell r="K2040" t="str">
            <v>25214000</v>
          </cell>
        </row>
        <row r="2041">
          <cell r="I2041" t="str">
            <v>252150.</v>
          </cell>
          <cell r="J2041" t="str">
            <v>Adv for Const-NT Hyd</v>
          </cell>
          <cell r="K2041" t="str">
            <v>25215000</v>
          </cell>
        </row>
        <row r="2042">
          <cell r="I2042" t="str">
            <v>252160.</v>
          </cell>
          <cell r="J2042" t="str">
            <v>Adv for Const-NT Oth</v>
          </cell>
          <cell r="K2042" t="str">
            <v>25216000</v>
          </cell>
        </row>
        <row r="2043">
          <cell r="I2043" t="str">
            <v>252170.</v>
          </cell>
          <cell r="J2043" t="str">
            <v>Adv for Const-NT WIP</v>
          </cell>
          <cell r="K2043" t="str">
            <v>25217000</v>
          </cell>
        </row>
        <row r="2044">
          <cell r="I2044" t="str">
            <v>252220.</v>
          </cell>
          <cell r="J2044" t="str">
            <v>Adv for Const-Tax Ex</v>
          </cell>
          <cell r="K2044" t="str">
            <v>25222000</v>
          </cell>
        </row>
        <row r="2045">
          <cell r="I2045" t="str">
            <v>252230.</v>
          </cell>
          <cell r="J2045" t="str">
            <v>Adv for Const-Tax Se</v>
          </cell>
          <cell r="K2045" t="str">
            <v>25223000</v>
          </cell>
        </row>
        <row r="2046">
          <cell r="I2046" t="str">
            <v>252240.</v>
          </cell>
          <cell r="J2046" t="str">
            <v>Adv for Const-Tax Me</v>
          </cell>
          <cell r="K2046" t="str">
            <v>25224000</v>
          </cell>
        </row>
        <row r="2047">
          <cell r="I2047" t="str">
            <v>252260.</v>
          </cell>
          <cell r="J2047" t="str">
            <v>Adv for Const-Tax Ot</v>
          </cell>
          <cell r="K2047" t="str">
            <v>25226000</v>
          </cell>
        </row>
        <row r="2048">
          <cell r="I2048" t="str">
            <v>252270.</v>
          </cell>
          <cell r="J2048" t="str">
            <v>Adv for Const-Tax WI</v>
          </cell>
          <cell r="K2048" t="str">
            <v>25227000</v>
          </cell>
        </row>
        <row r="2049">
          <cell r="I2049" t="str">
            <v>252275.</v>
          </cell>
          <cell r="J2049" t="str">
            <v>Adv for Const-Tax Co</v>
          </cell>
          <cell r="K2049" t="str">
            <v>25226000</v>
          </cell>
        </row>
        <row r="2050">
          <cell r="I2050" t="str">
            <v>252300.</v>
          </cell>
          <cell r="J2050" t="str">
            <v>Adv for Const-Tax SI</v>
          </cell>
          <cell r="K2050" t="str">
            <v>25230000</v>
          </cell>
        </row>
        <row r="2051">
          <cell r="I2051" t="str">
            <v>252999.</v>
          </cell>
          <cell r="J2051" t="str">
            <v>Adv for Const-Cur Po</v>
          </cell>
          <cell r="K2051" t="str">
            <v>25280000</v>
          </cell>
        </row>
        <row r="2052">
          <cell r="I2052" t="str">
            <v>252999.CP</v>
          </cell>
          <cell r="J2052" t="str">
            <v>Adv for Const-Curren</v>
          </cell>
          <cell r="K2052" t="str">
            <v>25299900</v>
          </cell>
        </row>
        <row r="2053">
          <cell r="I2053" t="str">
            <v>253114.</v>
          </cell>
          <cell r="J2053" t="str">
            <v>Def FIT-Unitary</v>
          </cell>
          <cell r="K2053" t="str">
            <v>25311500</v>
          </cell>
        </row>
        <row r="2054">
          <cell r="I2054" t="str">
            <v>253203.</v>
          </cell>
          <cell r="J2054" t="str">
            <v>Def FIT-Norm Propert</v>
          </cell>
          <cell r="K2054" t="str">
            <v>25310000</v>
          </cell>
        </row>
        <row r="2055">
          <cell r="I2055" t="str">
            <v>253301.</v>
          </cell>
          <cell r="J2055" t="str">
            <v>Def FIT-Other</v>
          </cell>
          <cell r="K2055" t="str">
            <v>25311000</v>
          </cell>
        </row>
        <row r="2056">
          <cell r="I2056" t="str">
            <v>253614.</v>
          </cell>
          <cell r="J2056" t="str">
            <v>Def SIT-Unitary</v>
          </cell>
          <cell r="K2056" t="str">
            <v>25321500</v>
          </cell>
        </row>
        <row r="2057">
          <cell r="I2057" t="str">
            <v>253701.</v>
          </cell>
          <cell r="J2057" t="str">
            <v>Def SIT-Other</v>
          </cell>
          <cell r="K2057" t="str">
            <v>25321000</v>
          </cell>
        </row>
        <row r="2058">
          <cell r="I2058" t="str">
            <v>255101.</v>
          </cell>
          <cell r="J2058" t="str">
            <v>Unamortized ITC - 3%</v>
          </cell>
          <cell r="K2058" t="str">
            <v>25510100</v>
          </cell>
        </row>
        <row r="2059">
          <cell r="I2059" t="str">
            <v>255102.</v>
          </cell>
          <cell r="J2059" t="str">
            <v>Unamortized ITC - 4%</v>
          </cell>
          <cell r="K2059" t="str">
            <v>25510200</v>
          </cell>
        </row>
        <row r="2060">
          <cell r="I2060" t="str">
            <v>255103.</v>
          </cell>
          <cell r="J2060" t="str">
            <v>Unamortized ITC - 10</v>
          </cell>
          <cell r="K2060" t="str">
            <v>25510300</v>
          </cell>
        </row>
        <row r="2061">
          <cell r="I2061" t="str">
            <v>255104.</v>
          </cell>
          <cell r="J2061" t="str">
            <v>Unamortized ITC - 6%</v>
          </cell>
          <cell r="K2061" t="str">
            <v>25510400</v>
          </cell>
        </row>
        <row r="2062">
          <cell r="I2062" t="str">
            <v>255105.</v>
          </cell>
          <cell r="J2062" t="str">
            <v>Unamortized State IT</v>
          </cell>
          <cell r="K2062" t="str">
            <v>25510500</v>
          </cell>
        </row>
        <row r="2063">
          <cell r="I2063" t="str">
            <v>256210.</v>
          </cell>
          <cell r="J2063" t="str">
            <v>Reg Liab-Exc Def FIT</v>
          </cell>
          <cell r="K2063" t="str">
            <v>25621000</v>
          </cell>
        </row>
        <row r="2064">
          <cell r="I2064" t="str">
            <v>256211.</v>
          </cell>
          <cell r="J2064" t="str">
            <v>Reg Liab-Exc Def AFU</v>
          </cell>
          <cell r="K2064" t="str">
            <v>25621100</v>
          </cell>
        </row>
        <row r="2065">
          <cell r="I2065" t="str">
            <v>256212.</v>
          </cell>
          <cell r="J2065" t="str">
            <v>Reg Liab-Exc Def Dep</v>
          </cell>
          <cell r="K2065" t="str">
            <v>25621200</v>
          </cell>
        </row>
        <row r="2066">
          <cell r="I2066" t="str">
            <v>256220.</v>
          </cell>
          <cell r="J2066" t="str">
            <v>Reg Liab-Deficit Def</v>
          </cell>
          <cell r="K2066" t="str">
            <v>25622000</v>
          </cell>
        </row>
        <row r="2067">
          <cell r="I2067" t="str">
            <v>256230.</v>
          </cell>
          <cell r="J2067" t="str">
            <v>Reg Liab-Exc Def SIT</v>
          </cell>
          <cell r="K2067" t="str">
            <v>25623000</v>
          </cell>
        </row>
        <row r="2068">
          <cell r="I2068" t="str">
            <v>256231.</v>
          </cell>
          <cell r="J2068" t="str">
            <v>Reg Liab-Exc Def AFU</v>
          </cell>
          <cell r="K2068" t="str">
            <v>25623100</v>
          </cell>
        </row>
        <row r="2069">
          <cell r="I2069" t="str">
            <v>256232.</v>
          </cell>
          <cell r="J2069" t="str">
            <v>Reg Liab-Exc Def Dep</v>
          </cell>
          <cell r="K2069" t="str">
            <v>25623200</v>
          </cell>
        </row>
        <row r="2070">
          <cell r="I2070" t="str">
            <v>256240.</v>
          </cell>
          <cell r="J2070" t="str">
            <v>Reg Liab-Other</v>
          </cell>
          <cell r="K2070" t="str">
            <v>25624000</v>
          </cell>
        </row>
        <row r="2071">
          <cell r="I2071" t="str">
            <v>256250.</v>
          </cell>
          <cell r="J2071" t="str">
            <v>Reg Liab-Cost of Rem</v>
          </cell>
          <cell r="K2071" t="str">
            <v>25700000</v>
          </cell>
        </row>
        <row r="2072">
          <cell r="I2072" t="str">
            <v>256250.RWIP</v>
          </cell>
          <cell r="J2072" t="str">
            <v>Reg Liab-Cost of Rem</v>
          </cell>
          <cell r="K2072" t="str">
            <v>25710000</v>
          </cell>
        </row>
        <row r="2073">
          <cell r="I2073" t="str">
            <v>256255.</v>
          </cell>
          <cell r="J2073" t="str">
            <v>Reg Liab-Refund of C</v>
          </cell>
          <cell r="K2073" t="str">
            <v>25635500</v>
          </cell>
        </row>
        <row r="2074">
          <cell r="I2074" t="str">
            <v>256310.</v>
          </cell>
          <cell r="J2074" t="str">
            <v>Reg Liab-ITC Gross-U</v>
          </cell>
          <cell r="K2074" t="str">
            <v>25626000</v>
          </cell>
        </row>
        <row r="2075">
          <cell r="I2075" t="str">
            <v>256311.</v>
          </cell>
          <cell r="J2075" t="str">
            <v>Reg Liab-ITC Gross-U</v>
          </cell>
          <cell r="K2075" t="str">
            <v>25626100</v>
          </cell>
        </row>
        <row r="2076">
          <cell r="I2076" t="str">
            <v>256312.</v>
          </cell>
          <cell r="J2076" t="str">
            <v>Reg Liab-ITC Gross-U</v>
          </cell>
          <cell r="K2076" t="str">
            <v>25626200</v>
          </cell>
        </row>
        <row r="2077">
          <cell r="I2077" t="str">
            <v>256313.</v>
          </cell>
          <cell r="J2077" t="str">
            <v>Reg Liab-ITC Gross-U</v>
          </cell>
          <cell r="K2077" t="str">
            <v>25626300</v>
          </cell>
        </row>
        <row r="2078">
          <cell r="I2078" t="str">
            <v>256315.</v>
          </cell>
          <cell r="J2078" t="str">
            <v>Reg Liab-ITC Gross-U</v>
          </cell>
          <cell r="K2078" t="str">
            <v>25626500</v>
          </cell>
        </row>
        <row r="2079">
          <cell r="I2079" t="str">
            <v>256320.</v>
          </cell>
          <cell r="J2079" t="str">
            <v>Accr Rev Stabilizati</v>
          </cell>
          <cell r="K2079" t="str">
            <v>25632000</v>
          </cell>
        </row>
        <row r="2080">
          <cell r="I2080" t="str">
            <v>256321.</v>
          </cell>
          <cell r="J2080" t="str">
            <v>Accr Rev Prop Tax St</v>
          </cell>
          <cell r="K2080" t="str">
            <v>25632100</v>
          </cell>
        </row>
        <row r="2081">
          <cell r="I2081" t="str">
            <v>256324.</v>
          </cell>
          <cell r="J2081" t="str">
            <v>Refund to Customers</v>
          </cell>
          <cell r="K2081" t="str">
            <v>25632400</v>
          </cell>
        </row>
        <row r="2082">
          <cell r="I2082" t="str">
            <v>256325.</v>
          </cell>
          <cell r="J2082" t="str">
            <v>Conservation Surchar</v>
          </cell>
          <cell r="K2082" t="str">
            <v>25632500</v>
          </cell>
        </row>
        <row r="2083">
          <cell r="I2083" t="str">
            <v>256327.</v>
          </cell>
          <cell r="J2083" t="str">
            <v>PWAC Differential</v>
          </cell>
          <cell r="K2083" t="str">
            <v>25632700</v>
          </cell>
        </row>
        <row r="2084">
          <cell r="I2084" t="str">
            <v>256328.</v>
          </cell>
          <cell r="J2084" t="str">
            <v>Reg Liab PTC Settlem</v>
          </cell>
          <cell r="K2084" t="str">
            <v>25632800</v>
          </cell>
        </row>
        <row r="2085">
          <cell r="I2085" t="str">
            <v>256329.</v>
          </cell>
          <cell r="J2085" t="str">
            <v>Reg Liab-PBOP Tracke</v>
          </cell>
          <cell r="K2085" t="str">
            <v>25632900</v>
          </cell>
        </row>
        <row r="2086">
          <cell r="I2086" t="str">
            <v>256330.</v>
          </cell>
          <cell r="J2086" t="str">
            <v>Reg Liab-Pension Tra</v>
          </cell>
          <cell r="K2086" t="str">
            <v>25633000</v>
          </cell>
        </row>
        <row r="2087">
          <cell r="I2087" t="str">
            <v>256331.</v>
          </cell>
          <cell r="J2087" t="str">
            <v>Reg Liab-Tank Painti</v>
          </cell>
          <cell r="K2087" t="str">
            <v>25633100</v>
          </cell>
        </row>
        <row r="2088">
          <cell r="I2088" t="str">
            <v>256332.</v>
          </cell>
          <cell r="J2088" t="str">
            <v>Reg Liab-Serv Co Pension</v>
          </cell>
          <cell r="K2088" t="str">
            <v>25633200</v>
          </cell>
        </row>
        <row r="2089">
          <cell r="I2089" t="str">
            <v>256333.</v>
          </cell>
          <cell r="J2089" t="str">
            <v>Reg Liab-PBOP Internal Reserve</v>
          </cell>
          <cell r="K2089" t="str">
            <v>25633200</v>
          </cell>
        </row>
        <row r="2090">
          <cell r="I2090" t="str">
            <v>256334.</v>
          </cell>
          <cell r="J2090" t="str">
            <v>Reg Liab-Pension Internal Reserve</v>
          </cell>
          <cell r="K2090" t="str">
            <v>25633200</v>
          </cell>
        </row>
        <row r="2091">
          <cell r="I2091" t="str">
            <v>256335.</v>
          </cell>
          <cell r="J2091" t="str">
            <v>Reg Liab-Gain on Deb</v>
          </cell>
          <cell r="K2091" t="str">
            <v>25633500</v>
          </cell>
        </row>
        <row r="2092">
          <cell r="I2092" t="str">
            <v>256337.</v>
          </cell>
          <cell r="J2092" t="str">
            <v>Reg Liab-Gain on Acq</v>
          </cell>
          <cell r="K2092" t="str">
            <v>25633700</v>
          </cell>
        </row>
        <row r="2093">
          <cell r="I2093" t="str">
            <v>256338.</v>
          </cell>
          <cell r="J2093" t="str">
            <v>Reg Liab-Accrued Rate Case Exp</v>
          </cell>
          <cell r="K2093" t="str">
            <v>25633800</v>
          </cell>
        </row>
        <row r="2094">
          <cell r="I2094" t="str">
            <v>256340.</v>
          </cell>
          <cell r="J2094" t="str">
            <v>Regulatory Liab. - O</v>
          </cell>
          <cell r="K2094" t="str">
            <v>25689900</v>
          </cell>
        </row>
        <row r="2095">
          <cell r="I2095" t="str">
            <v>256341.</v>
          </cell>
          <cell r="J2095" t="str">
            <v>Prop Sales in Suspen</v>
          </cell>
          <cell r="K2095" t="str">
            <v>25634100</v>
          </cell>
        </row>
        <row r="2096">
          <cell r="I2096" t="str">
            <v>256344.</v>
          </cell>
          <cell r="J2096" t="str">
            <v>CA-Aerojet Project</v>
          </cell>
          <cell r="K2096" t="str">
            <v>25634400</v>
          </cell>
        </row>
        <row r="2097">
          <cell r="I2097" t="str">
            <v>256345.</v>
          </cell>
          <cell r="J2097" t="str">
            <v>MTBE Settlement</v>
          </cell>
          <cell r="K2097" t="str">
            <v>25634500</v>
          </cell>
        </row>
        <row r="2098">
          <cell r="I2098" t="str">
            <v>256348.</v>
          </cell>
          <cell r="J2098" t="str">
            <v>Reg Liab-Def Revenue</v>
          </cell>
          <cell r="K2098" t="str">
            <v>25634800</v>
          </cell>
        </row>
        <row r="2099">
          <cell r="I2099" t="str">
            <v>256351.</v>
          </cell>
          <cell r="J2099" t="str">
            <v>Reg Liab-PBOP</v>
          </cell>
          <cell r="K2099" t="str">
            <v>25634800</v>
          </cell>
        </row>
        <row r="2100">
          <cell r="I2100" t="str">
            <v>256352.</v>
          </cell>
          <cell r="J2100" t="str">
            <v>Reg Liab-Pension</v>
          </cell>
          <cell r="K2100" t="str">
            <v>25634800</v>
          </cell>
        </row>
        <row r="2101">
          <cell r="I2101" t="str">
            <v>262120.</v>
          </cell>
          <cell r="J2101" t="str">
            <v>DCA-Accr Pension Def</v>
          </cell>
          <cell r="K2101" t="str">
            <v>26212000</v>
          </cell>
        </row>
        <row r="2102">
          <cell r="I2102" t="str">
            <v>262140.</v>
          </cell>
          <cell r="J2102" t="str">
            <v>DCA-Pension Pymt ERP</v>
          </cell>
          <cell r="K2102" t="str">
            <v>26214000</v>
          </cell>
        </row>
        <row r="2103">
          <cell r="I2103" t="str">
            <v>262141.</v>
          </cell>
          <cell r="J2103" t="str">
            <v>DCA-Defined Cont SER</v>
          </cell>
          <cell r="K2103" t="str">
            <v>26281100</v>
          </cell>
        </row>
        <row r="2104">
          <cell r="I2104" t="str">
            <v>262142.</v>
          </cell>
          <cell r="J2104" t="str">
            <v>DCA-401K Restoration</v>
          </cell>
          <cell r="K2104" t="str">
            <v>26281200</v>
          </cell>
        </row>
        <row r="2105">
          <cell r="I2105" t="str">
            <v>262150.</v>
          </cell>
          <cell r="J2105" t="str">
            <v>DCA-Pension Pymt ERP</v>
          </cell>
          <cell r="K2105" t="str">
            <v>26215000</v>
          </cell>
        </row>
        <row r="2106">
          <cell r="I2106" t="str">
            <v>262160.</v>
          </cell>
          <cell r="J2106" t="str">
            <v>ERP Special Contract</v>
          </cell>
          <cell r="K2106" t="str">
            <v>26216000</v>
          </cell>
        </row>
        <row r="2107">
          <cell r="I2107" t="str">
            <v>262210.</v>
          </cell>
          <cell r="J2107" t="str">
            <v>DCA-Accr OPEB</v>
          </cell>
          <cell r="K2107" t="str">
            <v>26221000</v>
          </cell>
        </row>
        <row r="2108">
          <cell r="I2108" t="str">
            <v>262211.</v>
          </cell>
          <cell r="J2108" t="str">
            <v>DCA-Accr NEI OPEB</v>
          </cell>
          <cell r="K2108" t="str">
            <v>26221100</v>
          </cell>
        </row>
        <row r="2109">
          <cell r="I2109" t="str">
            <v>262215.</v>
          </cell>
          <cell r="J2109" t="str">
            <v>DCA-Accr OPEB Med Su</v>
          </cell>
          <cell r="K2109" t="str">
            <v>26221500</v>
          </cell>
        </row>
        <row r="2110">
          <cell r="I2110" t="str">
            <v>262275.</v>
          </cell>
          <cell r="J2110" t="str">
            <v>DCA-Accr Revenue Oth</v>
          </cell>
          <cell r="K2110" t="str">
            <v>26237100</v>
          </cell>
        </row>
        <row r="2111">
          <cell r="I2111" t="str">
            <v>262278.</v>
          </cell>
          <cell r="J2111" t="str">
            <v>DCA-Conservation Sur</v>
          </cell>
          <cell r="K2111" t="str">
            <v>26237500</v>
          </cell>
        </row>
        <row r="2112">
          <cell r="I2112" t="str">
            <v>262304.</v>
          </cell>
          <cell r="J2112" t="str">
            <v>DCA-Wtr &amp; WW Chgs Bi</v>
          </cell>
          <cell r="K2112" t="str">
            <v>26237100</v>
          </cell>
        </row>
        <row r="2113">
          <cell r="I2113" t="str">
            <v>262313.</v>
          </cell>
          <cell r="J2113" t="str">
            <v>DCA-FAS 112 Costs</v>
          </cell>
          <cell r="K2113" t="str">
            <v>26281300</v>
          </cell>
        </row>
        <row r="2114">
          <cell r="I2114" t="str">
            <v>262315.</v>
          </cell>
          <cell r="J2114" t="str">
            <v>Accr Div Equivalents</v>
          </cell>
          <cell r="K2114" t="str">
            <v>26281500</v>
          </cell>
        </row>
        <row r="2115">
          <cell r="I2115" t="str">
            <v>262317.</v>
          </cell>
          <cell r="J2115" t="str">
            <v>Def Comp (prior 1/1/</v>
          </cell>
          <cell r="K2115" t="str">
            <v>26281700</v>
          </cell>
        </row>
        <row r="2116">
          <cell r="I2116" t="str">
            <v>262318.</v>
          </cell>
          <cell r="J2116" t="str">
            <v>NQ Savings &amp; Def Com</v>
          </cell>
          <cell r="K2116" t="str">
            <v>26281800</v>
          </cell>
        </row>
        <row r="2117">
          <cell r="I2117" t="str">
            <v>262326.</v>
          </cell>
          <cell r="J2117" t="str">
            <v>DCA-Discount on LT R</v>
          </cell>
          <cell r="K2117" t="str">
            <v>26281999</v>
          </cell>
        </row>
        <row r="2118">
          <cell r="I2118" t="str">
            <v>262330.</v>
          </cell>
          <cell r="J2118" t="str">
            <v>DCA-Def Rev CIAC</v>
          </cell>
          <cell r="K2118" t="str">
            <v>26233000</v>
          </cell>
        </row>
        <row r="2119">
          <cell r="I2119" t="str">
            <v>262331.</v>
          </cell>
          <cell r="J2119" t="str">
            <v>DCA-Def Rev CIAC FIT</v>
          </cell>
          <cell r="K2119" t="str">
            <v>26233100</v>
          </cell>
        </row>
        <row r="2120">
          <cell r="I2120" t="str">
            <v>262332.</v>
          </cell>
          <cell r="J2120" t="str">
            <v>DCA-Def Rev CIAC SIT</v>
          </cell>
          <cell r="K2120" t="str">
            <v>26233200</v>
          </cell>
        </row>
        <row r="2121">
          <cell r="I2121" t="str">
            <v>262338.</v>
          </cell>
          <cell r="J2121" t="str">
            <v>DCA-Tax Gross-Up AIC</v>
          </cell>
          <cell r="K2121" t="str">
            <v>26233800</v>
          </cell>
        </row>
        <row r="2122">
          <cell r="I2122" t="str">
            <v>262339.</v>
          </cell>
          <cell r="J2122" t="str">
            <v>DCA-Tax Gross-Up AIC</v>
          </cell>
          <cell r="K2122" t="str">
            <v>26233900</v>
          </cell>
        </row>
        <row r="2123">
          <cell r="I2123" t="str">
            <v>262340.</v>
          </cell>
          <cell r="J2123" t="str">
            <v>DCA-Tax Gross-Up AIC</v>
          </cell>
          <cell r="K2123" t="str">
            <v>26234000</v>
          </cell>
        </row>
        <row r="2124">
          <cell r="I2124" t="str">
            <v>262390.</v>
          </cell>
          <cell r="J2124" t="str">
            <v>DCA-Sick Bank</v>
          </cell>
          <cell r="K2124" t="str">
            <v>26281900</v>
          </cell>
        </row>
        <row r="2125">
          <cell r="I2125" t="str">
            <v>262397.AW02</v>
          </cell>
          <cell r="J2125" t="str">
            <v>DCA-Other IC AW02 No</v>
          </cell>
          <cell r="K2125" t="str">
            <v>26282000</v>
          </cell>
        </row>
        <row r="2126">
          <cell r="I2126" t="str">
            <v>262397.AW03</v>
          </cell>
          <cell r="J2126" t="str">
            <v>DCA-Other IC AW03 No</v>
          </cell>
          <cell r="K2126" t="str">
            <v>26282000</v>
          </cell>
        </row>
        <row r="2127">
          <cell r="I2127" t="str">
            <v>262397.AW04</v>
          </cell>
          <cell r="J2127" t="str">
            <v>DCA-Other IC AW04 No</v>
          </cell>
          <cell r="K2127" t="str">
            <v>26282000</v>
          </cell>
        </row>
        <row r="2128">
          <cell r="I2128" t="str">
            <v>262397.AW05</v>
          </cell>
          <cell r="J2128" t="str">
            <v>DCA-Other IC AW05 No</v>
          </cell>
          <cell r="K2128" t="str">
            <v>26282000</v>
          </cell>
        </row>
        <row r="2129">
          <cell r="I2129" t="str">
            <v>262397.AW09</v>
          </cell>
          <cell r="J2129" t="str">
            <v>DCA-Other IC AW09 No</v>
          </cell>
          <cell r="K2129" t="str">
            <v>26282000</v>
          </cell>
        </row>
        <row r="2130">
          <cell r="I2130" t="str">
            <v>262397.AW10</v>
          </cell>
          <cell r="J2130" t="str">
            <v>DCA-Other IC AW10 No</v>
          </cell>
          <cell r="K2130" t="str">
            <v>26282000</v>
          </cell>
        </row>
        <row r="2131">
          <cell r="I2131" t="str">
            <v>262397.AW11</v>
          </cell>
          <cell r="J2131" t="str">
            <v>DCA-Other IC AW11 No</v>
          </cell>
          <cell r="K2131" t="str">
            <v>26282000</v>
          </cell>
        </row>
        <row r="2132">
          <cell r="I2132" t="str">
            <v>262397.AW12</v>
          </cell>
          <cell r="J2132" t="str">
            <v>DCA-Other IC AW12 No</v>
          </cell>
          <cell r="K2132" t="str">
            <v>26282000</v>
          </cell>
        </row>
        <row r="2133">
          <cell r="I2133" t="str">
            <v>262397.AW13</v>
          </cell>
          <cell r="J2133" t="str">
            <v>DCA-Other IC AW13 No</v>
          </cell>
          <cell r="K2133" t="str">
            <v>26282000</v>
          </cell>
        </row>
        <row r="2134">
          <cell r="I2134" t="str">
            <v>262397.AW16</v>
          </cell>
          <cell r="J2134" t="str">
            <v>DCA-Other IC AW16 No</v>
          </cell>
          <cell r="K2134" t="str">
            <v>26282000</v>
          </cell>
        </row>
        <row r="2135">
          <cell r="I2135" t="str">
            <v>262397.AW17</v>
          </cell>
          <cell r="J2135" t="str">
            <v>DCA-Other IC AW17 No</v>
          </cell>
          <cell r="K2135" t="str">
            <v>26282000</v>
          </cell>
        </row>
        <row r="2136">
          <cell r="I2136" t="str">
            <v>262397.AW18</v>
          </cell>
          <cell r="J2136" t="str">
            <v>DCA-Other IC AW18 No</v>
          </cell>
          <cell r="K2136" t="str">
            <v>26282000</v>
          </cell>
        </row>
        <row r="2137">
          <cell r="I2137" t="str">
            <v>262397.AW19</v>
          </cell>
          <cell r="J2137" t="str">
            <v>DCA-Other IC AW19 No</v>
          </cell>
          <cell r="K2137" t="str">
            <v>26282000</v>
          </cell>
        </row>
        <row r="2138">
          <cell r="I2138" t="str">
            <v>262397.AW22</v>
          </cell>
          <cell r="J2138" t="str">
            <v>DCA-Other IC AW22 No</v>
          </cell>
          <cell r="K2138" t="str">
            <v>26282000</v>
          </cell>
        </row>
        <row r="2139">
          <cell r="I2139" t="str">
            <v>262397.AW23</v>
          </cell>
          <cell r="J2139" t="str">
            <v>DCA-Other IC AW23 No</v>
          </cell>
          <cell r="K2139" t="str">
            <v>26282000</v>
          </cell>
        </row>
        <row r="2140">
          <cell r="I2140" t="str">
            <v>262397.AW24</v>
          </cell>
          <cell r="J2140" t="str">
            <v>DCA-Other IC AW24 No</v>
          </cell>
          <cell r="K2140" t="str">
            <v>26282000</v>
          </cell>
        </row>
        <row r="2141">
          <cell r="I2141" t="str">
            <v>262397.AW26</v>
          </cell>
          <cell r="J2141" t="str">
            <v>DCA-Other IC AW26 No</v>
          </cell>
          <cell r="K2141" t="str">
            <v>26282000</v>
          </cell>
        </row>
        <row r="2142">
          <cell r="I2142" t="str">
            <v>262397.AW27</v>
          </cell>
          <cell r="J2142" t="str">
            <v>DCA-Other IC AW27 No</v>
          </cell>
          <cell r="K2142" t="str">
            <v>26282000</v>
          </cell>
        </row>
        <row r="2143">
          <cell r="I2143" t="str">
            <v>262397.AW28</v>
          </cell>
          <cell r="J2143" t="str">
            <v>DCA-Other IC AW28 No</v>
          </cell>
          <cell r="K2143" t="str">
            <v>26282000</v>
          </cell>
        </row>
        <row r="2144">
          <cell r="I2144" t="str">
            <v>262397.AW30</v>
          </cell>
          <cell r="J2144" t="str">
            <v>DCA-Other IC AW30 No</v>
          </cell>
          <cell r="K2144" t="str">
            <v>26282000</v>
          </cell>
        </row>
        <row r="2145">
          <cell r="I2145" t="str">
            <v>262397.AW38</v>
          </cell>
          <cell r="J2145" t="str">
            <v>DCA-Other IC AW38 No</v>
          </cell>
          <cell r="K2145" t="str">
            <v>26282000</v>
          </cell>
        </row>
        <row r="2146">
          <cell r="I2146" t="str">
            <v>262397.AW42</v>
          </cell>
          <cell r="J2146" t="str">
            <v>DCA-Other IC AW42 No</v>
          </cell>
          <cell r="K2146" t="str">
            <v>26282000</v>
          </cell>
        </row>
        <row r="2147">
          <cell r="I2147" t="str">
            <v>262397.AW44</v>
          </cell>
          <cell r="J2147" t="str">
            <v>DCA-Other IC AW44 No</v>
          </cell>
          <cell r="K2147" t="str">
            <v>26282000</v>
          </cell>
        </row>
        <row r="2148">
          <cell r="I2148" t="str">
            <v>262397.AW46</v>
          </cell>
          <cell r="J2148" t="str">
            <v>DCA-Other IC AW46 No</v>
          </cell>
          <cell r="K2148" t="str">
            <v>26282000</v>
          </cell>
        </row>
        <row r="2149">
          <cell r="I2149" t="str">
            <v>262397.AW50</v>
          </cell>
          <cell r="J2149" t="str">
            <v>DCA-Other IC AW50 No</v>
          </cell>
          <cell r="K2149" t="str">
            <v>26282000</v>
          </cell>
        </row>
        <row r="2150">
          <cell r="I2150" t="str">
            <v>262398.</v>
          </cell>
          <cell r="J2150" t="str">
            <v>DCA-Other</v>
          </cell>
          <cell r="K2150" t="str">
            <v>26281999</v>
          </cell>
        </row>
        <row r="2151">
          <cell r="I2151" t="str">
            <v>262399.AW09</v>
          </cell>
          <cell r="J2151" t="str">
            <v>DCA-Other Interco AW</v>
          </cell>
          <cell r="K2151" t="str">
            <v>26282000</v>
          </cell>
        </row>
        <row r="2152">
          <cell r="I2152" t="str">
            <v>262399.AW10</v>
          </cell>
          <cell r="J2152" t="str">
            <v>DCA-Other Interco AW</v>
          </cell>
          <cell r="K2152" t="str">
            <v>26282000</v>
          </cell>
        </row>
        <row r="2153">
          <cell r="I2153" t="str">
            <v>262399.AW11</v>
          </cell>
          <cell r="J2153" t="str">
            <v>DCA-Other Interco AW</v>
          </cell>
          <cell r="K2153" t="str">
            <v>26282000</v>
          </cell>
        </row>
        <row r="2154">
          <cell r="I2154" t="str">
            <v>262399.AW12</v>
          </cell>
          <cell r="J2154" t="str">
            <v>DCA-Other Interco AW</v>
          </cell>
          <cell r="K2154" t="str">
            <v>26282000</v>
          </cell>
        </row>
        <row r="2155">
          <cell r="I2155" t="str">
            <v>262399.AW13</v>
          </cell>
          <cell r="J2155" t="str">
            <v>DCA-Other Interco AW</v>
          </cell>
          <cell r="K2155" t="str">
            <v>26282000</v>
          </cell>
        </row>
        <row r="2156">
          <cell r="I2156" t="str">
            <v>262399.AW19</v>
          </cell>
          <cell r="J2156" t="str">
            <v>DCA-Other Interco AW</v>
          </cell>
          <cell r="K2156" t="str">
            <v>26282000</v>
          </cell>
        </row>
        <row r="2157">
          <cell r="I2157" t="str">
            <v>262399.AW23</v>
          </cell>
          <cell r="J2157" t="str">
            <v>DCA-Other Interco AW</v>
          </cell>
          <cell r="K2157" t="str">
            <v>26282000</v>
          </cell>
        </row>
        <row r="2158">
          <cell r="I2158" t="str">
            <v>262399.AW24</v>
          </cell>
          <cell r="J2158" t="str">
            <v>DCA-Other Interco AW</v>
          </cell>
          <cell r="K2158" t="str">
            <v>26282000</v>
          </cell>
        </row>
        <row r="2159">
          <cell r="I2159" t="str">
            <v>262399.AW26</v>
          </cell>
          <cell r="J2159" t="str">
            <v>DCA-Other Interco AW</v>
          </cell>
          <cell r="K2159" t="str">
            <v>26282000</v>
          </cell>
        </row>
        <row r="2160">
          <cell r="I2160" t="str">
            <v>262399.AW27</v>
          </cell>
          <cell r="J2160" t="str">
            <v>DCA-Other Interco AW</v>
          </cell>
          <cell r="K2160" t="str">
            <v>26282000</v>
          </cell>
        </row>
        <row r="2161">
          <cell r="I2161" t="str">
            <v>262399.AW28</v>
          </cell>
          <cell r="J2161" t="str">
            <v>DCA-Other Interco AW</v>
          </cell>
          <cell r="K2161" t="str">
            <v>26282000</v>
          </cell>
        </row>
        <row r="2162">
          <cell r="I2162" t="str">
            <v>262402.</v>
          </cell>
          <cell r="J2162" t="str">
            <v>DCN-Ext Dep in Suspe</v>
          </cell>
          <cell r="K2162" t="str">
            <v>26281400</v>
          </cell>
        </row>
        <row r="2163">
          <cell r="I2163" t="str">
            <v>262403.</v>
          </cell>
          <cell r="J2163" t="str">
            <v>DCN-Prop Sales in Su</v>
          </cell>
          <cell r="K2163" t="str">
            <v>26281600</v>
          </cell>
        </row>
        <row r="2164">
          <cell r="I2164" t="str">
            <v>262404.</v>
          </cell>
          <cell r="J2164" t="str">
            <v>CA-LT NOAA Settlemen</v>
          </cell>
          <cell r="K2164" t="str">
            <v>26281150</v>
          </cell>
        </row>
        <row r="2165">
          <cell r="I2165" t="str">
            <v>262411.</v>
          </cell>
          <cell r="J2165" t="str">
            <v>DCN-Adv Pay &amp; Dep Ot</v>
          </cell>
          <cell r="K2165" t="str">
            <v>26281450</v>
          </cell>
        </row>
        <row r="2166">
          <cell r="I2166" t="str">
            <v>262450.</v>
          </cell>
          <cell r="J2166" t="str">
            <v>DCN-ARO Liability</v>
          </cell>
          <cell r="K2166" t="str">
            <v>26281250</v>
          </cell>
        </row>
        <row r="2167">
          <cell r="I2167" t="str">
            <v>262550.</v>
          </cell>
          <cell r="J2167" t="str">
            <v>Swap Contract FV Lia</v>
          </cell>
          <cell r="K2167" t="str">
            <v>26281350</v>
          </cell>
        </row>
        <row r="2168">
          <cell r="I2168" t="str">
            <v>262598.</v>
          </cell>
          <cell r="J2168" t="str">
            <v>DCN-Other</v>
          </cell>
          <cell r="K2168" t="str">
            <v>26281999</v>
          </cell>
        </row>
        <row r="2169">
          <cell r="I2169" t="str">
            <v>265700.</v>
          </cell>
          <cell r="J2169" t="str">
            <v>Misc Operating Reser</v>
          </cell>
          <cell r="K2169" t="str">
            <v>26400000</v>
          </cell>
        </row>
        <row r="2170">
          <cell r="I2170" t="str">
            <v>265800.</v>
          </cell>
          <cell r="J2170" t="str">
            <v>FIN 48 Reserve - Fed</v>
          </cell>
          <cell r="K2170" t="str">
            <v>26580000</v>
          </cell>
        </row>
        <row r="2171">
          <cell r="I2171" t="str">
            <v>265810.</v>
          </cell>
          <cell r="J2171" t="str">
            <v>FIN 48 Reserve - Sta</v>
          </cell>
          <cell r="K2171" t="str">
            <v>26581000</v>
          </cell>
        </row>
        <row r="2172">
          <cell r="I2172" t="str">
            <v>271110.</v>
          </cell>
          <cell r="J2172" t="str">
            <v>CIAC-NT Mains</v>
          </cell>
          <cell r="K2172" t="str">
            <v>27111000</v>
          </cell>
        </row>
        <row r="2173">
          <cell r="I2173" t="str">
            <v>271120.</v>
          </cell>
          <cell r="J2173" t="str">
            <v>CIAC-NT Ext Dep</v>
          </cell>
          <cell r="K2173" t="str">
            <v>27112000</v>
          </cell>
        </row>
        <row r="2174">
          <cell r="I2174" t="str">
            <v>271130.</v>
          </cell>
          <cell r="J2174" t="str">
            <v>CIAC-NT Services</v>
          </cell>
          <cell r="K2174" t="str">
            <v>27113000</v>
          </cell>
        </row>
        <row r="2175">
          <cell r="I2175" t="str">
            <v>271140.</v>
          </cell>
          <cell r="J2175" t="str">
            <v>CIAC-NT Meters</v>
          </cell>
          <cell r="K2175" t="str">
            <v>27114000</v>
          </cell>
        </row>
        <row r="2176">
          <cell r="I2176" t="str">
            <v>271150.</v>
          </cell>
          <cell r="J2176" t="str">
            <v>CIAC-NT Hydrants</v>
          </cell>
          <cell r="K2176" t="str">
            <v>27115000</v>
          </cell>
        </row>
        <row r="2177">
          <cell r="I2177" t="str">
            <v>271160.</v>
          </cell>
          <cell r="J2177" t="str">
            <v>CIAC-NT Other</v>
          </cell>
          <cell r="K2177" t="str">
            <v>27116000</v>
          </cell>
        </row>
        <row r="2178">
          <cell r="I2178" t="str">
            <v>271160.001</v>
          </cell>
          <cell r="J2178" t="str">
            <v>CIAC-NT Spec Fac Fee</v>
          </cell>
          <cell r="K2178" t="str">
            <v>27116001</v>
          </cell>
        </row>
        <row r="2179">
          <cell r="I2179" t="str">
            <v>271162.</v>
          </cell>
          <cell r="J2179" t="str">
            <v>CIAC-NT Other(Terra</v>
          </cell>
          <cell r="K2179" t="str">
            <v>27116002</v>
          </cell>
        </row>
        <row r="2180">
          <cell r="I2180" t="str">
            <v>271170.</v>
          </cell>
          <cell r="J2180" t="str">
            <v>CIAC-NT WIP</v>
          </cell>
          <cell r="K2180" t="str">
            <v>27117000</v>
          </cell>
        </row>
        <row r="2181">
          <cell r="I2181" t="str">
            <v>271180.</v>
          </cell>
          <cell r="J2181" t="str">
            <v>CIAC-NT Non-Util Pro</v>
          </cell>
          <cell r="K2181" t="str">
            <v>27118000</v>
          </cell>
        </row>
        <row r="2182">
          <cell r="I2182" t="str">
            <v>271210.</v>
          </cell>
          <cell r="J2182" t="str">
            <v>CIAC-Tax Mains</v>
          </cell>
          <cell r="K2182" t="str">
            <v>27121000</v>
          </cell>
        </row>
        <row r="2183">
          <cell r="I2183" t="str">
            <v>271220.</v>
          </cell>
          <cell r="J2183" t="str">
            <v>CIAC-Tax Ext Dep</v>
          </cell>
          <cell r="K2183" t="str">
            <v>27122000</v>
          </cell>
        </row>
        <row r="2184">
          <cell r="I2184" t="str">
            <v>271230.</v>
          </cell>
          <cell r="J2184" t="str">
            <v>CIAC-Tax Services</v>
          </cell>
          <cell r="K2184" t="str">
            <v>27123000</v>
          </cell>
        </row>
        <row r="2185">
          <cell r="I2185" t="str">
            <v>271240.</v>
          </cell>
          <cell r="J2185" t="str">
            <v>CIAC-Tax Meters</v>
          </cell>
          <cell r="K2185" t="str">
            <v>27124000</v>
          </cell>
        </row>
        <row r="2186">
          <cell r="I2186" t="str">
            <v>271250.</v>
          </cell>
          <cell r="J2186" t="str">
            <v>CIAC-Tax Hydrants</v>
          </cell>
          <cell r="K2186" t="str">
            <v>27125000</v>
          </cell>
        </row>
        <row r="2187">
          <cell r="I2187" t="str">
            <v>271260.</v>
          </cell>
          <cell r="J2187" t="str">
            <v>CIAC-Tax Other</v>
          </cell>
          <cell r="K2187" t="str">
            <v>27126000</v>
          </cell>
        </row>
        <row r="2188">
          <cell r="I2188" t="str">
            <v>271270.</v>
          </cell>
          <cell r="J2188" t="str">
            <v>CIAC-Tax WIP</v>
          </cell>
          <cell r="K2188" t="str">
            <v>27127000</v>
          </cell>
        </row>
        <row r="2189">
          <cell r="I2189" t="str">
            <v>271310.</v>
          </cell>
          <cell r="J2189" t="str">
            <v>CIAC-Tax Mains SIT</v>
          </cell>
          <cell r="K2189" t="str">
            <v>27131000</v>
          </cell>
        </row>
        <row r="2190">
          <cell r="I2190" t="str">
            <v>271330.</v>
          </cell>
          <cell r="J2190" t="str">
            <v>CIAC-Tax Services SI</v>
          </cell>
          <cell r="K2190" t="str">
            <v>27133000</v>
          </cell>
        </row>
        <row r="2191">
          <cell r="I2191" t="str">
            <v>271350.</v>
          </cell>
          <cell r="J2191" t="str">
            <v>CIAC-Tax Hydrants SI</v>
          </cell>
          <cell r="K2191" t="str">
            <v>27135000</v>
          </cell>
        </row>
        <row r="2192">
          <cell r="I2192" t="str">
            <v>271360.</v>
          </cell>
          <cell r="J2192" t="str">
            <v>CIAC-Tax Other SIT</v>
          </cell>
          <cell r="K2192" t="str">
            <v>27136000</v>
          </cell>
        </row>
        <row r="2193">
          <cell r="I2193" t="str">
            <v>271370.</v>
          </cell>
          <cell r="J2193" t="str">
            <v>CIAC-Tax WIP SIT</v>
          </cell>
          <cell r="K2193" t="str">
            <v>27137000</v>
          </cell>
        </row>
        <row r="2194">
          <cell r="I2194" t="str">
            <v>271410.</v>
          </cell>
          <cell r="J2194" t="str">
            <v>CIAC-Tax Mains FIT</v>
          </cell>
          <cell r="K2194" t="str">
            <v>27141000</v>
          </cell>
        </row>
        <row r="2195">
          <cell r="I2195" t="str">
            <v>271430.</v>
          </cell>
          <cell r="J2195" t="str">
            <v>CIAC-Tax Services FI</v>
          </cell>
          <cell r="K2195" t="str">
            <v>27143000</v>
          </cell>
        </row>
        <row r="2196">
          <cell r="I2196" t="str">
            <v>271440.</v>
          </cell>
          <cell r="J2196" t="str">
            <v>CIAC-Tax Meters FIT</v>
          </cell>
          <cell r="K2196" t="str">
            <v>27144000</v>
          </cell>
        </row>
        <row r="2197">
          <cell r="I2197" t="str">
            <v>271450.</v>
          </cell>
          <cell r="J2197" t="str">
            <v>CIAC-Tax Hydrants FI</v>
          </cell>
          <cell r="K2197" t="str">
            <v>27145000</v>
          </cell>
        </row>
        <row r="2198">
          <cell r="I2198" t="str">
            <v>271460.</v>
          </cell>
          <cell r="J2198" t="str">
            <v>CIAC-Tax Other FIT</v>
          </cell>
          <cell r="K2198" t="str">
            <v>27146000</v>
          </cell>
        </row>
        <row r="2199">
          <cell r="I2199" t="str">
            <v>272010.</v>
          </cell>
          <cell r="J2199" t="str">
            <v>Accum Amort CIAC-Mai</v>
          </cell>
          <cell r="K2199" t="str">
            <v>27201000</v>
          </cell>
        </row>
        <row r="2200">
          <cell r="I2200" t="str">
            <v>272030.</v>
          </cell>
          <cell r="J2200" t="str">
            <v>Accum Amort CIAC-Ser</v>
          </cell>
          <cell r="K2200" t="str">
            <v>27203000</v>
          </cell>
        </row>
        <row r="2201">
          <cell r="I2201" t="str">
            <v>272040.</v>
          </cell>
          <cell r="J2201" t="str">
            <v>Accum Amort CIAC-Met</v>
          </cell>
          <cell r="K2201" t="str">
            <v>27204000</v>
          </cell>
        </row>
        <row r="2202">
          <cell r="I2202" t="str">
            <v>272050.</v>
          </cell>
          <cell r="J2202" t="str">
            <v>Accum Amort CIAC-Hyd</v>
          </cell>
          <cell r="K2202" t="str">
            <v>27205000</v>
          </cell>
        </row>
        <row r="2203">
          <cell r="I2203" t="str">
            <v>272060.</v>
          </cell>
          <cell r="J2203" t="str">
            <v>Accum Amort CIAC-Oth</v>
          </cell>
          <cell r="K2203" t="str">
            <v>27206000</v>
          </cell>
        </row>
        <row r="2204">
          <cell r="I2204" t="str">
            <v>272100.</v>
          </cell>
          <cell r="J2204" t="str">
            <v>Accum Amort CIAC-Tax</v>
          </cell>
          <cell r="K2204" t="str">
            <v>27210000</v>
          </cell>
        </row>
        <row r="2205">
          <cell r="I2205" t="str">
            <v>280999.</v>
          </cell>
          <cell r="J2205" t="str">
            <v>Interco Rec/Pay</v>
          </cell>
          <cell r="K2205" t="str">
            <v>23599999</v>
          </cell>
        </row>
        <row r="2206">
          <cell r="I2206" t="str">
            <v>401110.</v>
          </cell>
          <cell r="J2206" t="str">
            <v>Res Sales Billed</v>
          </cell>
          <cell r="K2206" t="str">
            <v>40111000</v>
          </cell>
        </row>
        <row r="2207">
          <cell r="I2207" t="str">
            <v>401110.001</v>
          </cell>
          <cell r="J2207" t="str">
            <v>Res Sales Billed-MTA</v>
          </cell>
          <cell r="K2207" t="str">
            <v>40111000</v>
          </cell>
        </row>
        <row r="2208">
          <cell r="I2208" t="str">
            <v>401110.002</v>
          </cell>
          <cell r="J2208" t="str">
            <v>Res Sales Billed Inc</v>
          </cell>
          <cell r="K2208" t="str">
            <v>40111000</v>
          </cell>
        </row>
        <row r="2209">
          <cell r="I2209" t="str">
            <v>401111.</v>
          </cell>
          <cell r="J2209" t="str">
            <v>Res Sales Billed Sur</v>
          </cell>
          <cell r="K2209" t="str">
            <v>40111100</v>
          </cell>
        </row>
        <row r="2210">
          <cell r="I2210" t="str">
            <v>401112.</v>
          </cell>
          <cell r="J2210" t="str">
            <v>Res Sales Billed DSI</v>
          </cell>
          <cell r="K2210" t="str">
            <v>40111200</v>
          </cell>
        </row>
        <row r="2211">
          <cell r="I2211" t="str">
            <v>401112.001</v>
          </cell>
          <cell r="J2211" t="str">
            <v>Res Sales Billed DSI</v>
          </cell>
          <cell r="K2211" t="str">
            <v>40111200</v>
          </cell>
        </row>
        <row r="2212">
          <cell r="I2212" t="str">
            <v>401113.</v>
          </cell>
          <cell r="J2212" t="str">
            <v>Res Sales Billed Unm</v>
          </cell>
          <cell r="K2212" t="str">
            <v>40111300</v>
          </cell>
        </row>
        <row r="2213">
          <cell r="I2213" t="str">
            <v>401114.</v>
          </cell>
          <cell r="J2213" t="str">
            <v>Res Sales Billed Unm</v>
          </cell>
          <cell r="K2213" t="str">
            <v>40111300</v>
          </cell>
        </row>
        <row r="2214">
          <cell r="I2214" t="str">
            <v>401115.</v>
          </cell>
          <cell r="J2214" t="str">
            <v>Res Sales Billed Unm</v>
          </cell>
          <cell r="K2214" t="str">
            <v>40111300</v>
          </cell>
        </row>
        <row r="2215">
          <cell r="I2215" t="str">
            <v>401120.</v>
          </cell>
          <cell r="J2215" t="str">
            <v>Res Sales Unbilled</v>
          </cell>
          <cell r="K2215" t="str">
            <v>40112000</v>
          </cell>
        </row>
        <row r="2216">
          <cell r="I2216" t="str">
            <v>401125.</v>
          </cell>
          <cell r="J2216" t="str">
            <v>Res Stabilization</v>
          </cell>
          <cell r="K2216" t="str">
            <v>40111000</v>
          </cell>
        </row>
        <row r="2217">
          <cell r="I2217" t="str">
            <v>401210.</v>
          </cell>
          <cell r="J2217" t="str">
            <v>Com Sales Billed</v>
          </cell>
          <cell r="K2217" t="str">
            <v>40121000</v>
          </cell>
        </row>
        <row r="2218">
          <cell r="I2218" t="str">
            <v>401210.001</v>
          </cell>
          <cell r="J2218" t="str">
            <v>Com Sales Billed MTA</v>
          </cell>
          <cell r="K2218" t="str">
            <v>40121000</v>
          </cell>
        </row>
        <row r="2219">
          <cell r="I2219" t="str">
            <v>401210.002</v>
          </cell>
          <cell r="J2219" t="str">
            <v>Com Sales Billed Inc</v>
          </cell>
          <cell r="K2219" t="str">
            <v>40121000</v>
          </cell>
        </row>
        <row r="2220">
          <cell r="I2220" t="str">
            <v>401211.</v>
          </cell>
          <cell r="J2220" t="str">
            <v>Com Sales Billed Sur</v>
          </cell>
          <cell r="K2220" t="str">
            <v>40121100</v>
          </cell>
        </row>
        <row r="2221">
          <cell r="I2221" t="str">
            <v>401212.</v>
          </cell>
          <cell r="J2221" t="str">
            <v>Com Sales Billed DSI</v>
          </cell>
          <cell r="K2221" t="str">
            <v>40121200</v>
          </cell>
        </row>
        <row r="2222">
          <cell r="I2222" t="str">
            <v>401212.001</v>
          </cell>
          <cell r="J2222" t="str">
            <v>Com Sales Billed DSI</v>
          </cell>
          <cell r="K2222" t="str">
            <v>40121200</v>
          </cell>
        </row>
        <row r="2223">
          <cell r="I2223" t="str">
            <v>401213.</v>
          </cell>
          <cell r="J2223" t="str">
            <v>Com Sales Billed Unm</v>
          </cell>
          <cell r="K2223" t="str">
            <v>40121300</v>
          </cell>
        </row>
        <row r="2224">
          <cell r="I2224" t="str">
            <v>401214.</v>
          </cell>
          <cell r="J2224" t="str">
            <v>Com Sales Billed Unm</v>
          </cell>
          <cell r="K2224" t="str">
            <v>40121300</v>
          </cell>
        </row>
        <row r="2225">
          <cell r="I2225" t="str">
            <v>401215.</v>
          </cell>
          <cell r="J2225" t="str">
            <v>Com Sales Billed Unm</v>
          </cell>
          <cell r="K2225" t="str">
            <v>40121300</v>
          </cell>
        </row>
        <row r="2226">
          <cell r="I2226" t="str">
            <v>401220.</v>
          </cell>
          <cell r="J2226" t="str">
            <v>Com Sales Unbilled</v>
          </cell>
          <cell r="K2226" t="str">
            <v>40122000</v>
          </cell>
        </row>
        <row r="2227">
          <cell r="I2227" t="str">
            <v>401225.</v>
          </cell>
          <cell r="J2227" t="str">
            <v>Com Stabilization</v>
          </cell>
          <cell r="K2227" t="str">
            <v>40121000</v>
          </cell>
        </row>
        <row r="2228">
          <cell r="I2228" t="str">
            <v>401310.</v>
          </cell>
          <cell r="J2228" t="str">
            <v>Ind Sales Billed</v>
          </cell>
          <cell r="K2228" t="str">
            <v>40131000</v>
          </cell>
        </row>
        <row r="2229">
          <cell r="I2229" t="str">
            <v>401311.</v>
          </cell>
          <cell r="J2229" t="str">
            <v>Ind Sales Billed Sur</v>
          </cell>
          <cell r="K2229" t="str">
            <v>40131100</v>
          </cell>
        </row>
        <row r="2230">
          <cell r="I2230" t="str">
            <v>401312.</v>
          </cell>
          <cell r="J2230" t="str">
            <v>Ind Sales Billed DSI</v>
          </cell>
          <cell r="K2230" t="str">
            <v>40131200</v>
          </cell>
        </row>
        <row r="2231">
          <cell r="I2231" t="str">
            <v>401312.001</v>
          </cell>
          <cell r="J2231" t="str">
            <v>Ind Sales Billed DSI</v>
          </cell>
          <cell r="K2231" t="str">
            <v>40131200</v>
          </cell>
        </row>
        <row r="2232">
          <cell r="I2232" t="str">
            <v>401320.</v>
          </cell>
          <cell r="J2232" t="str">
            <v>Ind Sales Unbilled</v>
          </cell>
          <cell r="K2232" t="str">
            <v>40132000</v>
          </cell>
        </row>
        <row r="2233">
          <cell r="I2233" t="str">
            <v>401380.</v>
          </cell>
          <cell r="J2233" t="str">
            <v>Accr Rev Stabilizati</v>
          </cell>
          <cell r="K2233" t="str">
            <v>40138000</v>
          </cell>
        </row>
        <row r="2234">
          <cell r="I2234" t="str">
            <v>401382.</v>
          </cell>
          <cell r="J2234" t="str">
            <v>Accr Prop Tax Rev St</v>
          </cell>
          <cell r="K2234" t="str">
            <v>40138200</v>
          </cell>
        </row>
        <row r="2235">
          <cell r="I2235" t="str">
            <v>401410.</v>
          </cell>
          <cell r="J2235" t="str">
            <v>Pub Fire Billed</v>
          </cell>
          <cell r="K2235" t="str">
            <v>40141000</v>
          </cell>
        </row>
        <row r="2236">
          <cell r="I2236" t="str">
            <v>401411.</v>
          </cell>
          <cell r="J2236" t="str">
            <v>Pub Fire Billed Surc</v>
          </cell>
          <cell r="K2236" t="str">
            <v>40141100</v>
          </cell>
        </row>
        <row r="2237">
          <cell r="I2237" t="str">
            <v>401412.</v>
          </cell>
          <cell r="J2237" t="str">
            <v>Pub Fire Billed DSIC</v>
          </cell>
          <cell r="K2237" t="str">
            <v>40141200</v>
          </cell>
        </row>
        <row r="2238">
          <cell r="I2238" t="str">
            <v>401420.</v>
          </cell>
          <cell r="J2238" t="str">
            <v>Pub Fire Unbilled</v>
          </cell>
          <cell r="K2238" t="str">
            <v>40142000</v>
          </cell>
        </row>
        <row r="2239">
          <cell r="I2239" t="str">
            <v>401450.</v>
          </cell>
          <cell r="J2239" t="str">
            <v>Priv Fire Billed</v>
          </cell>
          <cell r="K2239" t="str">
            <v>40145000</v>
          </cell>
        </row>
        <row r="2240">
          <cell r="I2240" t="str">
            <v>401450.001</v>
          </cell>
          <cell r="J2240" t="str">
            <v>Priv Fire Billed</v>
          </cell>
          <cell r="K2240" t="str">
            <v>40145000</v>
          </cell>
        </row>
        <row r="2241">
          <cell r="I2241" t="str">
            <v>401450.002</v>
          </cell>
          <cell r="J2241" t="str">
            <v>Priv Fire Billed</v>
          </cell>
          <cell r="K2241" t="str">
            <v>40145000</v>
          </cell>
        </row>
        <row r="2242">
          <cell r="I2242" t="str">
            <v>401451.</v>
          </cell>
          <cell r="J2242" t="str">
            <v>Priv Fire Billed Sur</v>
          </cell>
          <cell r="K2242" t="str">
            <v>40145100</v>
          </cell>
        </row>
        <row r="2243">
          <cell r="I2243" t="str">
            <v>401452.</v>
          </cell>
          <cell r="J2243" t="str">
            <v>Priv Fire Billed DSI</v>
          </cell>
          <cell r="K2243" t="str">
            <v>40145200</v>
          </cell>
        </row>
        <row r="2244">
          <cell r="I2244" t="str">
            <v>401460.</v>
          </cell>
          <cell r="J2244" t="str">
            <v>Priv Fire Unbilled</v>
          </cell>
          <cell r="K2244" t="str">
            <v>40146000</v>
          </cell>
        </row>
        <row r="2245">
          <cell r="I2245" t="str">
            <v>401510.</v>
          </cell>
          <cell r="J2245" t="str">
            <v>Pub Auth Billed</v>
          </cell>
          <cell r="K2245" t="str">
            <v>40151000</v>
          </cell>
        </row>
        <row r="2246">
          <cell r="I2246" t="str">
            <v>401511.</v>
          </cell>
          <cell r="J2246" t="str">
            <v>Pub Auth Billed Surc</v>
          </cell>
          <cell r="K2246" t="str">
            <v>40151100</v>
          </cell>
        </row>
        <row r="2247">
          <cell r="I2247" t="str">
            <v>401512.</v>
          </cell>
          <cell r="J2247" t="str">
            <v>Pub Auth Billed DSIC</v>
          </cell>
          <cell r="K2247" t="str">
            <v>40151200</v>
          </cell>
        </row>
        <row r="2248">
          <cell r="I2248" t="str">
            <v>401512.001</v>
          </cell>
          <cell r="J2248" t="str">
            <v>Pub Auth Billed DSIC</v>
          </cell>
          <cell r="K2248" t="str">
            <v>40151200</v>
          </cell>
        </row>
        <row r="2249">
          <cell r="I2249" t="str">
            <v>401520.</v>
          </cell>
          <cell r="J2249" t="str">
            <v>Pub Auth Unbilled</v>
          </cell>
          <cell r="K2249" t="str">
            <v>40152000</v>
          </cell>
        </row>
        <row r="2250">
          <cell r="I2250" t="str">
            <v>401610.</v>
          </cell>
          <cell r="J2250" t="str">
            <v>SFR Billed</v>
          </cell>
          <cell r="K2250" t="str">
            <v>40161000</v>
          </cell>
        </row>
        <row r="2251">
          <cell r="I2251" t="str">
            <v>401611.</v>
          </cell>
          <cell r="J2251" t="str">
            <v>SFR Billed Surcharge</v>
          </cell>
          <cell r="K2251" t="str">
            <v>40161100</v>
          </cell>
        </row>
        <row r="2252">
          <cell r="I2252" t="str">
            <v>401612.</v>
          </cell>
          <cell r="J2252" t="str">
            <v>SFR Billed DSIC</v>
          </cell>
          <cell r="K2252" t="str">
            <v>40161200</v>
          </cell>
        </row>
        <row r="2253">
          <cell r="I2253" t="str">
            <v>401612.AW22</v>
          </cell>
          <cell r="J2253" t="str">
            <v>SFR Billed DSIC AW22</v>
          </cell>
          <cell r="K2253" t="str">
            <v>40161250</v>
          </cell>
        </row>
        <row r="2254">
          <cell r="I2254" t="str">
            <v>401620.</v>
          </cell>
          <cell r="J2254" t="str">
            <v>Sales for Resale Unb</v>
          </cell>
          <cell r="K2254" t="str">
            <v>40162000</v>
          </cell>
        </row>
        <row r="2255">
          <cell r="I2255" t="str">
            <v>401630.AW04</v>
          </cell>
          <cell r="J2255" t="str">
            <v>Sale for Resale AW04</v>
          </cell>
          <cell r="K2255" t="str">
            <v>40161050</v>
          </cell>
        </row>
        <row r="2256">
          <cell r="I2256" t="str">
            <v>401630.AW12</v>
          </cell>
          <cell r="J2256" t="str">
            <v>Sale for Resale AW12</v>
          </cell>
          <cell r="K2256" t="str">
            <v>40161050</v>
          </cell>
        </row>
        <row r="2257">
          <cell r="I2257" t="str">
            <v>401630.AW09</v>
          </cell>
          <cell r="J2257" t="str">
            <v>Sale for Resale AW09</v>
          </cell>
          <cell r="K2257" t="str">
            <v>40161050</v>
          </cell>
        </row>
        <row r="2258">
          <cell r="I2258" t="str">
            <v>401630.AW18</v>
          </cell>
          <cell r="J2258" t="str">
            <v>Sale for Resale AW18</v>
          </cell>
          <cell r="K2258" t="str">
            <v>40161050</v>
          </cell>
        </row>
        <row r="2259">
          <cell r="I2259" t="str">
            <v>401630.AW22</v>
          </cell>
          <cell r="J2259" t="str">
            <v>Sale for Resale AW22</v>
          </cell>
          <cell r="K2259" t="str">
            <v>40161050</v>
          </cell>
        </row>
        <row r="2260">
          <cell r="I2260" t="str">
            <v>401630.AW53</v>
          </cell>
          <cell r="J2260" t="str">
            <v>Sale for Resale AW53</v>
          </cell>
          <cell r="K2260" t="str">
            <v>40161050</v>
          </cell>
        </row>
        <row r="2261">
          <cell r="I2261" t="str">
            <v>401630.AW54</v>
          </cell>
          <cell r="J2261" t="str">
            <v>Sale for Resale AW54</v>
          </cell>
          <cell r="K2261" t="str">
            <v>40161050</v>
          </cell>
        </row>
        <row r="2262">
          <cell r="I2262" t="str">
            <v>401630.AW55</v>
          </cell>
          <cell r="J2262" t="str">
            <v>Sale for Resale AW55</v>
          </cell>
          <cell r="K2262" t="str">
            <v>40161050</v>
          </cell>
        </row>
        <row r="2263">
          <cell r="I2263" t="str">
            <v>401701.</v>
          </cell>
          <cell r="J2263" t="str">
            <v>Misc Sales ORCOM Err</v>
          </cell>
          <cell r="K2263" t="str">
            <v>40175100</v>
          </cell>
        </row>
        <row r="2264">
          <cell r="I2264" t="str">
            <v>401710.</v>
          </cell>
          <cell r="J2264" t="str">
            <v>Misc Sales Billed</v>
          </cell>
          <cell r="K2264" t="str">
            <v>40171000</v>
          </cell>
        </row>
        <row r="2265">
          <cell r="I2265" t="str">
            <v>401711.</v>
          </cell>
          <cell r="J2265" t="str">
            <v>Misc Sales Billed Su</v>
          </cell>
          <cell r="K2265" t="str">
            <v>40171100</v>
          </cell>
        </row>
        <row r="2266">
          <cell r="I2266" t="str">
            <v>401713.</v>
          </cell>
          <cell r="J2266" t="str">
            <v>Misc Sales Billed Un</v>
          </cell>
          <cell r="K2266" t="str">
            <v>40171300</v>
          </cell>
        </row>
        <row r="2267">
          <cell r="I2267" t="str">
            <v>401720.</v>
          </cell>
          <cell r="J2267" t="str">
            <v>Misc Sales Unbilled</v>
          </cell>
          <cell r="K2267" t="str">
            <v>40172000</v>
          </cell>
        </row>
        <row r="2268">
          <cell r="I2268" t="str">
            <v>402110.</v>
          </cell>
          <cell r="J2268" t="str">
            <v>Dom WW Serv Billed</v>
          </cell>
          <cell r="K2268" t="str">
            <v>40211000</v>
          </cell>
        </row>
        <row r="2269">
          <cell r="I2269" t="str">
            <v>402110.001</v>
          </cell>
          <cell r="J2269" t="str">
            <v>Dom WW Serv Bill HIB</v>
          </cell>
          <cell r="K2269" t="str">
            <v>40211001</v>
          </cell>
        </row>
        <row r="2270">
          <cell r="I2270" t="str">
            <v>402111.</v>
          </cell>
          <cell r="J2270" t="str">
            <v>Dom WW Serv Billed S</v>
          </cell>
          <cell r="K2270" t="str">
            <v>40211100</v>
          </cell>
        </row>
        <row r="2271">
          <cell r="I2271" t="str">
            <v>402112.</v>
          </cell>
          <cell r="J2271" t="str">
            <v>Dom WW Serv Billed D</v>
          </cell>
          <cell r="K2271" t="str">
            <v>40211200</v>
          </cell>
        </row>
        <row r="2272">
          <cell r="I2272" t="str">
            <v>402113.</v>
          </cell>
          <cell r="J2272" t="str">
            <v>Dom WW Serv Billed CGCR</v>
          </cell>
          <cell r="K2272" t="str">
            <v>40211300</v>
          </cell>
        </row>
        <row r="2273">
          <cell r="I2273" t="str">
            <v>402120.</v>
          </cell>
          <cell r="J2273" t="str">
            <v>Dom WW Serv Unbilled</v>
          </cell>
          <cell r="K2273" t="str">
            <v>40212000</v>
          </cell>
        </row>
        <row r="2274">
          <cell r="I2274" t="str">
            <v>402210.</v>
          </cell>
          <cell r="J2274" t="str">
            <v>Com WW Serv Billed</v>
          </cell>
          <cell r="K2274" t="str">
            <v>40221000</v>
          </cell>
        </row>
        <row r="2275">
          <cell r="I2275" t="str">
            <v>402211.</v>
          </cell>
          <cell r="J2275" t="str">
            <v>Com WW Serv Billed S</v>
          </cell>
          <cell r="K2275" t="str">
            <v>40221100</v>
          </cell>
        </row>
        <row r="2276">
          <cell r="I2276" t="str">
            <v>402212.</v>
          </cell>
          <cell r="J2276" t="str">
            <v>Com WW Serv Billed D</v>
          </cell>
          <cell r="K2276" t="str">
            <v>40221000</v>
          </cell>
        </row>
        <row r="2277">
          <cell r="I2277" t="str">
            <v>402213.</v>
          </cell>
          <cell r="J2277" t="str">
            <v>Com WW Serv Billed CGCR</v>
          </cell>
          <cell r="K2277" t="str">
            <v>40221300</v>
          </cell>
        </row>
        <row r="2278">
          <cell r="I2278" t="str">
            <v>402220.</v>
          </cell>
          <cell r="J2278" t="str">
            <v>Com WW Serv Unbilled</v>
          </cell>
          <cell r="K2278" t="str">
            <v>40222000</v>
          </cell>
        </row>
        <row r="2279">
          <cell r="I2279" t="str">
            <v>402310.</v>
          </cell>
          <cell r="J2279" t="str">
            <v>Ind WW Serv Billed</v>
          </cell>
          <cell r="K2279" t="str">
            <v>40231000</v>
          </cell>
        </row>
        <row r="2280">
          <cell r="I2280" t="str">
            <v>402311.</v>
          </cell>
          <cell r="J2280" t="str">
            <v>Ind WW Billed Surcha</v>
          </cell>
          <cell r="K2280" t="str">
            <v>40231100</v>
          </cell>
        </row>
        <row r="2281">
          <cell r="I2281" t="str">
            <v>402312.</v>
          </cell>
          <cell r="J2281" t="str">
            <v>Ind WW Serv Billed</v>
          </cell>
          <cell r="K2281" t="str">
            <v>40231000</v>
          </cell>
        </row>
        <row r="2282">
          <cell r="I2282" t="str">
            <v>402313.</v>
          </cell>
          <cell r="J2282" t="str">
            <v>Ind WW Serv Billed CGCR</v>
          </cell>
          <cell r="K2282" t="str">
            <v>40231300</v>
          </cell>
        </row>
        <row r="2283">
          <cell r="I2283" t="str">
            <v>402320.</v>
          </cell>
          <cell r="J2283" t="str">
            <v>Ind WW Serv Unbilled</v>
          </cell>
          <cell r="K2283" t="str">
            <v>40232000</v>
          </cell>
        </row>
        <row r="2284">
          <cell r="I2284" t="str">
            <v>402510.</v>
          </cell>
          <cell r="J2284" t="str">
            <v>Pub Auth WW Svc Bill</v>
          </cell>
          <cell r="K2284" t="str">
            <v>40251000</v>
          </cell>
        </row>
        <row r="2285">
          <cell r="I2285" t="str">
            <v>402511.</v>
          </cell>
          <cell r="J2285" t="str">
            <v>Pub Auth WW Svc Surc</v>
          </cell>
          <cell r="K2285" t="str">
            <v>40251100</v>
          </cell>
        </row>
        <row r="2286">
          <cell r="I2286" t="str">
            <v>402512.</v>
          </cell>
          <cell r="J2286" t="str">
            <v>Pub Auth WW Svc Bill</v>
          </cell>
          <cell r="K2286" t="str">
            <v>40251000</v>
          </cell>
        </row>
        <row r="2287">
          <cell r="I2287" t="str">
            <v>402513.</v>
          </cell>
          <cell r="J2287" t="str">
            <v>Pub Auth WW Svc Bill CGCR</v>
          </cell>
          <cell r="K2287" t="str">
            <v>40251300</v>
          </cell>
        </row>
        <row r="2288">
          <cell r="I2288" t="str">
            <v>402520.</v>
          </cell>
          <cell r="J2288" t="str">
            <v>Pub Auth WW Svc Unbi</v>
          </cell>
          <cell r="K2288" t="str">
            <v>40252000</v>
          </cell>
        </row>
        <row r="2289">
          <cell r="I2289" t="str">
            <v>402710.</v>
          </cell>
          <cell r="J2289" t="str">
            <v>Misc WW Svc Billed</v>
          </cell>
          <cell r="K2289" t="str">
            <v>40271000</v>
          </cell>
        </row>
        <row r="2290">
          <cell r="I2290" t="str">
            <v>402712.</v>
          </cell>
          <cell r="J2290" t="str">
            <v>Misc WW Svc Billed</v>
          </cell>
          <cell r="K2290" t="str">
            <v>40271000</v>
          </cell>
        </row>
        <row r="2291">
          <cell r="I2291" t="str">
            <v>402713.</v>
          </cell>
          <cell r="J2291" t="str">
            <v>Misc WW Svc Billed CGCR</v>
          </cell>
          <cell r="K2291" t="str">
            <v>40271300</v>
          </cell>
        </row>
        <row r="2292">
          <cell r="I2292" t="str">
            <v>402720.</v>
          </cell>
          <cell r="J2292" t="str">
            <v>Misc WW Svc Unbilled</v>
          </cell>
          <cell r="K2292" t="str">
            <v>40272000</v>
          </cell>
        </row>
        <row r="2293">
          <cell r="I2293" t="str">
            <v>403001.</v>
          </cell>
          <cell r="J2293" t="str">
            <v>Oth Rev-Interco</v>
          </cell>
          <cell r="K2293" t="str">
            <v>40300100</v>
          </cell>
        </row>
        <row r="2294">
          <cell r="I2294" t="str">
            <v>403001.AW21</v>
          </cell>
          <cell r="J2294" t="str">
            <v>Oth Rev-Interco AW21</v>
          </cell>
          <cell r="K2294" t="str">
            <v>40300100</v>
          </cell>
        </row>
        <row r="2295">
          <cell r="I2295" t="str">
            <v>403003.AWSI</v>
          </cell>
          <cell r="J2295" t="str">
            <v>Oth Rev-Interco Rent</v>
          </cell>
          <cell r="K2295" t="str">
            <v>40310250</v>
          </cell>
        </row>
        <row r="2296">
          <cell r="I2296" t="str">
            <v>403003.AW02</v>
          </cell>
          <cell r="J2296" t="str">
            <v>Oth Rev-Interco Rent</v>
          </cell>
          <cell r="K2296" t="str">
            <v>40310250</v>
          </cell>
        </row>
        <row r="2297">
          <cell r="I2297" t="str">
            <v>403003.AW03</v>
          </cell>
          <cell r="J2297" t="str">
            <v>Oth Rev-Interco Rent</v>
          </cell>
          <cell r="K2297" t="str">
            <v>40310250</v>
          </cell>
        </row>
        <row r="2298">
          <cell r="I2298" t="str">
            <v>403100.</v>
          </cell>
          <cell r="J2298" t="str">
            <v>Oth Rev-Guaranteed R</v>
          </cell>
          <cell r="K2298" t="str">
            <v>40310000</v>
          </cell>
        </row>
        <row r="2299">
          <cell r="I2299" t="str">
            <v>403101.</v>
          </cell>
          <cell r="J2299" t="str">
            <v>Oth Rev-Forfeited Di</v>
          </cell>
          <cell r="K2299" t="str">
            <v>40310100</v>
          </cell>
        </row>
        <row r="2300">
          <cell r="I2300" t="str">
            <v>403102.</v>
          </cell>
          <cell r="J2300" t="str">
            <v>Oth Rev-Rents Water</v>
          </cell>
          <cell r="K2300" t="str">
            <v>40310200</v>
          </cell>
        </row>
        <row r="2301">
          <cell r="I2301" t="str">
            <v>403103.</v>
          </cell>
          <cell r="J2301" t="str">
            <v>Oth Rev-Collect for</v>
          </cell>
          <cell r="K2301" t="str">
            <v>40310300</v>
          </cell>
        </row>
        <row r="2302">
          <cell r="I2302" t="str">
            <v>403104.</v>
          </cell>
          <cell r="J2302" t="str">
            <v>Oth Rev-NSF Check Ch</v>
          </cell>
          <cell r="K2302" t="str">
            <v>40310400</v>
          </cell>
        </row>
        <row r="2303">
          <cell r="I2303" t="str">
            <v>403105.</v>
          </cell>
          <cell r="J2303" t="str">
            <v>Oth Rev-Appl/Initiat</v>
          </cell>
          <cell r="K2303" t="str">
            <v>40310500</v>
          </cell>
        </row>
        <row r="2304">
          <cell r="I2304" t="str">
            <v>403106.</v>
          </cell>
          <cell r="J2304" t="str">
            <v>Oth Rev-Usage Data R</v>
          </cell>
          <cell r="K2304" t="str">
            <v>40310600</v>
          </cell>
        </row>
        <row r="2305">
          <cell r="I2305" t="str">
            <v>403107.</v>
          </cell>
          <cell r="J2305" t="str">
            <v>Oth Rev-Reconnection</v>
          </cell>
          <cell r="K2305" t="str">
            <v>40310700</v>
          </cell>
        </row>
        <row r="2306">
          <cell r="I2306" t="str">
            <v>403108.</v>
          </cell>
          <cell r="J2306" t="str">
            <v>Oth Rev-Frozen Meter</v>
          </cell>
          <cell r="K2306" t="str">
            <v>40310800</v>
          </cell>
        </row>
        <row r="2307">
          <cell r="I2307" t="str">
            <v>403109.</v>
          </cell>
          <cell r="J2307" t="str">
            <v>Oth Rev-Lab Testing</v>
          </cell>
          <cell r="K2307" t="str">
            <v>40319900</v>
          </cell>
        </row>
        <row r="2308">
          <cell r="I2308" t="str">
            <v>403110.</v>
          </cell>
          <cell r="J2308" t="str">
            <v>Oth Rev-Mgmt Contrac</v>
          </cell>
          <cell r="K2308" t="str">
            <v>40319900</v>
          </cell>
        </row>
        <row r="2309">
          <cell r="I2309" t="str">
            <v>403111.</v>
          </cell>
          <cell r="J2309" t="str">
            <v>Oth Rev-Temp Service</v>
          </cell>
          <cell r="K2309" t="str">
            <v>40180100</v>
          </cell>
        </row>
        <row r="2310">
          <cell r="I2310" t="str">
            <v>403112.</v>
          </cell>
          <cell r="J2310" t="str">
            <v>Oth Rev-CAP Fees</v>
          </cell>
          <cell r="K2310" t="str">
            <v>40319900</v>
          </cell>
        </row>
        <row r="2311">
          <cell r="I2311" t="str">
            <v>403113.</v>
          </cell>
          <cell r="J2311" t="str">
            <v>Oth Rev-CRC Revenues</v>
          </cell>
          <cell r="K2311" t="str">
            <v>40319900</v>
          </cell>
        </row>
        <row r="2312">
          <cell r="I2312" t="str">
            <v>403114.</v>
          </cell>
          <cell r="J2312" t="str">
            <v>Oth Rev-MRTF</v>
          </cell>
          <cell r="K2312" t="str">
            <v>40319900</v>
          </cell>
        </row>
        <row r="2313">
          <cell r="I2313" t="str">
            <v>403115.</v>
          </cell>
          <cell r="J2313" t="str">
            <v>Oth Rev-Pump Pwr Sur</v>
          </cell>
          <cell r="K2313" t="str">
            <v>40319900</v>
          </cell>
        </row>
        <row r="2314">
          <cell r="I2314" t="str">
            <v>403116.</v>
          </cell>
          <cell r="J2314" t="str">
            <v>Oth Rev-Storage Fees</v>
          </cell>
          <cell r="K2314" t="str">
            <v>40311600</v>
          </cell>
        </row>
        <row r="2315">
          <cell r="I2315" t="str">
            <v>403119.</v>
          </cell>
          <cell r="J2315" t="str">
            <v>Oth Rev-Purch Wtr Sr</v>
          </cell>
          <cell r="K2315" t="str">
            <v>40319900</v>
          </cell>
        </row>
        <row r="2316">
          <cell r="I2316" t="str">
            <v>403122.</v>
          </cell>
          <cell r="J2316" t="str">
            <v>Oth Rev-Carmel Riv D</v>
          </cell>
          <cell r="K2316" t="str">
            <v>40319900</v>
          </cell>
        </row>
        <row r="2317">
          <cell r="I2317" t="str">
            <v>403123.</v>
          </cell>
          <cell r="J2317" t="str">
            <v>Oth Rev-Conservation</v>
          </cell>
          <cell r="K2317" t="str">
            <v>40180200</v>
          </cell>
        </row>
        <row r="2318">
          <cell r="I2318" t="str">
            <v>403124.</v>
          </cell>
          <cell r="J2318" t="str">
            <v>Oth Rev-Pension Surc</v>
          </cell>
          <cell r="K2318" t="str">
            <v>40319900</v>
          </cell>
        </row>
        <row r="2319">
          <cell r="I2319" t="str">
            <v>403125.</v>
          </cell>
          <cell r="J2319" t="str">
            <v>Oth Rev-Low Inc Disc</v>
          </cell>
          <cell r="K2319" t="str">
            <v>40319900</v>
          </cell>
        </row>
        <row r="2320">
          <cell r="I2320" t="str">
            <v>403126.</v>
          </cell>
          <cell r="J2320" t="str">
            <v>Oth Rev-CWP Precon S</v>
          </cell>
          <cell r="K2320" t="str">
            <v>40319900</v>
          </cell>
        </row>
        <row r="2321">
          <cell r="I2321" t="str">
            <v>403127.</v>
          </cell>
          <cell r="J2321" t="str">
            <v>Oth Rev-Prop tx crdt</v>
          </cell>
          <cell r="K2321" t="str">
            <v>40319900</v>
          </cell>
        </row>
        <row r="2322">
          <cell r="I2322" t="str">
            <v>403130.</v>
          </cell>
          <cell r="J2322" t="str">
            <v>Oth Rev-After Hrs Ch</v>
          </cell>
          <cell r="K2322" t="str">
            <v>40313000</v>
          </cell>
        </row>
        <row r="2323">
          <cell r="I2323" t="str">
            <v>403150.</v>
          </cell>
          <cell r="J2323" t="str">
            <v>Oth Rev-Amort Def CI</v>
          </cell>
          <cell r="K2323" t="str">
            <v>40180300</v>
          </cell>
        </row>
        <row r="2324">
          <cell r="I2324" t="str">
            <v>403198.</v>
          </cell>
          <cell r="J2324" t="str">
            <v>Oth Rev-Misc Service</v>
          </cell>
          <cell r="K2324" t="str">
            <v>40319900</v>
          </cell>
        </row>
        <row r="2325">
          <cell r="I2325" t="str">
            <v>403199.</v>
          </cell>
          <cell r="J2325" t="str">
            <v>Oth Rev-Other Water</v>
          </cell>
          <cell r="K2325" t="str">
            <v>40189900</v>
          </cell>
        </row>
        <row r="2326">
          <cell r="I2326" t="str">
            <v>403199.001</v>
          </cell>
          <cell r="J2326" t="str">
            <v>Oth Rev-Other Water</v>
          </cell>
          <cell r="K2326" t="str">
            <v>40189900</v>
          </cell>
        </row>
        <row r="2327">
          <cell r="I2327" t="str">
            <v>403199.002</v>
          </cell>
          <cell r="J2327" t="str">
            <v>Oth Rev-Other Water</v>
          </cell>
          <cell r="K2327" t="str">
            <v>40189900</v>
          </cell>
        </row>
        <row r="2328">
          <cell r="I2328" t="str">
            <v>403510.</v>
          </cell>
          <cell r="J2328" t="str">
            <v>Oth Rev WW-Guarantee</v>
          </cell>
          <cell r="K2328" t="str">
            <v>40280000</v>
          </cell>
        </row>
        <row r="2329">
          <cell r="I2329" t="str">
            <v>403511.</v>
          </cell>
          <cell r="J2329" t="str">
            <v>Oth Rev WW-Forfeited</v>
          </cell>
          <cell r="K2329" t="str">
            <v>40351100</v>
          </cell>
        </row>
        <row r="2330">
          <cell r="I2330" t="str">
            <v>403512.</v>
          </cell>
          <cell r="J2330" t="str">
            <v>Oth Rev WW-Miscellan</v>
          </cell>
          <cell r="K2330" t="str">
            <v>40359900</v>
          </cell>
        </row>
        <row r="2331">
          <cell r="I2331" t="str">
            <v>404100.AW02</v>
          </cell>
          <cell r="J2331" t="str">
            <v>Rev Mgmt Fees OPEX 02</v>
          </cell>
          <cell r="K2331" t="str">
            <v>45000000</v>
          </cell>
        </row>
        <row r="2332">
          <cell r="I2332" t="str">
            <v>404100.AW03</v>
          </cell>
          <cell r="J2332" t="str">
            <v>Rev Mgmt Fees OPEX 03</v>
          </cell>
          <cell r="K2332" t="str">
            <v>45000000</v>
          </cell>
        </row>
        <row r="2333">
          <cell r="I2333" t="str">
            <v>404100.AW05</v>
          </cell>
          <cell r="J2333" t="str">
            <v>Rev Mgmt Fees OPEX 05</v>
          </cell>
          <cell r="K2333" t="str">
            <v>45000000</v>
          </cell>
        </row>
        <row r="2334">
          <cell r="I2334" t="str">
            <v>404100.AW09</v>
          </cell>
          <cell r="J2334" t="str">
            <v>Rev Mgmt Fees OPEX 09</v>
          </cell>
          <cell r="K2334" t="str">
            <v>45000000</v>
          </cell>
        </row>
        <row r="2335">
          <cell r="I2335" t="str">
            <v>404100.AW10</v>
          </cell>
          <cell r="J2335" t="str">
            <v>Rev Mgmt Fees OPEX 10</v>
          </cell>
          <cell r="K2335" t="str">
            <v>45000000</v>
          </cell>
        </row>
        <row r="2336">
          <cell r="I2336" t="str">
            <v>404100.AW11</v>
          </cell>
          <cell r="J2336" t="str">
            <v>Rev Mgmt Fees OPEX 11</v>
          </cell>
          <cell r="K2336" t="str">
            <v>45000000</v>
          </cell>
        </row>
        <row r="2337">
          <cell r="I2337" t="str">
            <v>404100.AW12</v>
          </cell>
          <cell r="J2337" t="str">
            <v>Rev Mgmt Fees OPEX 12</v>
          </cell>
          <cell r="K2337" t="str">
            <v>45000000</v>
          </cell>
        </row>
        <row r="2338">
          <cell r="I2338" t="str">
            <v>404100.AW13</v>
          </cell>
          <cell r="J2338" t="str">
            <v>Rev Mgmt Fees OPEX 13</v>
          </cell>
          <cell r="K2338" t="str">
            <v>45000000</v>
          </cell>
        </row>
        <row r="2339">
          <cell r="I2339" t="str">
            <v>404100.AW16</v>
          </cell>
          <cell r="J2339" t="str">
            <v>Rev Mgmt Fees OPEX 16</v>
          </cell>
          <cell r="K2339" t="str">
            <v>45000000</v>
          </cell>
        </row>
        <row r="2340">
          <cell r="I2340" t="str">
            <v>404100.AW17</v>
          </cell>
          <cell r="J2340" t="str">
            <v>Rev Mgmt Fees OPEX 17</v>
          </cell>
          <cell r="K2340" t="str">
            <v>45000000</v>
          </cell>
        </row>
        <row r="2341">
          <cell r="I2341" t="str">
            <v>404100.AW18</v>
          </cell>
          <cell r="J2341" t="str">
            <v>Rev Mgmt Fees OPEX 18</v>
          </cell>
          <cell r="K2341" t="str">
            <v>45000000</v>
          </cell>
        </row>
        <row r="2342">
          <cell r="I2342" t="str">
            <v>404100.AW19</v>
          </cell>
          <cell r="J2342" t="str">
            <v>Rev Mgmt Fees OPEX 19</v>
          </cell>
          <cell r="K2342" t="str">
            <v>45000000</v>
          </cell>
        </row>
        <row r="2343">
          <cell r="I2343" t="str">
            <v>404100.AW21</v>
          </cell>
          <cell r="J2343" t="str">
            <v>Rev Mgmt Fees OPEX 21</v>
          </cell>
          <cell r="K2343" t="str">
            <v>45000000</v>
          </cell>
        </row>
        <row r="2344">
          <cell r="I2344" t="str">
            <v>404100.AW22</v>
          </cell>
          <cell r="J2344" t="str">
            <v>Rev Mgmt Fees OPEX 22</v>
          </cell>
          <cell r="K2344" t="str">
            <v>45000000</v>
          </cell>
        </row>
        <row r="2345">
          <cell r="I2345" t="str">
            <v>404100.AW23</v>
          </cell>
          <cell r="J2345" t="str">
            <v>Rev Mgmt Fees OPEX 23</v>
          </cell>
          <cell r="K2345" t="str">
            <v>45000000</v>
          </cell>
        </row>
        <row r="2346">
          <cell r="I2346" t="str">
            <v>404100.AW24</v>
          </cell>
          <cell r="J2346" t="str">
            <v>Rev Mgmt Fees OPEX 24</v>
          </cell>
          <cell r="K2346" t="str">
            <v>45000000</v>
          </cell>
        </row>
        <row r="2347">
          <cell r="I2347" t="str">
            <v>404100.AW26</v>
          </cell>
          <cell r="J2347" t="str">
            <v>Rev Mgmt Fees OPEX 26</v>
          </cell>
          <cell r="K2347" t="str">
            <v>45000000</v>
          </cell>
        </row>
        <row r="2348">
          <cell r="I2348" t="str">
            <v>404100.AW27</v>
          </cell>
          <cell r="J2348" t="str">
            <v>Rev Mgmt Fees OPEX 27</v>
          </cell>
          <cell r="K2348" t="str">
            <v>45000000</v>
          </cell>
        </row>
        <row r="2349">
          <cell r="I2349" t="str">
            <v>404100.AW28</v>
          </cell>
          <cell r="J2349" t="str">
            <v>Rev Mgmt Fees OPEX 28</v>
          </cell>
          <cell r="K2349" t="str">
            <v>45000000</v>
          </cell>
        </row>
        <row r="2350">
          <cell r="I2350" t="str">
            <v>404100.AW30</v>
          </cell>
          <cell r="J2350" t="str">
            <v>Rev Mgmt Fees OPEX 30</v>
          </cell>
          <cell r="K2350" t="str">
            <v>45000000</v>
          </cell>
        </row>
        <row r="2351">
          <cell r="I2351" t="str">
            <v>404100.AW31</v>
          </cell>
          <cell r="J2351" t="str">
            <v>Rev Mgmt Fees OPEX 31</v>
          </cell>
          <cell r="K2351" t="str">
            <v>45000000</v>
          </cell>
        </row>
        <row r="2352">
          <cell r="I2352" t="str">
            <v>404100.AW38</v>
          </cell>
          <cell r="J2352" t="str">
            <v>Rev Mgmt Fees OPEX 38</v>
          </cell>
          <cell r="K2352" t="str">
            <v>45000000</v>
          </cell>
        </row>
        <row r="2353">
          <cell r="I2353" t="str">
            <v>404100.AW39</v>
          </cell>
          <cell r="J2353" t="str">
            <v>Rev Mgmt Fees OPEX 39</v>
          </cell>
          <cell r="K2353" t="str">
            <v>45000000</v>
          </cell>
        </row>
        <row r="2354">
          <cell r="I2354" t="str">
            <v>404100.AW42</v>
          </cell>
          <cell r="J2354" t="str">
            <v>Rev Mgmt Fees OPEX 42</v>
          </cell>
          <cell r="K2354" t="str">
            <v>45000000</v>
          </cell>
        </row>
        <row r="2355">
          <cell r="I2355" t="str">
            <v>404100.AW44</v>
          </cell>
          <cell r="J2355" t="str">
            <v>Rev Mgmt Fees OPEX 44</v>
          </cell>
          <cell r="K2355" t="str">
            <v>45000000</v>
          </cell>
        </row>
        <row r="2356">
          <cell r="I2356" t="str">
            <v>404100.AW46</v>
          </cell>
          <cell r="J2356" t="str">
            <v>Rev Mgmt Fees OPEX 46</v>
          </cell>
          <cell r="K2356" t="str">
            <v>45000000</v>
          </cell>
        </row>
        <row r="2357">
          <cell r="I2357" t="str">
            <v>404100.AW47</v>
          </cell>
          <cell r="J2357" t="str">
            <v>Rev Mgmt Fees OPEX 47</v>
          </cell>
          <cell r="K2357" t="str">
            <v>45000000</v>
          </cell>
        </row>
        <row r="2358">
          <cell r="I2358" t="str">
            <v>404100.AW50</v>
          </cell>
          <cell r="J2358" t="str">
            <v>Rev Mgmt Fees OPEX 50</v>
          </cell>
          <cell r="K2358" t="str">
            <v>45000000</v>
          </cell>
        </row>
        <row r="2359">
          <cell r="I2359" t="str">
            <v>404100.AW52</v>
          </cell>
          <cell r="J2359" t="str">
            <v>Rev Mgmt Fees OPEX 52</v>
          </cell>
          <cell r="K2359" t="str">
            <v>45000000</v>
          </cell>
        </row>
        <row r="2360">
          <cell r="I2360" t="str">
            <v>404100.AW53</v>
          </cell>
          <cell r="J2360" t="str">
            <v>Rev Mgmt Fees OPEX 53</v>
          </cell>
          <cell r="K2360" t="str">
            <v>45000000</v>
          </cell>
        </row>
        <row r="2361">
          <cell r="I2361" t="str">
            <v>404100.AW54</v>
          </cell>
          <cell r="J2361" t="str">
            <v>Rev Mgmt Fees OPEX 54</v>
          </cell>
          <cell r="K2361" t="str">
            <v>45000000</v>
          </cell>
        </row>
        <row r="2362">
          <cell r="I2362" t="str">
            <v>404100.AW55</v>
          </cell>
          <cell r="J2362" t="str">
            <v>Rev Mgmt Fees OPEX 55</v>
          </cell>
          <cell r="K2362" t="str">
            <v>45000000</v>
          </cell>
        </row>
        <row r="2363">
          <cell r="I2363" t="str">
            <v>404100.AW56</v>
          </cell>
          <cell r="J2363" t="str">
            <v>Rev Mgmt Fees OPEX 56</v>
          </cell>
          <cell r="K2363" t="str">
            <v>45000000</v>
          </cell>
        </row>
        <row r="2364">
          <cell r="I2364" t="str">
            <v>404100.AW57</v>
          </cell>
          <cell r="J2364" t="str">
            <v>Rev Mgmt Fees OPEX 57</v>
          </cell>
          <cell r="K2364" t="str">
            <v>45000000</v>
          </cell>
        </row>
        <row r="2365">
          <cell r="I2365" t="str">
            <v>404100.AW80</v>
          </cell>
          <cell r="J2365" t="str">
            <v>Rev Mgmt Fees OPEX 5</v>
          </cell>
          <cell r="K2365" t="str">
            <v>45000000</v>
          </cell>
        </row>
        <row r="2366">
          <cell r="I2366" t="str">
            <v>404110.AW02</v>
          </cell>
          <cell r="J2366" t="str">
            <v>Rev Mgmt Fees SBS 02</v>
          </cell>
          <cell r="K2366" t="str">
            <v>45000000</v>
          </cell>
        </row>
        <row r="2367">
          <cell r="I2367" t="str">
            <v>404110.AW03</v>
          </cell>
          <cell r="J2367" t="str">
            <v>Rev Mgmt Fees SBS 03</v>
          </cell>
          <cell r="K2367" t="str">
            <v>45000000</v>
          </cell>
        </row>
        <row r="2368">
          <cell r="I2368" t="str">
            <v>404110.AW05</v>
          </cell>
          <cell r="J2368" t="str">
            <v>Rev Mgmt Fees SBS 05</v>
          </cell>
          <cell r="K2368" t="str">
            <v>45000000</v>
          </cell>
        </row>
        <row r="2369">
          <cell r="I2369" t="str">
            <v>404110.AW09</v>
          </cell>
          <cell r="J2369" t="str">
            <v>Rev Mgmt Fees SBS 09</v>
          </cell>
          <cell r="K2369" t="str">
            <v>45000000</v>
          </cell>
        </row>
        <row r="2370">
          <cell r="I2370" t="str">
            <v>404110.AW10</v>
          </cell>
          <cell r="J2370" t="str">
            <v>Rev Mgmt Fees SBS 10</v>
          </cell>
          <cell r="K2370" t="str">
            <v>45000000</v>
          </cell>
        </row>
        <row r="2371">
          <cell r="I2371" t="str">
            <v>404110.AW11</v>
          </cell>
          <cell r="J2371" t="str">
            <v>Rev Mgmt Fees SBS 11</v>
          </cell>
          <cell r="K2371" t="str">
            <v>45000000</v>
          </cell>
        </row>
        <row r="2372">
          <cell r="I2372" t="str">
            <v>404110.AW12</v>
          </cell>
          <cell r="J2372" t="str">
            <v>Rev Mgmt Fees SBS 12</v>
          </cell>
          <cell r="K2372" t="str">
            <v>45000000</v>
          </cell>
        </row>
        <row r="2373">
          <cell r="I2373" t="str">
            <v>404110.AW13</v>
          </cell>
          <cell r="J2373" t="str">
            <v>Rev Mgmt Fees SBS 13</v>
          </cell>
          <cell r="K2373" t="str">
            <v>45000000</v>
          </cell>
        </row>
        <row r="2374">
          <cell r="I2374" t="str">
            <v>404110.AW16</v>
          </cell>
          <cell r="J2374" t="str">
            <v>Rev Mgmt Fees SBS 16</v>
          </cell>
          <cell r="K2374" t="str">
            <v>45000000</v>
          </cell>
        </row>
        <row r="2375">
          <cell r="I2375" t="str">
            <v>404110.AW17</v>
          </cell>
          <cell r="J2375" t="str">
            <v>Rev Mgmt Fees SBS 17</v>
          </cell>
          <cell r="K2375" t="str">
            <v>45000000</v>
          </cell>
        </row>
        <row r="2376">
          <cell r="I2376" t="str">
            <v>404110.AW18</v>
          </cell>
          <cell r="J2376" t="str">
            <v>Rev Mgmt Fees SBS 18</v>
          </cell>
          <cell r="K2376" t="str">
            <v>45000000</v>
          </cell>
        </row>
        <row r="2377">
          <cell r="I2377" t="str">
            <v>404110.AW19</v>
          </cell>
          <cell r="J2377" t="str">
            <v>Rev Mgmt Fees SBS 19</v>
          </cell>
          <cell r="K2377" t="str">
            <v>45000000</v>
          </cell>
        </row>
        <row r="2378">
          <cell r="I2378" t="str">
            <v>404110.AW21</v>
          </cell>
          <cell r="J2378" t="str">
            <v>Rev Mgmt Fees SBS 21</v>
          </cell>
          <cell r="K2378" t="str">
            <v>45000000</v>
          </cell>
        </row>
        <row r="2379">
          <cell r="I2379" t="str">
            <v>404110.AW22</v>
          </cell>
          <cell r="J2379" t="str">
            <v>Rev Mgmt Fees SBS 22</v>
          </cell>
          <cell r="K2379" t="str">
            <v>45000000</v>
          </cell>
        </row>
        <row r="2380">
          <cell r="I2380" t="str">
            <v>404110.AW23</v>
          </cell>
          <cell r="J2380" t="str">
            <v>Rev Mgmt Fees SBS 23</v>
          </cell>
          <cell r="K2380" t="str">
            <v>45000000</v>
          </cell>
        </row>
        <row r="2381">
          <cell r="I2381" t="str">
            <v>404110.AW24</v>
          </cell>
          <cell r="J2381" t="str">
            <v>Rev Mgmt Fees SBS 24</v>
          </cell>
          <cell r="K2381" t="str">
            <v>45000000</v>
          </cell>
        </row>
        <row r="2382">
          <cell r="I2382" t="str">
            <v>404110.AW26</v>
          </cell>
          <cell r="J2382" t="str">
            <v>Rev Mgmt Fees SBS 26</v>
          </cell>
          <cell r="K2382" t="str">
            <v>45000000</v>
          </cell>
        </row>
        <row r="2383">
          <cell r="I2383" t="str">
            <v>404110.AW27</v>
          </cell>
          <cell r="J2383" t="str">
            <v>Rev Mgmt Fees SBS 27</v>
          </cell>
          <cell r="K2383" t="str">
            <v>45000000</v>
          </cell>
        </row>
        <row r="2384">
          <cell r="I2384" t="str">
            <v>404110.AW28</v>
          </cell>
          <cell r="J2384" t="str">
            <v>Rev Mgmt Fees SBS 28</v>
          </cell>
          <cell r="K2384" t="str">
            <v>45000000</v>
          </cell>
        </row>
        <row r="2385">
          <cell r="I2385" t="str">
            <v>404110.AW30</v>
          </cell>
          <cell r="J2385" t="str">
            <v>Rev Mgmt Fees SBS 30</v>
          </cell>
          <cell r="K2385" t="str">
            <v>45000000</v>
          </cell>
        </row>
        <row r="2386">
          <cell r="I2386" t="str">
            <v>404110.AW31</v>
          </cell>
          <cell r="J2386" t="str">
            <v>Rev Mgmt Fees SBS 31</v>
          </cell>
          <cell r="K2386" t="str">
            <v>45000000</v>
          </cell>
        </row>
        <row r="2387">
          <cell r="I2387" t="str">
            <v>404110.AW38</v>
          </cell>
          <cell r="J2387" t="str">
            <v>Rev Mgmt Fees SBS 38</v>
          </cell>
          <cell r="K2387" t="str">
            <v>45000000</v>
          </cell>
        </row>
        <row r="2388">
          <cell r="I2388" t="str">
            <v>404110.AW39</v>
          </cell>
          <cell r="J2388" t="str">
            <v>Rev Mgmt Fees SBS 39</v>
          </cell>
          <cell r="K2388" t="str">
            <v>45000000</v>
          </cell>
        </row>
        <row r="2389">
          <cell r="I2389" t="str">
            <v>404110.AW42</v>
          </cell>
          <cell r="J2389" t="str">
            <v>Rev Mgmt Fees SBS 42</v>
          </cell>
          <cell r="K2389" t="str">
            <v>45000000</v>
          </cell>
        </row>
        <row r="2390">
          <cell r="I2390" t="str">
            <v>404110.AW44</v>
          </cell>
          <cell r="J2390" t="str">
            <v>Rev Mgmt Fees SBS 44</v>
          </cell>
          <cell r="K2390" t="str">
            <v>45000000</v>
          </cell>
        </row>
        <row r="2391">
          <cell r="I2391" t="str">
            <v>404110.AW46</v>
          </cell>
          <cell r="J2391" t="str">
            <v>Rev Mgmt Fees SBS 46</v>
          </cell>
          <cell r="K2391" t="str">
            <v>45000000</v>
          </cell>
        </row>
        <row r="2392">
          <cell r="I2392" t="str">
            <v>404110.AW47</v>
          </cell>
          <cell r="J2392" t="str">
            <v>Rev Mgmt Fees SBS 47</v>
          </cell>
          <cell r="K2392" t="str">
            <v>45000000</v>
          </cell>
        </row>
        <row r="2393">
          <cell r="I2393" t="str">
            <v>404110.AW50</v>
          </cell>
          <cell r="J2393" t="str">
            <v>Rev Mgmt Fees SBS 50</v>
          </cell>
          <cell r="K2393" t="str">
            <v>45000000</v>
          </cell>
        </row>
        <row r="2394">
          <cell r="I2394" t="str">
            <v>404110.AW52</v>
          </cell>
          <cell r="J2394" t="str">
            <v>Rev Mgmt Fees SBS 52</v>
          </cell>
          <cell r="K2394" t="str">
            <v>45000000</v>
          </cell>
        </row>
        <row r="2395">
          <cell r="I2395" t="str">
            <v>404110.AW53</v>
          </cell>
          <cell r="J2395" t="str">
            <v>Rev Mgmt Fees SBS 53</v>
          </cell>
          <cell r="K2395" t="str">
            <v>45000000</v>
          </cell>
        </row>
        <row r="2396">
          <cell r="I2396" t="str">
            <v>404110.AW54</v>
          </cell>
          <cell r="J2396" t="str">
            <v>Rev Mgmt Fees SBS 54</v>
          </cell>
          <cell r="K2396" t="str">
            <v>45000000</v>
          </cell>
        </row>
        <row r="2397">
          <cell r="I2397" t="str">
            <v>404110.AW55</v>
          </cell>
          <cell r="J2397" t="str">
            <v>Rev Mgmt Fees SBS 55</v>
          </cell>
          <cell r="K2397" t="str">
            <v>45000000</v>
          </cell>
        </row>
        <row r="2398">
          <cell r="I2398" t="str">
            <v>404110.AW56</v>
          </cell>
          <cell r="J2398" t="str">
            <v>Rev Mgmt Fees SBS 56</v>
          </cell>
          <cell r="K2398" t="str">
            <v>45000000</v>
          </cell>
        </row>
        <row r="2399">
          <cell r="I2399" t="str">
            <v>404110.AW57</v>
          </cell>
          <cell r="J2399" t="str">
            <v>Rev Mgmt Fees SBS 57</v>
          </cell>
          <cell r="K2399" t="str">
            <v>45000000</v>
          </cell>
        </row>
        <row r="2400">
          <cell r="I2400" t="str">
            <v>404110.AW80</v>
          </cell>
          <cell r="J2400" t="str">
            <v>Rev Mgmt Fees SBS 57</v>
          </cell>
          <cell r="K2400" t="str">
            <v>45000000</v>
          </cell>
        </row>
        <row r="2401">
          <cell r="I2401" t="str">
            <v>404120.AW02</v>
          </cell>
          <cell r="J2401" t="str">
            <v>Rev Mgmt Fees-other</v>
          </cell>
          <cell r="K2401" t="str">
            <v>45000000</v>
          </cell>
        </row>
        <row r="2402">
          <cell r="I2402" t="str">
            <v>404120.AW03</v>
          </cell>
          <cell r="J2402" t="str">
            <v>Rev Mgmt Fees-other</v>
          </cell>
          <cell r="K2402" t="str">
            <v>45000000</v>
          </cell>
        </row>
        <row r="2403">
          <cell r="I2403" t="str">
            <v>404120.AW05</v>
          </cell>
          <cell r="J2403" t="str">
            <v>Rev Mgmt Fees-other</v>
          </cell>
          <cell r="K2403" t="str">
            <v>45000000</v>
          </cell>
        </row>
        <row r="2404">
          <cell r="I2404" t="str">
            <v>404120.AW09</v>
          </cell>
          <cell r="J2404" t="str">
            <v>Rev Mgmt Fees-other</v>
          </cell>
          <cell r="K2404" t="str">
            <v>45000000</v>
          </cell>
        </row>
        <row r="2405">
          <cell r="I2405" t="str">
            <v>404120.AW10</v>
          </cell>
          <cell r="J2405" t="str">
            <v>Rev Mgmt Fees-other</v>
          </cell>
          <cell r="K2405" t="str">
            <v>45000000</v>
          </cell>
        </row>
        <row r="2406">
          <cell r="I2406" t="str">
            <v>404120.AW11</v>
          </cell>
          <cell r="J2406" t="str">
            <v>Rev Mgmt Fees-other</v>
          </cell>
          <cell r="K2406" t="str">
            <v>45000000</v>
          </cell>
        </row>
        <row r="2407">
          <cell r="I2407" t="str">
            <v>404120.AW12</v>
          </cell>
          <cell r="J2407" t="str">
            <v>Rev Mgmt Fees-other</v>
          </cell>
          <cell r="K2407" t="str">
            <v>45000000</v>
          </cell>
        </row>
        <row r="2408">
          <cell r="I2408" t="str">
            <v>404120.AW13</v>
          </cell>
          <cell r="J2408" t="str">
            <v>Rev Mgmt Fees-other</v>
          </cell>
          <cell r="K2408" t="str">
            <v>45000000</v>
          </cell>
        </row>
        <row r="2409">
          <cell r="I2409" t="str">
            <v>404120.AW16</v>
          </cell>
          <cell r="J2409" t="str">
            <v>Rev Mgmt Fees-other</v>
          </cell>
          <cell r="K2409" t="str">
            <v>45000000</v>
          </cell>
        </row>
        <row r="2410">
          <cell r="I2410" t="str">
            <v>404120.AW17</v>
          </cell>
          <cell r="J2410" t="str">
            <v>Rev Mgmt Fees-other</v>
          </cell>
          <cell r="K2410" t="str">
            <v>45000000</v>
          </cell>
        </row>
        <row r="2411">
          <cell r="I2411" t="str">
            <v>404120.AW18</v>
          </cell>
          <cell r="J2411" t="str">
            <v>Rev Mgmt Fees-other</v>
          </cell>
          <cell r="K2411" t="str">
            <v>45000000</v>
          </cell>
        </row>
        <row r="2412">
          <cell r="I2412" t="str">
            <v>404120.AW19</v>
          </cell>
          <cell r="J2412" t="str">
            <v>Rev Mgmt Fees-other</v>
          </cell>
          <cell r="K2412" t="str">
            <v>45000000</v>
          </cell>
        </row>
        <row r="2413">
          <cell r="I2413" t="str">
            <v>404120.AW21</v>
          </cell>
          <cell r="J2413" t="str">
            <v>Rev Mgmt Fees-other</v>
          </cell>
          <cell r="K2413" t="str">
            <v>45000000</v>
          </cell>
        </row>
        <row r="2414">
          <cell r="I2414" t="str">
            <v>404120.AW22</v>
          </cell>
          <cell r="J2414" t="str">
            <v>Rev Mgmt Fees-other</v>
          </cell>
          <cell r="K2414" t="str">
            <v>45000000</v>
          </cell>
        </row>
        <row r="2415">
          <cell r="I2415" t="str">
            <v>404120.AW23</v>
          </cell>
          <cell r="J2415" t="str">
            <v>Rev Mgmt Fees-other</v>
          </cell>
          <cell r="K2415" t="str">
            <v>45000000</v>
          </cell>
        </row>
        <row r="2416">
          <cell r="I2416" t="str">
            <v>404120.AW24</v>
          </cell>
          <cell r="J2416" t="str">
            <v>Rev Mgmt Fees-other</v>
          </cell>
          <cell r="K2416" t="str">
            <v>45000000</v>
          </cell>
        </row>
        <row r="2417">
          <cell r="I2417" t="str">
            <v>404120.AW26</v>
          </cell>
          <cell r="J2417" t="str">
            <v>Rev Mgmt Fees-other</v>
          </cell>
          <cell r="K2417" t="str">
            <v>45000000</v>
          </cell>
        </row>
        <row r="2418">
          <cell r="I2418" t="str">
            <v>404120.AW27</v>
          </cell>
          <cell r="J2418" t="str">
            <v>Rev Mgmt Fees-other</v>
          </cell>
          <cell r="K2418" t="str">
            <v>45000000</v>
          </cell>
        </row>
        <row r="2419">
          <cell r="I2419" t="str">
            <v>404120.AW28</v>
          </cell>
          <cell r="J2419" t="str">
            <v>Rev Mgmt Fees-other</v>
          </cell>
          <cell r="K2419" t="str">
            <v>45000000</v>
          </cell>
        </row>
        <row r="2420">
          <cell r="I2420" t="str">
            <v>404120.AW30</v>
          </cell>
          <cell r="J2420" t="str">
            <v>Rev Mgmt Fees-other</v>
          </cell>
          <cell r="K2420" t="str">
            <v>45000000</v>
          </cell>
        </row>
        <row r="2421">
          <cell r="I2421" t="str">
            <v>404120.AW31</v>
          </cell>
          <cell r="J2421" t="str">
            <v>Rev Mgmt Fees-other</v>
          </cell>
          <cell r="K2421" t="str">
            <v>45000000</v>
          </cell>
        </row>
        <row r="2422">
          <cell r="I2422" t="str">
            <v>404120.AW38</v>
          </cell>
          <cell r="J2422" t="str">
            <v>Rev Mgmt Fees-other</v>
          </cell>
          <cell r="K2422" t="str">
            <v>45000000</v>
          </cell>
        </row>
        <row r="2423">
          <cell r="I2423" t="str">
            <v>404120.AW42</v>
          </cell>
          <cell r="J2423" t="str">
            <v>Rev Mgmt Fees-other</v>
          </cell>
          <cell r="K2423" t="str">
            <v>45000000</v>
          </cell>
        </row>
        <row r="2424">
          <cell r="I2424" t="str">
            <v>404120.AW46</v>
          </cell>
          <cell r="J2424" t="str">
            <v>Rev Mgmt Fees-other</v>
          </cell>
          <cell r="K2424" t="str">
            <v>45000000</v>
          </cell>
        </row>
        <row r="2425">
          <cell r="I2425" t="str">
            <v>404120.AW47</v>
          </cell>
          <cell r="J2425" t="str">
            <v>Rev Mgmt Fees-other</v>
          </cell>
          <cell r="K2425" t="str">
            <v>45000000</v>
          </cell>
        </row>
        <row r="2426">
          <cell r="I2426" t="str">
            <v>404120.AW50</v>
          </cell>
          <cell r="J2426" t="str">
            <v>Rev Mgmt Fees-other</v>
          </cell>
          <cell r="K2426" t="str">
            <v>45000000</v>
          </cell>
        </row>
        <row r="2427">
          <cell r="I2427" t="str">
            <v>404120.AW52</v>
          </cell>
          <cell r="J2427" t="str">
            <v>Rev Mgmt Fees-other</v>
          </cell>
          <cell r="K2427" t="str">
            <v>45000000</v>
          </cell>
        </row>
        <row r="2428">
          <cell r="I2428" t="str">
            <v>404120.AW53</v>
          </cell>
          <cell r="J2428" t="str">
            <v>Rev Mgmt Fees-other</v>
          </cell>
          <cell r="K2428" t="str">
            <v>45000000</v>
          </cell>
        </row>
        <row r="2429">
          <cell r="I2429" t="str">
            <v>404120.AW54</v>
          </cell>
          <cell r="J2429" t="str">
            <v>Rev Mgmt Fees-other</v>
          </cell>
          <cell r="K2429" t="str">
            <v>45000000</v>
          </cell>
        </row>
        <row r="2430">
          <cell r="I2430" t="str">
            <v>404120.AW55</v>
          </cell>
          <cell r="J2430" t="str">
            <v>Rev Mgmt Fees-other</v>
          </cell>
          <cell r="K2430" t="str">
            <v>45000000</v>
          </cell>
        </row>
        <row r="2431">
          <cell r="I2431" t="str">
            <v>404120.AW56</v>
          </cell>
          <cell r="J2431" t="str">
            <v>Rev Mgmt Fees-other</v>
          </cell>
          <cell r="K2431" t="str">
            <v>45000000</v>
          </cell>
        </row>
        <row r="2432">
          <cell r="I2432" t="str">
            <v>404120.AW57</v>
          </cell>
          <cell r="J2432" t="str">
            <v>Rev Mgmt Fees-other</v>
          </cell>
          <cell r="K2432" t="str">
            <v>45000000</v>
          </cell>
        </row>
        <row r="2433">
          <cell r="I2433" t="str">
            <v>404200.AW02</v>
          </cell>
          <cell r="J2433" t="str">
            <v>Rev Mgmt Fees CAPEX</v>
          </cell>
          <cell r="K2433" t="str">
            <v>45000001</v>
          </cell>
        </row>
        <row r="2434">
          <cell r="I2434" t="str">
            <v>404200.AW03</v>
          </cell>
          <cell r="J2434" t="str">
            <v>Rev Mgmt Fees CAPEX</v>
          </cell>
          <cell r="K2434" t="str">
            <v>45000001</v>
          </cell>
        </row>
        <row r="2435">
          <cell r="I2435" t="str">
            <v>404200.AW05</v>
          </cell>
          <cell r="J2435" t="str">
            <v>Rev Mgmt Fees CAPEX</v>
          </cell>
          <cell r="K2435" t="str">
            <v>45000001</v>
          </cell>
        </row>
        <row r="2436">
          <cell r="I2436" t="str">
            <v>404200.AW09</v>
          </cell>
          <cell r="J2436" t="str">
            <v>Rev Mgmt Fees CAPEX</v>
          </cell>
          <cell r="K2436" t="str">
            <v>45000001</v>
          </cell>
        </row>
        <row r="2437">
          <cell r="I2437" t="str">
            <v>404200.AW10</v>
          </cell>
          <cell r="J2437" t="str">
            <v>Rev Mgmt Fees CAPEX</v>
          </cell>
          <cell r="K2437" t="str">
            <v>45000001</v>
          </cell>
        </row>
        <row r="2438">
          <cell r="I2438" t="str">
            <v>404200.AW11</v>
          </cell>
          <cell r="J2438" t="str">
            <v>Rev Mgmt Fees CAPEX</v>
          </cell>
          <cell r="K2438" t="str">
            <v>45000001</v>
          </cell>
        </row>
        <row r="2439">
          <cell r="I2439" t="str">
            <v>404200.AW12</v>
          </cell>
          <cell r="J2439" t="str">
            <v>Rev Mgmt Fees CAPEX</v>
          </cell>
          <cell r="K2439" t="str">
            <v>45000001</v>
          </cell>
        </row>
        <row r="2440">
          <cell r="I2440" t="str">
            <v>404200.AW13</v>
          </cell>
          <cell r="J2440" t="str">
            <v>Rev Mgmt Fees CAPEX</v>
          </cell>
          <cell r="K2440" t="str">
            <v>45000001</v>
          </cell>
        </row>
        <row r="2441">
          <cell r="I2441" t="str">
            <v>404200.AW16</v>
          </cell>
          <cell r="J2441" t="str">
            <v>Rev Mgmt Fees CAPEX</v>
          </cell>
          <cell r="K2441" t="str">
            <v>45000001</v>
          </cell>
        </row>
        <row r="2442">
          <cell r="I2442" t="str">
            <v>404200.AW17</v>
          </cell>
          <cell r="J2442" t="str">
            <v>Rev Mgmt Fees CAPEX</v>
          </cell>
          <cell r="K2442" t="str">
            <v>45000001</v>
          </cell>
        </row>
        <row r="2443">
          <cell r="I2443" t="str">
            <v>404200.AW18</v>
          </cell>
          <cell r="J2443" t="str">
            <v>Rev Mgmt Fees CAPEX</v>
          </cell>
          <cell r="K2443" t="str">
            <v>45000001</v>
          </cell>
        </row>
        <row r="2444">
          <cell r="I2444" t="str">
            <v>404200.AW19</v>
          </cell>
          <cell r="J2444" t="str">
            <v>Rev Mgmt Fees CAPEX</v>
          </cell>
          <cell r="K2444" t="str">
            <v>45000001</v>
          </cell>
        </row>
        <row r="2445">
          <cell r="I2445" t="str">
            <v>404200.AW21</v>
          </cell>
          <cell r="J2445" t="str">
            <v>Rev Mgmt Fees CAPEX</v>
          </cell>
          <cell r="K2445" t="str">
            <v>45000001</v>
          </cell>
        </row>
        <row r="2446">
          <cell r="I2446" t="str">
            <v>404200.AW22</v>
          </cell>
          <cell r="J2446" t="str">
            <v>Rev Mgmt Fees CAPEX</v>
          </cell>
          <cell r="K2446" t="str">
            <v>45000001</v>
          </cell>
        </row>
        <row r="2447">
          <cell r="I2447" t="str">
            <v>404200.AW23</v>
          </cell>
          <cell r="J2447" t="str">
            <v>Rev Mgmt Fees CAPEX</v>
          </cell>
          <cell r="K2447" t="str">
            <v>45000001</v>
          </cell>
        </row>
        <row r="2448">
          <cell r="I2448" t="str">
            <v>404200.AW24</v>
          </cell>
          <cell r="J2448" t="str">
            <v>Rev Mgmt Fees CAPEX</v>
          </cell>
          <cell r="K2448" t="str">
            <v>45000001</v>
          </cell>
        </row>
        <row r="2449">
          <cell r="I2449" t="str">
            <v>404200.AW26</v>
          </cell>
          <cell r="J2449" t="str">
            <v>Rev Mgmt Fees CAPEX</v>
          </cell>
          <cell r="K2449" t="str">
            <v>45000001</v>
          </cell>
        </row>
        <row r="2450">
          <cell r="I2450" t="str">
            <v>404200.AW27</v>
          </cell>
          <cell r="J2450" t="str">
            <v>Rev Mgmt Fees CAPEX</v>
          </cell>
          <cell r="K2450" t="str">
            <v>45000001</v>
          </cell>
        </row>
        <row r="2451">
          <cell r="I2451" t="str">
            <v>404200.AW28</v>
          </cell>
          <cell r="J2451" t="str">
            <v>Rev Mgmt Fees CAPEX</v>
          </cell>
          <cell r="K2451" t="str">
            <v>45000001</v>
          </cell>
        </row>
        <row r="2452">
          <cell r="I2452" t="str">
            <v>404200.AW30</v>
          </cell>
          <cell r="J2452" t="str">
            <v>Rev Mgmt Fees CAPEX</v>
          </cell>
          <cell r="K2452" t="str">
            <v>45000001</v>
          </cell>
        </row>
        <row r="2453">
          <cell r="I2453" t="str">
            <v>404200.AW31</v>
          </cell>
          <cell r="J2453" t="str">
            <v>Rev Mgmt Fees CAPEX</v>
          </cell>
          <cell r="K2453" t="str">
            <v>45000001</v>
          </cell>
        </row>
        <row r="2454">
          <cell r="I2454" t="str">
            <v>404200.AW38</v>
          </cell>
          <cell r="J2454" t="str">
            <v>Rev Mgmt Fees CAPEX</v>
          </cell>
          <cell r="K2454" t="str">
            <v>45000001</v>
          </cell>
        </row>
        <row r="2455">
          <cell r="I2455" t="str">
            <v>404200.AW39</v>
          </cell>
          <cell r="J2455" t="str">
            <v>Rev Mgmt Fees CAPEX</v>
          </cell>
          <cell r="K2455" t="str">
            <v>45000001</v>
          </cell>
        </row>
        <row r="2456">
          <cell r="I2456" t="str">
            <v>404200.AW42</v>
          </cell>
          <cell r="J2456" t="str">
            <v>Rev Mgmt Fees CAPEX</v>
          </cell>
          <cell r="K2456" t="str">
            <v>45000001</v>
          </cell>
        </row>
        <row r="2457">
          <cell r="I2457" t="str">
            <v>404200.AW44</v>
          </cell>
          <cell r="J2457" t="str">
            <v>Rev Mgmt Fees CAPEX 44</v>
          </cell>
          <cell r="K2457" t="str">
            <v>45000001</v>
          </cell>
        </row>
        <row r="2458">
          <cell r="I2458" t="str">
            <v>404200.AW46</v>
          </cell>
          <cell r="J2458" t="str">
            <v>Rev Mgmt Fees CAPEX</v>
          </cell>
          <cell r="K2458" t="str">
            <v>45000001</v>
          </cell>
        </row>
        <row r="2459">
          <cell r="I2459" t="str">
            <v>404200.AW47</v>
          </cell>
          <cell r="J2459" t="str">
            <v>Rev Mgmt Fees CAPEX</v>
          </cell>
          <cell r="K2459" t="str">
            <v>45000001</v>
          </cell>
        </row>
        <row r="2460">
          <cell r="I2460" t="str">
            <v>404200.AW50</v>
          </cell>
          <cell r="J2460" t="str">
            <v>Rev Mgmt Fees CAPEX</v>
          </cell>
          <cell r="K2460" t="str">
            <v>45000001</v>
          </cell>
        </row>
        <row r="2461">
          <cell r="I2461" t="str">
            <v>404200.AW52</v>
          </cell>
          <cell r="J2461" t="str">
            <v>Rev Mgmt Fees CAPEX</v>
          </cell>
          <cell r="K2461" t="str">
            <v>45000001</v>
          </cell>
        </row>
        <row r="2462">
          <cell r="I2462" t="str">
            <v>404200.AW53</v>
          </cell>
          <cell r="J2462" t="str">
            <v>Rev Mgmt Fees CAPEX</v>
          </cell>
          <cell r="K2462" t="str">
            <v>45000001</v>
          </cell>
        </row>
        <row r="2463">
          <cell r="I2463" t="str">
            <v>404200.AW54</v>
          </cell>
          <cell r="J2463" t="str">
            <v>Rev Mgmt Fees CAPEX</v>
          </cell>
          <cell r="K2463" t="str">
            <v>45000001</v>
          </cell>
        </row>
        <row r="2464">
          <cell r="I2464" t="str">
            <v>404200.AW55</v>
          </cell>
          <cell r="J2464" t="str">
            <v>Rev Mgmt Fees CAPEX</v>
          </cell>
          <cell r="K2464" t="str">
            <v>45000001</v>
          </cell>
        </row>
        <row r="2465">
          <cell r="I2465" t="str">
            <v>404200.AW56</v>
          </cell>
          <cell r="J2465" t="str">
            <v>Rev Mgmt Fees CAPEX</v>
          </cell>
          <cell r="K2465" t="str">
            <v>45000001</v>
          </cell>
        </row>
        <row r="2466">
          <cell r="I2466" t="str">
            <v>404200.AW80</v>
          </cell>
          <cell r="J2466" t="str">
            <v>Rev Mgmt Fees CAPEX</v>
          </cell>
          <cell r="K2466" t="str">
            <v>45000001</v>
          </cell>
        </row>
        <row r="2467">
          <cell r="I2467" t="str">
            <v>501200.11</v>
          </cell>
          <cell r="J2467" t="str">
            <v>Labor Oper SS</v>
          </cell>
          <cell r="K2467" t="str">
            <v>50100000</v>
          </cell>
        </row>
        <row r="2468">
          <cell r="I2468" t="str">
            <v>501200.1105</v>
          </cell>
          <cell r="J2468" t="str">
            <v>Labor Oper SS Super/</v>
          </cell>
          <cell r="K2468" t="str">
            <v>50100000</v>
          </cell>
        </row>
        <row r="2469">
          <cell r="I2469" t="str">
            <v>501200.12</v>
          </cell>
          <cell r="J2469" t="str">
            <v>Labor Oper P</v>
          </cell>
          <cell r="K2469" t="str">
            <v>50100000</v>
          </cell>
        </row>
        <row r="2470">
          <cell r="I2470" t="str">
            <v>501200.1205</v>
          </cell>
          <cell r="J2470" t="str">
            <v>Labor Oper P Super/E</v>
          </cell>
          <cell r="K2470" t="str">
            <v>50100000</v>
          </cell>
        </row>
        <row r="2471">
          <cell r="I2471" t="str">
            <v>501200.1210</v>
          </cell>
          <cell r="J2471" t="str">
            <v>Labor Oper P Pwr Pro</v>
          </cell>
          <cell r="K2471" t="str">
            <v>50100000</v>
          </cell>
        </row>
        <row r="2472">
          <cell r="I2472" t="str">
            <v>501200.1215</v>
          </cell>
          <cell r="J2472" t="str">
            <v>Labor Oper P Pump</v>
          </cell>
          <cell r="K2472" t="str">
            <v>50100000</v>
          </cell>
        </row>
        <row r="2473">
          <cell r="I2473" t="str">
            <v>501200.13</v>
          </cell>
          <cell r="J2473" t="str">
            <v>Labor Oper WT</v>
          </cell>
          <cell r="K2473" t="str">
            <v>50100000</v>
          </cell>
        </row>
        <row r="2474">
          <cell r="I2474" t="str">
            <v>501200.1301</v>
          </cell>
          <cell r="J2474" t="str">
            <v>Labor Oper WT Off/Di</v>
          </cell>
          <cell r="K2474" t="str">
            <v>50100000</v>
          </cell>
        </row>
        <row r="2475">
          <cell r="I2475" t="str">
            <v>501200.1305</v>
          </cell>
          <cell r="J2475" t="str">
            <v>Labor Oper WT Super/</v>
          </cell>
          <cell r="K2475" t="str">
            <v>50100000</v>
          </cell>
        </row>
        <row r="2476">
          <cell r="I2476" t="str">
            <v>501200.14</v>
          </cell>
          <cell r="J2476" t="str">
            <v>Labor Oper TD</v>
          </cell>
          <cell r="K2476" t="str">
            <v>50100000</v>
          </cell>
        </row>
        <row r="2477">
          <cell r="I2477" t="str">
            <v>501200.1405</v>
          </cell>
          <cell r="J2477" t="str">
            <v>Labor Oper TD Super/</v>
          </cell>
          <cell r="K2477" t="str">
            <v>50100000</v>
          </cell>
        </row>
        <row r="2478">
          <cell r="I2478" t="str">
            <v>501200.1410</v>
          </cell>
          <cell r="J2478" t="str">
            <v>Labor Oper TD Storag</v>
          </cell>
          <cell r="K2478" t="str">
            <v>50100000</v>
          </cell>
        </row>
        <row r="2479">
          <cell r="I2479" t="str">
            <v>501200.1415</v>
          </cell>
          <cell r="J2479" t="str">
            <v>Labor Oper TD Lines</v>
          </cell>
          <cell r="K2479" t="str">
            <v>50100000</v>
          </cell>
        </row>
        <row r="2480">
          <cell r="I2480" t="str">
            <v>501200.1420</v>
          </cell>
          <cell r="J2480" t="str">
            <v>Labor Oper TD Meter</v>
          </cell>
          <cell r="K2480" t="str">
            <v>50100000</v>
          </cell>
        </row>
        <row r="2481">
          <cell r="I2481" t="str">
            <v>501200.1425</v>
          </cell>
          <cell r="J2481" t="str">
            <v>Labor Oper TD Mtr In</v>
          </cell>
          <cell r="K2481" t="str">
            <v>50100000</v>
          </cell>
        </row>
        <row r="2482">
          <cell r="I2482" t="str">
            <v>501200.15</v>
          </cell>
          <cell r="J2482" t="str">
            <v>Labor Oper CA</v>
          </cell>
          <cell r="K2482" t="str">
            <v>50100000</v>
          </cell>
        </row>
        <row r="2483">
          <cell r="I2483" t="str">
            <v>501200.1501</v>
          </cell>
          <cell r="J2483" t="str">
            <v>Labor Oper CA Off/Di</v>
          </cell>
          <cell r="K2483" t="str">
            <v>50100000</v>
          </cell>
        </row>
        <row r="2484">
          <cell r="I2484" t="str">
            <v>501200.1505</v>
          </cell>
          <cell r="J2484" t="str">
            <v>Labor Oper CA Super/</v>
          </cell>
          <cell r="K2484" t="str">
            <v>50100000</v>
          </cell>
        </row>
        <row r="2485">
          <cell r="I2485" t="str">
            <v>501200.1510</v>
          </cell>
          <cell r="J2485" t="str">
            <v>Labor Oper CA Mtr Re</v>
          </cell>
          <cell r="K2485" t="str">
            <v>50100000</v>
          </cell>
        </row>
        <row r="2486">
          <cell r="I2486" t="str">
            <v>501200.1515</v>
          </cell>
          <cell r="J2486" t="str">
            <v>Labor Oper CA Cust R</v>
          </cell>
          <cell r="K2486" t="str">
            <v>50100000</v>
          </cell>
        </row>
        <row r="2487">
          <cell r="I2487" t="str">
            <v>501200.1520</v>
          </cell>
          <cell r="J2487" t="str">
            <v>Labor Oper CA Cust S</v>
          </cell>
          <cell r="K2487" t="str">
            <v>50100000</v>
          </cell>
        </row>
        <row r="2488">
          <cell r="I2488" t="str">
            <v>501200.16</v>
          </cell>
          <cell r="J2488" t="str">
            <v>Labor Oper AG</v>
          </cell>
          <cell r="K2488" t="str">
            <v>50100000</v>
          </cell>
        </row>
        <row r="2489">
          <cell r="I2489" t="str">
            <v>501200.1601</v>
          </cell>
          <cell r="J2489" t="str">
            <v>Labor Oper AG Dir/Of</v>
          </cell>
          <cell r="K2489" t="str">
            <v>50100000</v>
          </cell>
        </row>
        <row r="2490">
          <cell r="I2490" t="str">
            <v>501200.1602</v>
          </cell>
          <cell r="J2490" t="str">
            <v>Labor Oper AG Lobbyi</v>
          </cell>
          <cell r="K2490" t="str">
            <v>50100000</v>
          </cell>
        </row>
        <row r="2491">
          <cell r="I2491" t="str">
            <v>501200.164111</v>
          </cell>
          <cell r="J2491" t="str">
            <v>Labor Op IT-Admin</v>
          </cell>
          <cell r="K2491" t="str">
            <v>50100000</v>
          </cell>
        </row>
        <row r="2492">
          <cell r="I2492" t="str">
            <v>501200.164112</v>
          </cell>
          <cell r="J2492" t="str">
            <v>Labor Op IT-Basic</v>
          </cell>
          <cell r="K2492" t="str">
            <v>50100000</v>
          </cell>
        </row>
        <row r="2493">
          <cell r="I2493" t="str">
            <v>501200.164114</v>
          </cell>
          <cell r="J2493" t="str">
            <v>Labor Op IT-Billing</v>
          </cell>
          <cell r="K2493" t="str">
            <v>50100000</v>
          </cell>
        </row>
        <row r="2494">
          <cell r="I2494" t="str">
            <v>501200.164118</v>
          </cell>
          <cell r="J2494" t="str">
            <v>Labor Op IT-Bus Inte</v>
          </cell>
          <cell r="K2494" t="str">
            <v>50100000</v>
          </cell>
        </row>
        <row r="2495">
          <cell r="I2495" t="str">
            <v>501200.164119</v>
          </cell>
          <cell r="J2495" t="str">
            <v>Labor Op IT-Fin/Acct</v>
          </cell>
          <cell r="K2495" t="str">
            <v>50100000</v>
          </cell>
        </row>
        <row r="2496">
          <cell r="I2496" t="str">
            <v>501200.164120</v>
          </cell>
          <cell r="J2496" t="str">
            <v>Labor Op IT-C.R.M.</v>
          </cell>
          <cell r="K2496" t="str">
            <v>50100000</v>
          </cell>
        </row>
        <row r="2497">
          <cell r="I2497" t="str">
            <v>501200.164121</v>
          </cell>
          <cell r="J2497" t="str">
            <v>Labor Op IT-Energy(S</v>
          </cell>
          <cell r="K2497" t="str">
            <v>50100000</v>
          </cell>
        </row>
        <row r="2498">
          <cell r="I2498" t="str">
            <v>501200.164125</v>
          </cell>
          <cell r="J2498" t="str">
            <v>Labor Op IT-Supply C</v>
          </cell>
          <cell r="K2498" t="str">
            <v>50100000</v>
          </cell>
        </row>
        <row r="2499">
          <cell r="I2499" t="str">
            <v>501200.164126</v>
          </cell>
          <cell r="J2499" t="str">
            <v>Labor Op IT-Supply U</v>
          </cell>
          <cell r="K2499" t="str">
            <v>50100000</v>
          </cell>
        </row>
        <row r="2500">
          <cell r="I2500" t="str">
            <v>501200.164127</v>
          </cell>
          <cell r="J2500" t="str">
            <v>Labor Op IT-Work Mgt</v>
          </cell>
          <cell r="K2500" t="str">
            <v>50100000</v>
          </cell>
        </row>
        <row r="2501">
          <cell r="I2501" t="str">
            <v>501200.164128</v>
          </cell>
          <cell r="J2501" t="str">
            <v>Labor Op IT-Human Re</v>
          </cell>
          <cell r="K2501" t="str">
            <v>50100000</v>
          </cell>
        </row>
        <row r="2502">
          <cell r="I2502" t="str">
            <v>501200.164129</v>
          </cell>
          <cell r="J2502" t="str">
            <v>Labor Op IT-Plant Mg</v>
          </cell>
          <cell r="K2502" t="str">
            <v>50100000</v>
          </cell>
        </row>
        <row r="2503">
          <cell r="I2503" t="str">
            <v>501200.164130</v>
          </cell>
          <cell r="J2503" t="str">
            <v>Labor Op IT-Schd/Bal</v>
          </cell>
          <cell r="K2503" t="str">
            <v>50100000</v>
          </cell>
        </row>
        <row r="2504">
          <cell r="I2504" t="str">
            <v>501200.164134</v>
          </cell>
          <cell r="J2504" t="str">
            <v>Labor Op IT-Mgt Cons</v>
          </cell>
          <cell r="K2504" t="str">
            <v>50100000</v>
          </cell>
        </row>
        <row r="2505">
          <cell r="I2505" t="str">
            <v>501200.164142</v>
          </cell>
          <cell r="J2505" t="str">
            <v>Labor Op IT-Help Des</v>
          </cell>
          <cell r="K2505" t="str">
            <v>50100000</v>
          </cell>
        </row>
        <row r="2506">
          <cell r="I2506" t="str">
            <v>501200.164143</v>
          </cell>
          <cell r="J2506" t="str">
            <v>Labor Op IT-Oper Too</v>
          </cell>
          <cell r="K2506" t="str">
            <v>50100000</v>
          </cell>
        </row>
        <row r="2507">
          <cell r="I2507" t="str">
            <v>501200.164145</v>
          </cell>
          <cell r="J2507" t="str">
            <v>Labor Op IT-Email Sv</v>
          </cell>
          <cell r="K2507" t="str">
            <v>50100000</v>
          </cell>
        </row>
        <row r="2508">
          <cell r="I2508" t="str">
            <v>501200.164146</v>
          </cell>
          <cell r="J2508" t="str">
            <v>Labor Op IT-File Svc</v>
          </cell>
          <cell r="K2508" t="str">
            <v>50100000</v>
          </cell>
        </row>
        <row r="2509">
          <cell r="I2509" t="str">
            <v>501200.164147</v>
          </cell>
          <cell r="J2509" t="str">
            <v>Labor Op IT-Midrange</v>
          </cell>
          <cell r="K2509" t="str">
            <v>50100000</v>
          </cell>
        </row>
        <row r="2510">
          <cell r="I2510" t="str">
            <v>501200.164148</v>
          </cell>
          <cell r="J2510" t="str">
            <v>Labor Op IT-PC Serve</v>
          </cell>
          <cell r="K2510" t="str">
            <v>50100000</v>
          </cell>
        </row>
        <row r="2511">
          <cell r="I2511" t="str">
            <v>501200.164149</v>
          </cell>
          <cell r="J2511" t="str">
            <v>Labor Op IT-WAN Supt</v>
          </cell>
          <cell r="K2511" t="str">
            <v>50100000</v>
          </cell>
        </row>
        <row r="2512">
          <cell r="I2512" t="str">
            <v>501200.164160</v>
          </cell>
          <cell r="J2512" t="str">
            <v>Labor Op IT-Reportin</v>
          </cell>
          <cell r="K2512" t="str">
            <v>50100000</v>
          </cell>
        </row>
        <row r="2513">
          <cell r="I2513" t="str">
            <v>501200.164161</v>
          </cell>
          <cell r="J2513" t="str">
            <v>Labor Op IT-Interfac</v>
          </cell>
          <cell r="K2513" t="str">
            <v>50100000</v>
          </cell>
        </row>
        <row r="2514">
          <cell r="I2514" t="str">
            <v>501200.164162</v>
          </cell>
          <cell r="J2514" t="str">
            <v>Labor Op IT-Transmit</v>
          </cell>
          <cell r="K2514" t="str">
            <v>50100000</v>
          </cell>
        </row>
        <row r="2515">
          <cell r="I2515" t="str">
            <v>501200.164180</v>
          </cell>
          <cell r="J2515" t="str">
            <v>Labor Op IT-Pro Trac</v>
          </cell>
          <cell r="K2515" t="str">
            <v>50100000</v>
          </cell>
        </row>
        <row r="2516">
          <cell r="I2516" t="str">
            <v>501200.164190</v>
          </cell>
          <cell r="J2516" t="str">
            <v>Labor Op IT-Reportin</v>
          </cell>
          <cell r="K2516" t="str">
            <v>50100000</v>
          </cell>
        </row>
        <row r="2517">
          <cell r="I2517" t="str">
            <v>501200.21</v>
          </cell>
          <cell r="J2517" t="str">
            <v>Labor Maint SS</v>
          </cell>
          <cell r="K2517" t="str">
            <v>50100000</v>
          </cell>
        </row>
        <row r="2518">
          <cell r="I2518" t="str">
            <v>501200.2105</v>
          </cell>
          <cell r="J2518" t="str">
            <v>Labor Maint SS Super</v>
          </cell>
          <cell r="K2518" t="str">
            <v>50100000</v>
          </cell>
        </row>
        <row r="2519">
          <cell r="I2519" t="str">
            <v>501200.2110</v>
          </cell>
          <cell r="J2519" t="str">
            <v>Labor Maint SS Struc</v>
          </cell>
          <cell r="K2519" t="str">
            <v>50100000</v>
          </cell>
        </row>
        <row r="2520">
          <cell r="I2520" t="str">
            <v>501200.2115</v>
          </cell>
          <cell r="J2520" t="str">
            <v>Labor Maint SS Coll</v>
          </cell>
          <cell r="K2520" t="str">
            <v>50100000</v>
          </cell>
        </row>
        <row r="2521">
          <cell r="I2521" t="str">
            <v>501200.2120</v>
          </cell>
          <cell r="J2521" t="str">
            <v>Labor Maint SS Lake,</v>
          </cell>
          <cell r="K2521" t="str">
            <v>50100000</v>
          </cell>
        </row>
        <row r="2522">
          <cell r="I2522" t="str">
            <v>501200.2125</v>
          </cell>
          <cell r="J2522" t="str">
            <v>Labor Maint SS Wells</v>
          </cell>
          <cell r="K2522" t="str">
            <v>50100000</v>
          </cell>
        </row>
        <row r="2523">
          <cell r="I2523" t="str">
            <v>501200.2130</v>
          </cell>
          <cell r="J2523" t="str">
            <v>Labor Maint SS Infil</v>
          </cell>
          <cell r="K2523" t="str">
            <v>50100000</v>
          </cell>
        </row>
        <row r="2524">
          <cell r="I2524" t="str">
            <v>501200.2135</v>
          </cell>
          <cell r="J2524" t="str">
            <v>Labor Maint SS Sup M</v>
          </cell>
          <cell r="K2524" t="str">
            <v>50100000</v>
          </cell>
        </row>
        <row r="2525">
          <cell r="I2525" t="str">
            <v>501200.22</v>
          </cell>
          <cell r="J2525" t="str">
            <v>Labor Maint P</v>
          </cell>
          <cell r="K2525" t="str">
            <v>50100000</v>
          </cell>
        </row>
        <row r="2526">
          <cell r="I2526" t="str">
            <v>501200.2205</v>
          </cell>
          <cell r="J2526" t="str">
            <v>Labor Maint P Super/</v>
          </cell>
          <cell r="K2526" t="str">
            <v>50100000</v>
          </cell>
        </row>
        <row r="2527">
          <cell r="I2527" t="str">
            <v>501200.2210</v>
          </cell>
          <cell r="J2527" t="str">
            <v>Labor Maint P Struct</v>
          </cell>
          <cell r="K2527" t="str">
            <v>50100000</v>
          </cell>
        </row>
        <row r="2528">
          <cell r="I2528" t="str">
            <v>501200.2215</v>
          </cell>
          <cell r="J2528" t="str">
            <v>Labor Maint P Pwr Pr</v>
          </cell>
          <cell r="K2528" t="str">
            <v>50100000</v>
          </cell>
        </row>
        <row r="2529">
          <cell r="I2529" t="str">
            <v>501200.23</v>
          </cell>
          <cell r="J2529" t="str">
            <v>Labor Maint WT</v>
          </cell>
          <cell r="K2529" t="str">
            <v>50100000</v>
          </cell>
        </row>
        <row r="2530">
          <cell r="I2530" t="str">
            <v>501200.2305</v>
          </cell>
          <cell r="J2530" t="str">
            <v>Labor Maint WT Super</v>
          </cell>
          <cell r="K2530" t="str">
            <v>50100000</v>
          </cell>
        </row>
        <row r="2531">
          <cell r="I2531" t="str">
            <v>501200.2310</v>
          </cell>
          <cell r="J2531" t="str">
            <v>Labor Maint WT Struc</v>
          </cell>
          <cell r="K2531" t="str">
            <v>50100000</v>
          </cell>
        </row>
        <row r="2532">
          <cell r="I2532" t="str">
            <v>501200.2315</v>
          </cell>
          <cell r="J2532" t="str">
            <v>Labor Maint WT Equip</v>
          </cell>
          <cell r="K2532" t="str">
            <v>50100000</v>
          </cell>
        </row>
        <row r="2533">
          <cell r="I2533" t="str">
            <v>501200.24</v>
          </cell>
          <cell r="J2533" t="str">
            <v>Labor Maint TD</v>
          </cell>
          <cell r="K2533" t="str">
            <v>50100000</v>
          </cell>
        </row>
        <row r="2534">
          <cell r="I2534" t="str">
            <v>501200.2405</v>
          </cell>
          <cell r="J2534" t="str">
            <v>Labor Maint TD Super</v>
          </cell>
          <cell r="K2534" t="str">
            <v>50100000</v>
          </cell>
        </row>
        <row r="2535">
          <cell r="I2535" t="str">
            <v>501200.2410</v>
          </cell>
          <cell r="J2535" t="str">
            <v>Labor Maint TD Struc</v>
          </cell>
          <cell r="K2535" t="str">
            <v>50100000</v>
          </cell>
        </row>
        <row r="2536">
          <cell r="I2536" t="str">
            <v>501200.2415</v>
          </cell>
          <cell r="J2536" t="str">
            <v>Labor Maint TD Dist</v>
          </cell>
          <cell r="K2536" t="str">
            <v>50100000</v>
          </cell>
        </row>
        <row r="2537">
          <cell r="I2537" t="str">
            <v>501200.2420</v>
          </cell>
          <cell r="J2537" t="str">
            <v>Labor Maint TD Mains</v>
          </cell>
          <cell r="K2537" t="str">
            <v>50100000</v>
          </cell>
        </row>
        <row r="2538">
          <cell r="I2538" t="str">
            <v>501200.2425</v>
          </cell>
          <cell r="J2538" t="str">
            <v>Labor Maint TD Fire</v>
          </cell>
          <cell r="K2538" t="str">
            <v>50100000</v>
          </cell>
        </row>
        <row r="2539">
          <cell r="I2539" t="str">
            <v>501200.2430</v>
          </cell>
          <cell r="J2539" t="str">
            <v>Labor Maint TD Servi</v>
          </cell>
          <cell r="K2539" t="str">
            <v>50100000</v>
          </cell>
        </row>
        <row r="2540">
          <cell r="I2540" t="str">
            <v>501200.2435</v>
          </cell>
          <cell r="J2540" t="str">
            <v>Labor Maint TD Meter</v>
          </cell>
          <cell r="K2540" t="str">
            <v>50100000</v>
          </cell>
        </row>
        <row r="2541">
          <cell r="I2541" t="str">
            <v>501200.2440</v>
          </cell>
          <cell r="J2541" t="str">
            <v>Labor Maint TD Hydra</v>
          </cell>
          <cell r="K2541" t="str">
            <v>50100000</v>
          </cell>
        </row>
        <row r="2542">
          <cell r="I2542" t="str">
            <v>501200.26</v>
          </cell>
          <cell r="J2542" t="str">
            <v>Labor Maint AG</v>
          </cell>
          <cell r="K2542" t="str">
            <v>50100000</v>
          </cell>
        </row>
        <row r="2543">
          <cell r="I2543" t="str">
            <v>501203.</v>
          </cell>
          <cell r="J2543" t="str">
            <v>Labor Internal Rechg</v>
          </cell>
          <cell r="K2543" t="str">
            <v>50100000</v>
          </cell>
        </row>
        <row r="2544">
          <cell r="I2544" t="str">
            <v>501210.11</v>
          </cell>
          <cell r="J2544" t="str">
            <v>Labor NS OT SS</v>
          </cell>
          <cell r="K2544" t="str">
            <v>50110000</v>
          </cell>
        </row>
        <row r="2545">
          <cell r="I2545" t="str">
            <v>501210.1105</v>
          </cell>
          <cell r="J2545" t="str">
            <v>Labor NS OT SS Super</v>
          </cell>
          <cell r="K2545" t="str">
            <v>50110000</v>
          </cell>
        </row>
        <row r="2546">
          <cell r="I2546" t="str">
            <v>501210.12</v>
          </cell>
          <cell r="J2546" t="str">
            <v>Labor NS OT P</v>
          </cell>
          <cell r="K2546" t="str">
            <v>50110000</v>
          </cell>
        </row>
        <row r="2547">
          <cell r="I2547" t="str">
            <v>501210.1205</v>
          </cell>
          <cell r="J2547" t="str">
            <v>Labor NS OT P Super/</v>
          </cell>
          <cell r="K2547" t="str">
            <v>50110000</v>
          </cell>
        </row>
        <row r="2548">
          <cell r="I2548" t="str">
            <v>501210.1210</v>
          </cell>
          <cell r="J2548" t="str">
            <v>Labor NS OT P Pwr Pr</v>
          </cell>
          <cell r="K2548" t="str">
            <v>50110000</v>
          </cell>
        </row>
        <row r="2549">
          <cell r="I2549" t="str">
            <v>501210.1215</v>
          </cell>
          <cell r="J2549" t="str">
            <v>Labor NS OT P Pump</v>
          </cell>
          <cell r="K2549" t="str">
            <v>50110000</v>
          </cell>
        </row>
        <row r="2550">
          <cell r="I2550" t="str">
            <v>501210.13</v>
          </cell>
          <cell r="J2550" t="str">
            <v>Labor NS OT WT</v>
          </cell>
          <cell r="K2550" t="str">
            <v>50110000</v>
          </cell>
        </row>
        <row r="2551">
          <cell r="I2551" t="str">
            <v>501210.1305</v>
          </cell>
          <cell r="J2551" t="str">
            <v>Labor NS OT WT Super</v>
          </cell>
          <cell r="K2551" t="str">
            <v>50110000</v>
          </cell>
        </row>
        <row r="2552">
          <cell r="I2552" t="str">
            <v>501210.14</v>
          </cell>
          <cell r="J2552" t="str">
            <v>Labor NS OT TD</v>
          </cell>
          <cell r="K2552" t="str">
            <v>50110000</v>
          </cell>
        </row>
        <row r="2553">
          <cell r="I2553" t="str">
            <v>501210.1405</v>
          </cell>
          <cell r="J2553" t="str">
            <v>Labor NS OT TD Super</v>
          </cell>
          <cell r="K2553" t="str">
            <v>50110000</v>
          </cell>
        </row>
        <row r="2554">
          <cell r="I2554" t="str">
            <v>501210.1410</v>
          </cell>
          <cell r="J2554" t="str">
            <v>Labor NS OT TD Stora</v>
          </cell>
          <cell r="K2554" t="str">
            <v>50110000</v>
          </cell>
        </row>
        <row r="2555">
          <cell r="I2555" t="str">
            <v>501210.1415</v>
          </cell>
          <cell r="J2555" t="str">
            <v>Labor NS OT TD Lines</v>
          </cell>
          <cell r="K2555" t="str">
            <v>50110000</v>
          </cell>
        </row>
        <row r="2556">
          <cell r="I2556" t="str">
            <v>501210.1420</v>
          </cell>
          <cell r="J2556" t="str">
            <v>Labor NS OT TD Meter</v>
          </cell>
          <cell r="K2556" t="str">
            <v>50110000</v>
          </cell>
        </row>
        <row r="2557">
          <cell r="I2557" t="str">
            <v>501210.1425</v>
          </cell>
          <cell r="J2557" t="str">
            <v>Labor NS OT TD Mtr I</v>
          </cell>
          <cell r="K2557" t="str">
            <v>50110000</v>
          </cell>
        </row>
        <row r="2558">
          <cell r="I2558" t="str">
            <v>501210.15</v>
          </cell>
          <cell r="J2558" t="str">
            <v>Labor NS OT CA</v>
          </cell>
          <cell r="K2558" t="str">
            <v>50110000</v>
          </cell>
        </row>
        <row r="2559">
          <cell r="I2559" t="str">
            <v>501210.1505</v>
          </cell>
          <cell r="J2559" t="str">
            <v>Labor NS OT CA Super</v>
          </cell>
          <cell r="K2559" t="str">
            <v>50110000</v>
          </cell>
        </row>
        <row r="2560">
          <cell r="I2560" t="str">
            <v>501210.1510</v>
          </cell>
          <cell r="J2560" t="str">
            <v>Labor NS OT CA Mtr R</v>
          </cell>
          <cell r="K2560" t="str">
            <v>50110000</v>
          </cell>
        </row>
        <row r="2561">
          <cell r="I2561" t="str">
            <v>501210.1515</v>
          </cell>
          <cell r="J2561" t="str">
            <v>Labor NS OT CA Cust</v>
          </cell>
          <cell r="K2561" t="str">
            <v>50110000</v>
          </cell>
        </row>
        <row r="2562">
          <cell r="I2562" t="str">
            <v>501210.1520</v>
          </cell>
          <cell r="J2562" t="str">
            <v>Labor NS OT CA Cust</v>
          </cell>
          <cell r="K2562" t="str">
            <v>50110000</v>
          </cell>
        </row>
        <row r="2563">
          <cell r="I2563" t="str">
            <v>501210.16</v>
          </cell>
          <cell r="J2563" t="str">
            <v>Labor NS OT AG</v>
          </cell>
          <cell r="K2563" t="str">
            <v>50110000</v>
          </cell>
        </row>
        <row r="2564">
          <cell r="I2564" t="str">
            <v>501210.164111</v>
          </cell>
          <cell r="J2564" t="str">
            <v>Labor NS OT IT-Admin</v>
          </cell>
          <cell r="K2564" t="str">
            <v>50110000</v>
          </cell>
        </row>
        <row r="2565">
          <cell r="I2565" t="str">
            <v>501210.164112</v>
          </cell>
          <cell r="J2565" t="str">
            <v>Labor NS OT IT-Basic</v>
          </cell>
          <cell r="K2565" t="str">
            <v>50110000</v>
          </cell>
        </row>
        <row r="2566">
          <cell r="I2566" t="str">
            <v>501210.164114</v>
          </cell>
          <cell r="J2566" t="str">
            <v>Labor NS OT IT-Billi</v>
          </cell>
          <cell r="K2566" t="str">
            <v>50110000</v>
          </cell>
        </row>
        <row r="2567">
          <cell r="I2567" t="str">
            <v>501210.164118</v>
          </cell>
          <cell r="J2567" t="str">
            <v>Labor NS OT IT-Bus I</v>
          </cell>
          <cell r="K2567" t="str">
            <v>50110000</v>
          </cell>
        </row>
        <row r="2568">
          <cell r="I2568" t="str">
            <v>501210.164119</v>
          </cell>
          <cell r="J2568" t="str">
            <v>Labor NS OT IT-Fin/A</v>
          </cell>
          <cell r="K2568" t="str">
            <v>50110000</v>
          </cell>
        </row>
        <row r="2569">
          <cell r="I2569" t="str">
            <v>501210.164120</v>
          </cell>
          <cell r="J2569" t="str">
            <v>Labor NS OT IT-C.R.M</v>
          </cell>
          <cell r="K2569" t="str">
            <v>50110000</v>
          </cell>
        </row>
        <row r="2570">
          <cell r="I2570" t="str">
            <v>501210.164121</v>
          </cell>
          <cell r="J2570" t="str">
            <v>Labor NS OT IT-Energ</v>
          </cell>
          <cell r="K2570" t="str">
            <v>50110000</v>
          </cell>
        </row>
        <row r="2571">
          <cell r="I2571" t="str">
            <v>501210.164125</v>
          </cell>
          <cell r="J2571" t="str">
            <v>Labor NS OT IT-Suppl</v>
          </cell>
          <cell r="K2571" t="str">
            <v>50110000</v>
          </cell>
        </row>
        <row r="2572">
          <cell r="I2572" t="str">
            <v>501210.164126</v>
          </cell>
          <cell r="J2572" t="str">
            <v>Labor NS OT IT-Suppl</v>
          </cell>
          <cell r="K2572" t="str">
            <v>50110000</v>
          </cell>
        </row>
        <row r="2573">
          <cell r="I2573" t="str">
            <v>501210.164127</v>
          </cell>
          <cell r="J2573" t="str">
            <v>Labor NS OT IT-Work</v>
          </cell>
          <cell r="K2573" t="str">
            <v>50110000</v>
          </cell>
        </row>
        <row r="2574">
          <cell r="I2574" t="str">
            <v>501210.164128</v>
          </cell>
          <cell r="J2574" t="str">
            <v>Labor NS OT IT-Human</v>
          </cell>
          <cell r="K2574" t="str">
            <v>50110000</v>
          </cell>
        </row>
        <row r="2575">
          <cell r="I2575" t="str">
            <v>501210.164129</v>
          </cell>
          <cell r="J2575" t="str">
            <v>Labor NS OT IT-Plant</v>
          </cell>
          <cell r="K2575" t="str">
            <v>50110000</v>
          </cell>
        </row>
        <row r="2576">
          <cell r="I2576" t="str">
            <v>501210.164130</v>
          </cell>
          <cell r="J2576" t="str">
            <v>Labor NS OT IT-Schd/</v>
          </cell>
          <cell r="K2576" t="str">
            <v>50110000</v>
          </cell>
        </row>
        <row r="2577">
          <cell r="I2577" t="str">
            <v>501210.164134</v>
          </cell>
          <cell r="J2577" t="str">
            <v>Labor NS OT IT-Mgt C</v>
          </cell>
          <cell r="K2577" t="str">
            <v>50110000</v>
          </cell>
        </row>
        <row r="2578">
          <cell r="I2578" t="str">
            <v>501210.164142</v>
          </cell>
          <cell r="J2578" t="str">
            <v>Labor NS OT IT-Help</v>
          </cell>
          <cell r="K2578" t="str">
            <v>50110000</v>
          </cell>
        </row>
        <row r="2579">
          <cell r="I2579" t="str">
            <v>501210.164143</v>
          </cell>
          <cell r="J2579" t="str">
            <v>Labor NS OT IT-Oper</v>
          </cell>
          <cell r="K2579" t="str">
            <v>50110000</v>
          </cell>
        </row>
        <row r="2580">
          <cell r="I2580" t="str">
            <v>501210.164145</v>
          </cell>
          <cell r="J2580" t="str">
            <v>Labor NS OT IT-Email</v>
          </cell>
          <cell r="K2580" t="str">
            <v>50110000</v>
          </cell>
        </row>
        <row r="2581">
          <cell r="I2581" t="str">
            <v>501210.164146</v>
          </cell>
          <cell r="J2581" t="str">
            <v>Labor NS OT IT-File</v>
          </cell>
          <cell r="K2581" t="str">
            <v>50110000</v>
          </cell>
        </row>
        <row r="2582">
          <cell r="I2582" t="str">
            <v>501210.164147</v>
          </cell>
          <cell r="J2582" t="str">
            <v>Labor NS OT IT-Midra</v>
          </cell>
          <cell r="K2582" t="str">
            <v>50110000</v>
          </cell>
        </row>
        <row r="2583">
          <cell r="I2583" t="str">
            <v>501210.164148</v>
          </cell>
          <cell r="J2583" t="str">
            <v>Labor NS OT IT-PC Se</v>
          </cell>
          <cell r="K2583" t="str">
            <v>50110000</v>
          </cell>
        </row>
        <row r="2584">
          <cell r="I2584" t="str">
            <v>501210.164149</v>
          </cell>
          <cell r="J2584" t="str">
            <v>Labor NS OT IT-WAN S</v>
          </cell>
          <cell r="K2584" t="str">
            <v>50110000</v>
          </cell>
        </row>
        <row r="2585">
          <cell r="I2585" t="str">
            <v>501210.164160</v>
          </cell>
          <cell r="J2585" t="str">
            <v>Labor NS OT IT-Repor</v>
          </cell>
          <cell r="K2585" t="str">
            <v>50110000</v>
          </cell>
        </row>
        <row r="2586">
          <cell r="I2586" t="str">
            <v>501210.164161</v>
          </cell>
          <cell r="J2586" t="str">
            <v>Labor NS OT IT-Inter</v>
          </cell>
          <cell r="K2586" t="str">
            <v>50110000</v>
          </cell>
        </row>
        <row r="2587">
          <cell r="I2587" t="str">
            <v>501210.164162</v>
          </cell>
          <cell r="J2587" t="str">
            <v>Labor NS OT IT-Trans</v>
          </cell>
          <cell r="K2587" t="str">
            <v>50110000</v>
          </cell>
        </row>
        <row r="2588">
          <cell r="I2588" t="str">
            <v>501210.164180</v>
          </cell>
          <cell r="J2588" t="str">
            <v>Labor NS OT IT-Pro T</v>
          </cell>
          <cell r="K2588" t="str">
            <v>50110000</v>
          </cell>
        </row>
        <row r="2589">
          <cell r="I2589" t="str">
            <v>501210.164190</v>
          </cell>
          <cell r="J2589" t="str">
            <v>Labor NS OT IT-Repor</v>
          </cell>
          <cell r="K2589" t="str">
            <v>50110000</v>
          </cell>
        </row>
        <row r="2590">
          <cell r="I2590" t="str">
            <v>501210.21</v>
          </cell>
          <cell r="J2590" t="str">
            <v>Labor NS OT SS</v>
          </cell>
          <cell r="K2590" t="str">
            <v>50110000</v>
          </cell>
        </row>
        <row r="2591">
          <cell r="I2591" t="str">
            <v>501210.2105</v>
          </cell>
          <cell r="J2591" t="str">
            <v>Labor NS OT SS Super</v>
          </cell>
          <cell r="K2591" t="str">
            <v>50110000</v>
          </cell>
        </row>
        <row r="2592">
          <cell r="I2592" t="str">
            <v>501210.2110</v>
          </cell>
          <cell r="J2592" t="str">
            <v>Labor NS OT SS Struc</v>
          </cell>
          <cell r="K2592" t="str">
            <v>50110000</v>
          </cell>
        </row>
        <row r="2593">
          <cell r="I2593" t="str">
            <v>501210.2115</v>
          </cell>
          <cell r="J2593" t="str">
            <v>Labor NS OT SS Coll</v>
          </cell>
          <cell r="K2593" t="str">
            <v>50110000</v>
          </cell>
        </row>
        <row r="2594">
          <cell r="I2594" t="str">
            <v>501210.2120</v>
          </cell>
          <cell r="J2594" t="str">
            <v>Labor NS OT SS Lake,</v>
          </cell>
          <cell r="K2594" t="str">
            <v>50110000</v>
          </cell>
        </row>
        <row r="2595">
          <cell r="I2595" t="str">
            <v>501210.2125</v>
          </cell>
          <cell r="J2595" t="str">
            <v>Labor NS OT SS Wells</v>
          </cell>
          <cell r="K2595" t="str">
            <v>50110000</v>
          </cell>
        </row>
        <row r="2596">
          <cell r="I2596" t="str">
            <v>501210.2130</v>
          </cell>
          <cell r="J2596" t="str">
            <v>Labor NS OT SS Infil</v>
          </cell>
          <cell r="K2596" t="str">
            <v>50110000</v>
          </cell>
        </row>
        <row r="2597">
          <cell r="I2597" t="str">
            <v>501210.2135</v>
          </cell>
          <cell r="J2597" t="str">
            <v>Labor NS OT SS Sup M</v>
          </cell>
          <cell r="K2597" t="str">
            <v>50110000</v>
          </cell>
        </row>
        <row r="2598">
          <cell r="I2598" t="str">
            <v>501210.22</v>
          </cell>
          <cell r="J2598" t="str">
            <v>Labor NS OT P</v>
          </cell>
          <cell r="K2598" t="str">
            <v>50110000</v>
          </cell>
        </row>
        <row r="2599">
          <cell r="I2599" t="str">
            <v>501210.2205</v>
          </cell>
          <cell r="J2599" t="str">
            <v>Labor NS OT P Super/</v>
          </cell>
          <cell r="K2599" t="str">
            <v>50110000</v>
          </cell>
        </row>
        <row r="2600">
          <cell r="I2600" t="str">
            <v>501210.2210</v>
          </cell>
          <cell r="J2600" t="str">
            <v>Labor NS OT P Struct</v>
          </cell>
          <cell r="K2600" t="str">
            <v>50110000</v>
          </cell>
        </row>
        <row r="2601">
          <cell r="I2601" t="str">
            <v>501210.2215</v>
          </cell>
          <cell r="J2601" t="str">
            <v>Labor NS OT P Pwr Pr</v>
          </cell>
          <cell r="K2601" t="str">
            <v>50110000</v>
          </cell>
        </row>
        <row r="2602">
          <cell r="I2602" t="str">
            <v>501210.23</v>
          </cell>
          <cell r="J2602" t="str">
            <v>Labor NS OT WT</v>
          </cell>
          <cell r="K2602" t="str">
            <v>50110000</v>
          </cell>
        </row>
        <row r="2603">
          <cell r="I2603" t="str">
            <v>501210.2305</v>
          </cell>
          <cell r="J2603" t="str">
            <v>Labor NS OT WT Super</v>
          </cell>
          <cell r="K2603" t="str">
            <v>50110000</v>
          </cell>
        </row>
        <row r="2604">
          <cell r="I2604" t="str">
            <v>501210.2310</v>
          </cell>
          <cell r="J2604" t="str">
            <v>Labor NS OT WT Struc</v>
          </cell>
          <cell r="K2604" t="str">
            <v>50110000</v>
          </cell>
        </row>
        <row r="2605">
          <cell r="I2605" t="str">
            <v>501210.2315</v>
          </cell>
          <cell r="J2605" t="str">
            <v>Labor NS OT WT Equip</v>
          </cell>
          <cell r="K2605" t="str">
            <v>50110000</v>
          </cell>
        </row>
        <row r="2606">
          <cell r="I2606" t="str">
            <v>501210.24</v>
          </cell>
          <cell r="J2606" t="str">
            <v>Labor NS OT TD</v>
          </cell>
          <cell r="K2606" t="str">
            <v>50110000</v>
          </cell>
        </row>
        <row r="2607">
          <cell r="I2607" t="str">
            <v>501210.2405</v>
          </cell>
          <cell r="J2607" t="str">
            <v>Labor NS OT TD Super</v>
          </cell>
          <cell r="K2607" t="str">
            <v>50110000</v>
          </cell>
        </row>
        <row r="2608">
          <cell r="I2608" t="str">
            <v>501210.2410</v>
          </cell>
          <cell r="J2608" t="str">
            <v>Labor NS OT TD Struc</v>
          </cell>
          <cell r="K2608" t="str">
            <v>50110000</v>
          </cell>
        </row>
        <row r="2609">
          <cell r="I2609" t="str">
            <v>501210.2415</v>
          </cell>
          <cell r="J2609" t="str">
            <v>Labor NS OT TD Dist</v>
          </cell>
          <cell r="K2609" t="str">
            <v>50110000</v>
          </cell>
        </row>
        <row r="2610">
          <cell r="I2610" t="str">
            <v>501210.2420</v>
          </cell>
          <cell r="J2610" t="str">
            <v>Labor NS OT TD Mains</v>
          </cell>
          <cell r="K2610" t="str">
            <v>50110000</v>
          </cell>
        </row>
        <row r="2611">
          <cell r="I2611" t="str">
            <v>501210.2425</v>
          </cell>
          <cell r="J2611" t="str">
            <v>Labor NS OT TD Fire</v>
          </cell>
          <cell r="K2611" t="str">
            <v>50110000</v>
          </cell>
        </row>
        <row r="2612">
          <cell r="I2612" t="str">
            <v>501210.2430</v>
          </cell>
          <cell r="J2612" t="str">
            <v>Labor NS OT TD Servi</v>
          </cell>
          <cell r="K2612" t="str">
            <v>50110000</v>
          </cell>
        </row>
        <row r="2613">
          <cell r="I2613" t="str">
            <v>501210.2435</v>
          </cell>
          <cell r="J2613" t="str">
            <v>Labor NS OT TD Meter</v>
          </cell>
          <cell r="K2613" t="str">
            <v>50110000</v>
          </cell>
        </row>
        <row r="2614">
          <cell r="I2614" t="str">
            <v>501210.2440</v>
          </cell>
          <cell r="J2614" t="str">
            <v>Labor NS OT TD Hydra</v>
          </cell>
          <cell r="K2614" t="str">
            <v>50110000</v>
          </cell>
        </row>
        <row r="2615">
          <cell r="I2615" t="str">
            <v>501210.26</v>
          </cell>
          <cell r="J2615" t="str">
            <v>Labor NS OT AG</v>
          </cell>
          <cell r="K2615" t="str">
            <v>50110000</v>
          </cell>
        </row>
        <row r="2616">
          <cell r="I2616" t="str">
            <v>501211.11</v>
          </cell>
          <cell r="J2616" t="str">
            <v>Labor OT SS</v>
          </cell>
          <cell r="K2616" t="str">
            <v>50120000</v>
          </cell>
        </row>
        <row r="2617">
          <cell r="I2617" t="str">
            <v>501211.1105</v>
          </cell>
          <cell r="J2617" t="str">
            <v>Labor OT SS Super/En</v>
          </cell>
          <cell r="K2617" t="str">
            <v>50120000</v>
          </cell>
        </row>
        <row r="2618">
          <cell r="I2618" t="str">
            <v>501211.12</v>
          </cell>
          <cell r="J2618" t="str">
            <v>Labor OT P</v>
          </cell>
          <cell r="K2618" t="str">
            <v>50120000</v>
          </cell>
        </row>
        <row r="2619">
          <cell r="I2619" t="str">
            <v>501211.1205</v>
          </cell>
          <cell r="J2619" t="str">
            <v>Labor OT P Super/Eng</v>
          </cell>
          <cell r="K2619" t="str">
            <v>50120000</v>
          </cell>
        </row>
        <row r="2620">
          <cell r="I2620" t="str">
            <v>501211.1210</v>
          </cell>
          <cell r="J2620" t="str">
            <v>Labor OT P Pwr Prod</v>
          </cell>
          <cell r="K2620" t="str">
            <v>50120000</v>
          </cell>
        </row>
        <row r="2621">
          <cell r="I2621" t="str">
            <v>501211.1215</v>
          </cell>
          <cell r="J2621" t="str">
            <v>Labor OT P Pump</v>
          </cell>
          <cell r="K2621" t="str">
            <v>50120000</v>
          </cell>
        </row>
        <row r="2622">
          <cell r="I2622" t="str">
            <v>501211.13</v>
          </cell>
          <cell r="J2622" t="str">
            <v>Labor OT WT</v>
          </cell>
          <cell r="K2622" t="str">
            <v>50120000</v>
          </cell>
        </row>
        <row r="2623">
          <cell r="I2623" t="str">
            <v>501211.1305</v>
          </cell>
          <cell r="J2623" t="str">
            <v>Labor OT WT Super/En</v>
          </cell>
          <cell r="K2623" t="str">
            <v>50120000</v>
          </cell>
        </row>
        <row r="2624">
          <cell r="I2624" t="str">
            <v>501211.14</v>
          </cell>
          <cell r="J2624" t="str">
            <v>Labor OT TD</v>
          </cell>
          <cell r="K2624" t="str">
            <v>50120000</v>
          </cell>
        </row>
        <row r="2625">
          <cell r="I2625" t="str">
            <v>501211.1405</v>
          </cell>
          <cell r="J2625" t="str">
            <v>Labor OT TD Super/En</v>
          </cell>
          <cell r="K2625" t="str">
            <v>50120000</v>
          </cell>
        </row>
        <row r="2626">
          <cell r="I2626" t="str">
            <v>501211.1410</v>
          </cell>
          <cell r="J2626" t="str">
            <v>Labor OT TD Storage</v>
          </cell>
          <cell r="K2626" t="str">
            <v>50120000</v>
          </cell>
        </row>
        <row r="2627">
          <cell r="I2627" t="str">
            <v>501211.1415</v>
          </cell>
          <cell r="J2627" t="str">
            <v>Labor OT TD Lines</v>
          </cell>
          <cell r="K2627" t="str">
            <v>50120000</v>
          </cell>
        </row>
        <row r="2628">
          <cell r="I2628" t="str">
            <v>501211.1420</v>
          </cell>
          <cell r="J2628" t="str">
            <v>Labor OT TD Meter</v>
          </cell>
          <cell r="K2628" t="str">
            <v>50120000</v>
          </cell>
        </row>
        <row r="2629">
          <cell r="I2629" t="str">
            <v>501211.1425</v>
          </cell>
          <cell r="J2629" t="str">
            <v>Labor OT TD Mtr Inst</v>
          </cell>
          <cell r="K2629" t="str">
            <v>50120000</v>
          </cell>
        </row>
        <row r="2630">
          <cell r="I2630" t="str">
            <v>501211.15</v>
          </cell>
          <cell r="J2630" t="str">
            <v>Labor OT CA</v>
          </cell>
          <cell r="K2630" t="str">
            <v>50120000</v>
          </cell>
        </row>
        <row r="2631">
          <cell r="I2631" t="str">
            <v>501211.1501</v>
          </cell>
          <cell r="J2631" t="str">
            <v>Labor OT CA Off/Dir</v>
          </cell>
          <cell r="K2631" t="str">
            <v>50120000</v>
          </cell>
        </row>
        <row r="2632">
          <cell r="I2632" t="str">
            <v>501211.1505</v>
          </cell>
          <cell r="J2632" t="str">
            <v>Labor OT CA Super/En</v>
          </cell>
          <cell r="K2632" t="str">
            <v>50120000</v>
          </cell>
        </row>
        <row r="2633">
          <cell r="I2633" t="str">
            <v>501211.1510</v>
          </cell>
          <cell r="J2633" t="str">
            <v>Labor OT CA Mtr Read</v>
          </cell>
          <cell r="K2633" t="str">
            <v>50120000</v>
          </cell>
        </row>
        <row r="2634">
          <cell r="I2634" t="str">
            <v>501211.1515</v>
          </cell>
          <cell r="J2634" t="str">
            <v>Labor OT CA Cust Rec</v>
          </cell>
          <cell r="K2634" t="str">
            <v>50120000</v>
          </cell>
        </row>
        <row r="2635">
          <cell r="I2635" t="str">
            <v>501211.1520</v>
          </cell>
          <cell r="J2635" t="str">
            <v>Labor OT CA Cust Ser</v>
          </cell>
          <cell r="K2635" t="str">
            <v>50120000</v>
          </cell>
        </row>
        <row r="2636">
          <cell r="I2636" t="str">
            <v>501211.16</v>
          </cell>
          <cell r="J2636" t="str">
            <v>Labor OT AG</v>
          </cell>
          <cell r="K2636" t="str">
            <v>50120000</v>
          </cell>
        </row>
        <row r="2637">
          <cell r="I2637" t="str">
            <v>501211.164111</v>
          </cell>
          <cell r="J2637" t="str">
            <v>Labor OT IT-Admin</v>
          </cell>
          <cell r="K2637" t="str">
            <v>50120000</v>
          </cell>
        </row>
        <row r="2638">
          <cell r="I2638" t="str">
            <v>501211.164112</v>
          </cell>
          <cell r="J2638" t="str">
            <v>Labor OT IT-Basic</v>
          </cell>
          <cell r="K2638" t="str">
            <v>50120000</v>
          </cell>
        </row>
        <row r="2639">
          <cell r="I2639" t="str">
            <v>501211.164114</v>
          </cell>
          <cell r="J2639" t="str">
            <v>Labor OT IT-Billing</v>
          </cell>
          <cell r="K2639" t="str">
            <v>50120000</v>
          </cell>
        </row>
        <row r="2640">
          <cell r="I2640" t="str">
            <v>501211.164118</v>
          </cell>
          <cell r="J2640" t="str">
            <v>Labor OT IT-Bus Inte</v>
          </cell>
          <cell r="K2640" t="str">
            <v>50120000</v>
          </cell>
        </row>
        <row r="2641">
          <cell r="I2641" t="str">
            <v>501211.164119</v>
          </cell>
          <cell r="J2641" t="str">
            <v>Labor OT IT-Fin/Acct</v>
          </cell>
          <cell r="K2641" t="str">
            <v>50120000</v>
          </cell>
        </row>
        <row r="2642">
          <cell r="I2642" t="str">
            <v>501211.164120</v>
          </cell>
          <cell r="J2642" t="str">
            <v>Labor OT IT-C.R.M.</v>
          </cell>
          <cell r="K2642" t="str">
            <v>50120000</v>
          </cell>
        </row>
        <row r="2643">
          <cell r="I2643" t="str">
            <v>501211.164121</v>
          </cell>
          <cell r="J2643" t="str">
            <v>Labor OT IT-Energy(S</v>
          </cell>
          <cell r="K2643" t="str">
            <v>50120000</v>
          </cell>
        </row>
        <row r="2644">
          <cell r="I2644" t="str">
            <v>501211.164125</v>
          </cell>
          <cell r="J2644" t="str">
            <v>Labor OT IT-Supply C</v>
          </cell>
          <cell r="K2644" t="str">
            <v>50120000</v>
          </cell>
        </row>
        <row r="2645">
          <cell r="I2645" t="str">
            <v>501211.164126</v>
          </cell>
          <cell r="J2645" t="str">
            <v>Labor OT IT-Supply U</v>
          </cell>
          <cell r="K2645" t="str">
            <v>50120000</v>
          </cell>
        </row>
        <row r="2646">
          <cell r="I2646" t="str">
            <v>501211.164127</v>
          </cell>
          <cell r="J2646" t="str">
            <v>Labor OT IT-Work Mgt</v>
          </cell>
          <cell r="K2646" t="str">
            <v>50120000</v>
          </cell>
        </row>
        <row r="2647">
          <cell r="I2647" t="str">
            <v>501211.164128</v>
          </cell>
          <cell r="J2647" t="str">
            <v>Labor OT IT-Human Re</v>
          </cell>
          <cell r="K2647" t="str">
            <v>50120000</v>
          </cell>
        </row>
        <row r="2648">
          <cell r="I2648" t="str">
            <v>501211.164129</v>
          </cell>
          <cell r="J2648" t="str">
            <v>Labor OT IT-Plant Mg</v>
          </cell>
          <cell r="K2648" t="str">
            <v>50120000</v>
          </cell>
        </row>
        <row r="2649">
          <cell r="I2649" t="str">
            <v>501211.164130</v>
          </cell>
          <cell r="J2649" t="str">
            <v>Labor OT IT-Schd/Bal</v>
          </cell>
          <cell r="K2649" t="str">
            <v>50120000</v>
          </cell>
        </row>
        <row r="2650">
          <cell r="I2650" t="str">
            <v>501211.164134</v>
          </cell>
          <cell r="J2650" t="str">
            <v>Labor OT IT-Mgt Cons</v>
          </cell>
          <cell r="K2650" t="str">
            <v>50120000</v>
          </cell>
        </row>
        <row r="2651">
          <cell r="I2651" t="str">
            <v>501211.164142</v>
          </cell>
          <cell r="J2651" t="str">
            <v>Labor OT IT-Help Des</v>
          </cell>
          <cell r="K2651" t="str">
            <v>50120000</v>
          </cell>
        </row>
        <row r="2652">
          <cell r="I2652" t="str">
            <v>501211.164143</v>
          </cell>
          <cell r="J2652" t="str">
            <v>Labor OT IT-Oper Too</v>
          </cell>
          <cell r="K2652" t="str">
            <v>50120000</v>
          </cell>
        </row>
        <row r="2653">
          <cell r="I2653" t="str">
            <v>501211.164145</v>
          </cell>
          <cell r="J2653" t="str">
            <v>Labor OT IT-Email Sv</v>
          </cell>
          <cell r="K2653" t="str">
            <v>50120000</v>
          </cell>
        </row>
        <row r="2654">
          <cell r="I2654" t="str">
            <v>501211.164146</v>
          </cell>
          <cell r="J2654" t="str">
            <v>Labor OT IT-File Svc</v>
          </cell>
          <cell r="K2654" t="str">
            <v>50120000</v>
          </cell>
        </row>
        <row r="2655">
          <cell r="I2655" t="str">
            <v>501211.164147</v>
          </cell>
          <cell r="J2655" t="str">
            <v>Labor OT IT-Midrange</v>
          </cell>
          <cell r="K2655" t="str">
            <v>50120000</v>
          </cell>
        </row>
        <row r="2656">
          <cell r="I2656" t="str">
            <v>501211.164148</v>
          </cell>
          <cell r="J2656" t="str">
            <v>Labor OT IT-PC Serve</v>
          </cell>
          <cell r="K2656" t="str">
            <v>50120000</v>
          </cell>
        </row>
        <row r="2657">
          <cell r="I2657" t="str">
            <v>501211.164149</v>
          </cell>
          <cell r="J2657" t="str">
            <v>Labor OT IT-WAN Supt</v>
          </cell>
          <cell r="K2657" t="str">
            <v>50120000</v>
          </cell>
        </row>
        <row r="2658">
          <cell r="I2658" t="str">
            <v>501211.164160</v>
          </cell>
          <cell r="J2658" t="str">
            <v>Labor OT IT-Reportin</v>
          </cell>
          <cell r="K2658" t="str">
            <v>50120000</v>
          </cell>
        </row>
        <row r="2659">
          <cell r="I2659" t="str">
            <v>501211.164161</v>
          </cell>
          <cell r="J2659" t="str">
            <v>Labor OT IT-Interfac</v>
          </cell>
          <cell r="K2659" t="str">
            <v>50120000</v>
          </cell>
        </row>
        <row r="2660">
          <cell r="I2660" t="str">
            <v>501211.164162</v>
          </cell>
          <cell r="J2660" t="str">
            <v>Labor OT IT-Transmit</v>
          </cell>
          <cell r="K2660" t="str">
            <v>50120000</v>
          </cell>
        </row>
        <row r="2661">
          <cell r="I2661" t="str">
            <v>501211.164180</v>
          </cell>
          <cell r="J2661" t="str">
            <v>Labor OT IT-Pro Trac</v>
          </cell>
          <cell r="K2661" t="str">
            <v>50120000</v>
          </cell>
        </row>
        <row r="2662">
          <cell r="I2662" t="str">
            <v>501211.164190</v>
          </cell>
          <cell r="J2662" t="str">
            <v>Labor OT IT-Reportin</v>
          </cell>
          <cell r="K2662" t="str">
            <v>50120000</v>
          </cell>
        </row>
        <row r="2663">
          <cell r="I2663" t="str">
            <v>501211.21</v>
          </cell>
          <cell r="J2663" t="str">
            <v>Labor OT SS</v>
          </cell>
          <cell r="K2663" t="str">
            <v>50120000</v>
          </cell>
        </row>
        <row r="2664">
          <cell r="I2664" t="str">
            <v>501211.2105</v>
          </cell>
          <cell r="J2664" t="str">
            <v>Labor OT SS Super/En</v>
          </cell>
          <cell r="K2664" t="str">
            <v>50120000</v>
          </cell>
        </row>
        <row r="2665">
          <cell r="I2665" t="str">
            <v>501211.2110</v>
          </cell>
          <cell r="J2665" t="str">
            <v>Labor OT SS Struct &amp;</v>
          </cell>
          <cell r="K2665" t="str">
            <v>50120000</v>
          </cell>
        </row>
        <row r="2666">
          <cell r="I2666" t="str">
            <v>501211.2115</v>
          </cell>
          <cell r="J2666" t="str">
            <v>Labor OT SS Coll &amp; I</v>
          </cell>
          <cell r="K2666" t="str">
            <v>50120000</v>
          </cell>
        </row>
        <row r="2667">
          <cell r="I2667" t="str">
            <v>501211.2120</v>
          </cell>
          <cell r="J2667" t="str">
            <v>Labor OT SS Lake, Ri</v>
          </cell>
          <cell r="K2667" t="str">
            <v>50120000</v>
          </cell>
        </row>
        <row r="2668">
          <cell r="I2668" t="str">
            <v>501211.2125</v>
          </cell>
          <cell r="J2668" t="str">
            <v>Labor OT SS Wells &amp;</v>
          </cell>
          <cell r="K2668" t="str">
            <v>50120000</v>
          </cell>
        </row>
        <row r="2669">
          <cell r="I2669" t="str">
            <v>501211.2130</v>
          </cell>
          <cell r="J2669" t="str">
            <v>Labor OT SS Infilt G</v>
          </cell>
          <cell r="K2669" t="str">
            <v>50120000</v>
          </cell>
        </row>
        <row r="2670">
          <cell r="I2670" t="str">
            <v>501211.2135</v>
          </cell>
          <cell r="J2670" t="str">
            <v>Labor OT SS Sup Main</v>
          </cell>
          <cell r="K2670" t="str">
            <v>50120000</v>
          </cell>
        </row>
        <row r="2671">
          <cell r="I2671" t="str">
            <v>501211.22</v>
          </cell>
          <cell r="J2671" t="str">
            <v>Labor OT P</v>
          </cell>
          <cell r="K2671" t="str">
            <v>50120000</v>
          </cell>
        </row>
        <row r="2672">
          <cell r="I2672" t="str">
            <v>501211.2205</v>
          </cell>
          <cell r="J2672" t="str">
            <v>Labor OT P Super/Eng</v>
          </cell>
          <cell r="K2672" t="str">
            <v>50120000</v>
          </cell>
        </row>
        <row r="2673">
          <cell r="I2673" t="str">
            <v>501211.2210</v>
          </cell>
          <cell r="J2673" t="str">
            <v>Labor OT P Struct &amp;</v>
          </cell>
          <cell r="K2673" t="str">
            <v>50120000</v>
          </cell>
        </row>
        <row r="2674">
          <cell r="I2674" t="str">
            <v>501211.2215</v>
          </cell>
          <cell r="J2674" t="str">
            <v>Labor OT P Pwr Prod</v>
          </cell>
          <cell r="K2674" t="str">
            <v>50120000</v>
          </cell>
        </row>
        <row r="2675">
          <cell r="I2675" t="str">
            <v>501211.23</v>
          </cell>
          <cell r="J2675" t="str">
            <v>Labor OT WT</v>
          </cell>
          <cell r="K2675" t="str">
            <v>50120000</v>
          </cell>
        </row>
        <row r="2676">
          <cell r="I2676" t="str">
            <v>501211.2305</v>
          </cell>
          <cell r="J2676" t="str">
            <v>Labor OT WT Super/En</v>
          </cell>
          <cell r="K2676" t="str">
            <v>50120000</v>
          </cell>
        </row>
        <row r="2677">
          <cell r="I2677" t="str">
            <v>501211.2310</v>
          </cell>
          <cell r="J2677" t="str">
            <v>Labor OT WT Struct &amp;</v>
          </cell>
          <cell r="K2677" t="str">
            <v>50120000</v>
          </cell>
        </row>
        <row r="2678">
          <cell r="I2678" t="str">
            <v>501211.2315</v>
          </cell>
          <cell r="J2678" t="str">
            <v>Labor OT WT Equip</v>
          </cell>
          <cell r="K2678" t="str">
            <v>50120000</v>
          </cell>
        </row>
        <row r="2679">
          <cell r="I2679" t="str">
            <v>501211.24</v>
          </cell>
          <cell r="J2679" t="str">
            <v>Labor OT TD</v>
          </cell>
          <cell r="K2679" t="str">
            <v>50120000</v>
          </cell>
        </row>
        <row r="2680">
          <cell r="I2680" t="str">
            <v>501211.2405</v>
          </cell>
          <cell r="J2680" t="str">
            <v>Labor OT TD Super/En</v>
          </cell>
          <cell r="K2680" t="str">
            <v>50120000</v>
          </cell>
        </row>
        <row r="2681">
          <cell r="I2681" t="str">
            <v>501211.2410</v>
          </cell>
          <cell r="J2681" t="str">
            <v>Labor OT TD Struct &amp;</v>
          </cell>
          <cell r="K2681" t="str">
            <v>50120000</v>
          </cell>
        </row>
        <row r="2682">
          <cell r="I2682" t="str">
            <v>501211.2415</v>
          </cell>
          <cell r="J2682" t="str">
            <v>Labor OT TD Dist Res</v>
          </cell>
          <cell r="K2682" t="str">
            <v>50120000</v>
          </cell>
        </row>
        <row r="2683">
          <cell r="I2683" t="str">
            <v>501211.2420</v>
          </cell>
          <cell r="J2683" t="str">
            <v>Labor OT TD Mains</v>
          </cell>
          <cell r="K2683" t="str">
            <v>50120000</v>
          </cell>
        </row>
        <row r="2684">
          <cell r="I2684" t="str">
            <v>501211.2425</v>
          </cell>
          <cell r="J2684" t="str">
            <v>Labor OT TD Fire Mai</v>
          </cell>
          <cell r="K2684" t="str">
            <v>50120000</v>
          </cell>
        </row>
        <row r="2685">
          <cell r="I2685" t="str">
            <v>501211.2430</v>
          </cell>
          <cell r="J2685" t="str">
            <v>Labor OT TD Services</v>
          </cell>
          <cell r="K2685" t="str">
            <v>50120000</v>
          </cell>
        </row>
        <row r="2686">
          <cell r="I2686" t="str">
            <v>501211.2435</v>
          </cell>
          <cell r="J2686" t="str">
            <v>Labor OT TD Meters</v>
          </cell>
          <cell r="K2686" t="str">
            <v>50120000</v>
          </cell>
        </row>
        <row r="2687">
          <cell r="I2687" t="str">
            <v>501211.2440</v>
          </cell>
          <cell r="J2687" t="str">
            <v>Labor OT TD Hydrants</v>
          </cell>
          <cell r="K2687" t="str">
            <v>50120000</v>
          </cell>
        </row>
        <row r="2688">
          <cell r="I2688" t="str">
            <v>501211.26</v>
          </cell>
          <cell r="J2688" t="str">
            <v>Labor OT AG</v>
          </cell>
          <cell r="K2688" t="str">
            <v>50120000</v>
          </cell>
        </row>
        <row r="2689">
          <cell r="I2689" t="str">
            <v>501711.</v>
          </cell>
          <cell r="J2689" t="str">
            <v>IP-Off-Annual-P/R JE</v>
          </cell>
          <cell r="K2689" t="str">
            <v>50171000</v>
          </cell>
        </row>
        <row r="2690">
          <cell r="I2690" t="str">
            <v>501711.16</v>
          </cell>
          <cell r="J2690" t="str">
            <v>Incen Plan-Off-Annua</v>
          </cell>
          <cell r="K2690" t="str">
            <v>50171000</v>
          </cell>
        </row>
        <row r="2691">
          <cell r="I2691" t="str">
            <v>501712.16</v>
          </cell>
          <cell r="J2691" t="str">
            <v>Incen Plan-Off-Long</v>
          </cell>
          <cell r="K2691" t="str">
            <v>50171000</v>
          </cell>
        </row>
        <row r="2692">
          <cell r="I2692" t="str">
            <v>501716.16</v>
          </cell>
          <cell r="J2692" t="str">
            <v>Comp Exp-Options</v>
          </cell>
          <cell r="K2692" t="str">
            <v>50171600</v>
          </cell>
        </row>
        <row r="2693">
          <cell r="I2693" t="str">
            <v>501718.16</v>
          </cell>
          <cell r="J2693" t="str">
            <v>Comp Exp-RSU's</v>
          </cell>
          <cell r="K2693" t="str">
            <v>50171800</v>
          </cell>
        </row>
        <row r="2694">
          <cell r="I2694" t="str">
            <v>501850.16</v>
          </cell>
          <cell r="J2694" t="str">
            <v>Labor - Severance</v>
          </cell>
          <cell r="K2694" t="str">
            <v>50185000</v>
          </cell>
        </row>
        <row r="2695">
          <cell r="I2695" t="str">
            <v>504100.</v>
          </cell>
          <cell r="J2695" t="str">
            <v>Group Insurance</v>
          </cell>
          <cell r="K2695" t="str">
            <v>50550000</v>
          </cell>
        </row>
        <row r="2696">
          <cell r="I2696" t="str">
            <v>504100.001</v>
          </cell>
          <cell r="J2696" t="str">
            <v>Group Insurance - Ca</v>
          </cell>
          <cell r="K2696" t="str">
            <v>50550100</v>
          </cell>
        </row>
        <row r="2697">
          <cell r="I2697" t="str">
            <v>504100.14</v>
          </cell>
          <cell r="J2697" t="str">
            <v>Group Ins Oper TD</v>
          </cell>
          <cell r="K2697" t="str">
            <v>50550000</v>
          </cell>
        </row>
        <row r="2698">
          <cell r="I2698" t="str">
            <v>504100.16</v>
          </cell>
          <cell r="J2698" t="str">
            <v>Group Ins Oper AG</v>
          </cell>
          <cell r="K2698" t="str">
            <v>50550000</v>
          </cell>
        </row>
        <row r="2699">
          <cell r="I2699" t="str">
            <v>504200.16</v>
          </cell>
          <cell r="J2699" t="str">
            <v>SRP Exp</v>
          </cell>
          <cell r="K2699" t="str">
            <v>50620000</v>
          </cell>
        </row>
        <row r="2700">
          <cell r="I2700" t="str">
            <v>504300.16</v>
          </cell>
          <cell r="J2700" t="str">
            <v>SERP Exp</v>
          </cell>
          <cell r="K2700" t="str">
            <v>50630000</v>
          </cell>
        </row>
        <row r="2701">
          <cell r="I2701" t="str">
            <v>504341.16</v>
          </cell>
          <cell r="J2701" t="str">
            <v>DC SERP Exp</v>
          </cell>
          <cell r="K2701" t="str">
            <v>50424000</v>
          </cell>
        </row>
        <row r="2702">
          <cell r="I2702" t="str">
            <v>504342.16</v>
          </cell>
          <cell r="J2702" t="str">
            <v>401 K Restoration Ex</v>
          </cell>
          <cell r="K2702" t="str">
            <v>50425000</v>
          </cell>
        </row>
        <row r="2703">
          <cell r="I2703" t="str">
            <v>504500.11</v>
          </cell>
          <cell r="J2703" t="str">
            <v>Other Welf Oper SS</v>
          </cell>
          <cell r="K2703" t="str">
            <v>50450000</v>
          </cell>
        </row>
        <row r="2704">
          <cell r="I2704" t="str">
            <v>504500.12</v>
          </cell>
          <cell r="J2704" t="str">
            <v>Other Welf Oper P</v>
          </cell>
          <cell r="K2704" t="str">
            <v>50450000</v>
          </cell>
        </row>
        <row r="2705">
          <cell r="I2705" t="str">
            <v>504500.13</v>
          </cell>
          <cell r="J2705" t="str">
            <v>Other Welf Oper WT</v>
          </cell>
          <cell r="K2705" t="str">
            <v>50450000</v>
          </cell>
        </row>
        <row r="2706">
          <cell r="I2706" t="str">
            <v>504500.14</v>
          </cell>
          <cell r="J2706" t="str">
            <v>Other Welf Oper TD</v>
          </cell>
          <cell r="K2706" t="str">
            <v>50450000</v>
          </cell>
        </row>
        <row r="2707">
          <cell r="I2707" t="str">
            <v>504500.15</v>
          </cell>
          <cell r="J2707" t="str">
            <v>Other Welf Oper CA</v>
          </cell>
          <cell r="K2707" t="str">
            <v>50450000</v>
          </cell>
        </row>
        <row r="2708">
          <cell r="I2708" t="str">
            <v>504500.16</v>
          </cell>
          <cell r="J2708" t="str">
            <v>Other Welf Oper AG</v>
          </cell>
          <cell r="K2708" t="str">
            <v>50450000</v>
          </cell>
        </row>
        <row r="2709">
          <cell r="I2709" t="str">
            <v>504500.23</v>
          </cell>
          <cell r="J2709" t="str">
            <v>Other Welf Maint WT</v>
          </cell>
          <cell r="K2709" t="str">
            <v>50450000</v>
          </cell>
        </row>
        <row r="2710">
          <cell r="I2710" t="str">
            <v>504610.16</v>
          </cell>
          <cell r="J2710" t="str">
            <v>Employee Awards AG</v>
          </cell>
          <cell r="K2710" t="str">
            <v>50451000</v>
          </cell>
        </row>
        <row r="2711">
          <cell r="I2711" t="str">
            <v>504620.16</v>
          </cell>
          <cell r="J2711" t="str">
            <v>Employee Physical Ex</v>
          </cell>
          <cell r="K2711" t="str">
            <v>50452000</v>
          </cell>
        </row>
        <row r="2712">
          <cell r="I2712" t="str">
            <v>504640.16</v>
          </cell>
          <cell r="J2712" t="str">
            <v>Safety Incentive</v>
          </cell>
          <cell r="K2712" t="str">
            <v>50454000</v>
          </cell>
        </row>
        <row r="2713">
          <cell r="I2713" t="str">
            <v>504660.16</v>
          </cell>
          <cell r="J2713" t="str">
            <v>Tuition Aid AG</v>
          </cell>
          <cell r="K2713" t="str">
            <v>50456000</v>
          </cell>
        </row>
        <row r="2714">
          <cell r="I2714" t="str">
            <v>504670.16</v>
          </cell>
          <cell r="J2714" t="str">
            <v>Training AG</v>
          </cell>
          <cell r="K2714" t="str">
            <v>50457000</v>
          </cell>
        </row>
        <row r="2715">
          <cell r="I2715" t="str">
            <v>504671.16</v>
          </cell>
          <cell r="J2715" t="str">
            <v>Training-Safety AG</v>
          </cell>
          <cell r="K2715" t="str">
            <v>50457000</v>
          </cell>
        </row>
        <row r="2716">
          <cell r="I2716" t="str">
            <v>504680.16</v>
          </cell>
          <cell r="J2716" t="str">
            <v>Referral Bonus</v>
          </cell>
          <cell r="K2716" t="str">
            <v>50458000</v>
          </cell>
        </row>
        <row r="2717">
          <cell r="I2717" t="str">
            <v>505100.001</v>
          </cell>
          <cell r="J2717" t="str">
            <v>PBOP Cap Credits</v>
          </cell>
          <cell r="K2717" t="str">
            <v>50510100</v>
          </cell>
        </row>
        <row r="2718">
          <cell r="I2718" t="str">
            <v>505100.16</v>
          </cell>
          <cell r="J2718" t="str">
            <v>PBOP Oper AG</v>
          </cell>
          <cell r="K2718" t="str">
            <v>50510000</v>
          </cell>
        </row>
        <row r="2719">
          <cell r="I2719" t="str">
            <v>506100.001</v>
          </cell>
          <cell r="J2719" t="str">
            <v>Pension - Cap Credit</v>
          </cell>
          <cell r="K2719" t="str">
            <v>50610100</v>
          </cell>
        </row>
        <row r="2720">
          <cell r="I2720" t="str">
            <v>506100.16</v>
          </cell>
          <cell r="J2720" t="str">
            <v>Pension Oper AG</v>
          </cell>
          <cell r="K2720" t="str">
            <v>50610000</v>
          </cell>
        </row>
        <row r="2721">
          <cell r="I2721" t="str">
            <v>507100.</v>
          </cell>
          <cell r="J2721" t="str">
            <v>401k</v>
          </cell>
          <cell r="K2721" t="str">
            <v>50421000</v>
          </cell>
        </row>
        <row r="2722">
          <cell r="I2722" t="str">
            <v>507100.16</v>
          </cell>
          <cell r="J2722" t="str">
            <v>401k Oper AG</v>
          </cell>
          <cell r="K2722" t="str">
            <v>50421000</v>
          </cell>
        </row>
        <row r="2723">
          <cell r="I2723" t="str">
            <v>508100.16</v>
          </cell>
          <cell r="J2723" t="str">
            <v>EIP Oper AG</v>
          </cell>
          <cell r="K2723" t="str">
            <v>50423000</v>
          </cell>
        </row>
        <row r="2724">
          <cell r="I2724" t="str">
            <v>508101.</v>
          </cell>
          <cell r="J2724" t="str">
            <v>DCP</v>
          </cell>
          <cell r="K2724" t="str">
            <v>50422000</v>
          </cell>
        </row>
        <row r="2725">
          <cell r="I2725" t="str">
            <v>508101.16</v>
          </cell>
          <cell r="J2725" t="str">
            <v>DCP Oper AG</v>
          </cell>
          <cell r="K2725" t="str">
            <v>50422000</v>
          </cell>
        </row>
        <row r="2726">
          <cell r="I2726" t="str">
            <v>508102.16</v>
          </cell>
          <cell r="J2726" t="str">
            <v>Retiree Med Oper AG</v>
          </cell>
          <cell r="K2726" t="str">
            <v>50426000</v>
          </cell>
        </row>
        <row r="2727">
          <cell r="I2727" t="str">
            <v>508200.16</v>
          </cell>
          <cell r="J2727" t="str">
            <v>ESPP Oper AG</v>
          </cell>
          <cell r="K2727" t="str">
            <v>50423000</v>
          </cell>
        </row>
        <row r="2728">
          <cell r="I2728" t="str">
            <v>509100.16</v>
          </cell>
          <cell r="J2728" t="str">
            <v>FAS 112 Cost amortiz</v>
          </cell>
          <cell r="K2728" t="str">
            <v>50427000</v>
          </cell>
        </row>
        <row r="2729">
          <cell r="I2729" t="str">
            <v>510100.11</v>
          </cell>
          <cell r="J2729" t="str">
            <v>Purchased Water-Outs</v>
          </cell>
          <cell r="K2729" t="str">
            <v>51010000</v>
          </cell>
        </row>
        <row r="2730">
          <cell r="I2730" t="str">
            <v>510105.11</v>
          </cell>
          <cell r="J2730" t="str">
            <v>Purch Water Bal Acct</v>
          </cell>
          <cell r="K2730" t="str">
            <v>51010500</v>
          </cell>
        </row>
        <row r="2731">
          <cell r="I2731" t="str">
            <v>510110.AW10</v>
          </cell>
          <cell r="J2731" t="str">
            <v>Purch Water AW10</v>
          </cell>
          <cell r="K2731" t="str">
            <v>51015000</v>
          </cell>
        </row>
        <row r="2732">
          <cell r="I2732" t="str">
            <v>510110.AW12</v>
          </cell>
          <cell r="J2732" t="str">
            <v>Purch Water AW12</v>
          </cell>
          <cell r="K2732" t="str">
            <v>51015000</v>
          </cell>
        </row>
        <row r="2733">
          <cell r="I2733" t="str">
            <v>510110.AW18</v>
          </cell>
          <cell r="J2733" t="str">
            <v>Purch Water AW18</v>
          </cell>
          <cell r="K2733" t="str">
            <v>51015000</v>
          </cell>
        </row>
        <row r="2734">
          <cell r="I2734" t="str">
            <v>510110.AW28</v>
          </cell>
          <cell r="J2734" t="str">
            <v>Purch Water AW28</v>
          </cell>
          <cell r="K2734" t="str">
            <v>51015000</v>
          </cell>
        </row>
        <row r="2735">
          <cell r="I2735" t="str">
            <v>510110.AW44</v>
          </cell>
          <cell r="J2735" t="str">
            <v>Purch Water AW44</v>
          </cell>
          <cell r="K2735" t="str">
            <v>51015000</v>
          </cell>
        </row>
        <row r="2736">
          <cell r="I2736" t="str">
            <v>510110.AW52</v>
          </cell>
          <cell r="J2736" t="str">
            <v>Purch Water AW52</v>
          </cell>
          <cell r="K2736" t="str">
            <v>51015000</v>
          </cell>
        </row>
        <row r="2737">
          <cell r="I2737" t="str">
            <v>510110.AW53</v>
          </cell>
          <cell r="J2737" t="str">
            <v>Purch Water AW53</v>
          </cell>
          <cell r="K2737" t="str">
            <v>51015000</v>
          </cell>
        </row>
        <row r="2738">
          <cell r="I2738" t="str">
            <v>510110.11</v>
          </cell>
          <cell r="J2738" t="str">
            <v>Purchased Water-Insi</v>
          </cell>
          <cell r="K2738" t="str">
            <v>51015000</v>
          </cell>
        </row>
        <row r="2739">
          <cell r="I2739" t="str">
            <v>510200.11</v>
          </cell>
          <cell r="J2739" t="str">
            <v>Diversion Rights</v>
          </cell>
          <cell r="K2739" t="str">
            <v>51020000</v>
          </cell>
        </row>
        <row r="2740">
          <cell r="I2740" t="str">
            <v>510400.11</v>
          </cell>
          <cell r="J2740" t="str">
            <v>Int on Invest Purch</v>
          </cell>
          <cell r="K2740" t="str">
            <v>51010000</v>
          </cell>
        </row>
        <row r="2741">
          <cell r="I2741" t="str">
            <v>511100.AWM</v>
          </cell>
          <cell r="J2741" t="str">
            <v>Waste Disposal Exp W</v>
          </cell>
          <cell r="K2741" t="str">
            <v>51115000</v>
          </cell>
        </row>
        <row r="2742">
          <cell r="I2742" t="str">
            <v>511100.13</v>
          </cell>
          <cell r="J2742" t="str">
            <v>Waste Disposal Exp W</v>
          </cell>
          <cell r="K2742" t="str">
            <v>51110000</v>
          </cell>
        </row>
        <row r="2743">
          <cell r="I2743" t="str">
            <v>511110.13</v>
          </cell>
          <cell r="J2743" t="str">
            <v>Waste Disposal Insid</v>
          </cell>
          <cell r="K2743" t="str">
            <v>51115000</v>
          </cell>
        </row>
        <row r="2744">
          <cell r="I2744" t="str">
            <v>511200.13</v>
          </cell>
          <cell r="J2744" t="str">
            <v>Amort Waste Disp Exp</v>
          </cell>
          <cell r="K2744" t="str">
            <v>51120000</v>
          </cell>
        </row>
        <row r="2745">
          <cell r="I2745" t="str">
            <v>515100.11</v>
          </cell>
          <cell r="J2745" t="str">
            <v>Purch Power SS</v>
          </cell>
          <cell r="K2745" t="str">
            <v>51510000</v>
          </cell>
        </row>
        <row r="2746">
          <cell r="I2746" t="str">
            <v>515100.12</v>
          </cell>
          <cell r="J2746" t="str">
            <v>Purch Power P</v>
          </cell>
          <cell r="K2746" t="str">
            <v>51510000</v>
          </cell>
        </row>
        <row r="2747">
          <cell r="I2747" t="str">
            <v>515100.13</v>
          </cell>
          <cell r="J2747" t="str">
            <v>Purch Power WT</v>
          </cell>
          <cell r="K2747" t="str">
            <v>51510000</v>
          </cell>
        </row>
        <row r="2748">
          <cell r="I2748" t="str">
            <v>515100.14</v>
          </cell>
          <cell r="J2748" t="str">
            <v>Purch Power TD</v>
          </cell>
          <cell r="K2748" t="str">
            <v>51510000</v>
          </cell>
        </row>
        <row r="2749">
          <cell r="I2749" t="str">
            <v>515100.15</v>
          </cell>
          <cell r="J2749" t="str">
            <v>Purch Power CA</v>
          </cell>
          <cell r="K2749" t="str">
            <v>51510000</v>
          </cell>
        </row>
        <row r="2750">
          <cell r="I2750" t="str">
            <v>515100.16</v>
          </cell>
          <cell r="J2750" t="str">
            <v>Purch Power AG</v>
          </cell>
          <cell r="K2750" t="str">
            <v>51510000</v>
          </cell>
        </row>
        <row r="2751">
          <cell r="I2751" t="str">
            <v>515105.12</v>
          </cell>
          <cell r="J2751" t="str">
            <v>Purch Power Bal Acct</v>
          </cell>
          <cell r="K2751" t="str">
            <v>51510500</v>
          </cell>
        </row>
        <row r="2752">
          <cell r="I2752" t="str">
            <v>515120.16</v>
          </cell>
          <cell r="J2752" t="str">
            <v>Purch Power Non Util</v>
          </cell>
          <cell r="K2752" t="str">
            <v>51510000</v>
          </cell>
        </row>
        <row r="2753">
          <cell r="I2753" t="str">
            <v>515200.11</v>
          </cell>
          <cell r="J2753" t="str">
            <v>Fuel for Power Prod</v>
          </cell>
          <cell r="K2753" t="str">
            <v>51520000</v>
          </cell>
        </row>
        <row r="2754">
          <cell r="I2754" t="str">
            <v>518000.13</v>
          </cell>
          <cell r="J2754" t="str">
            <v>Chemicals WT</v>
          </cell>
          <cell r="K2754" t="str">
            <v>51800000</v>
          </cell>
        </row>
        <row r="2755">
          <cell r="I2755" t="str">
            <v>518000.AWM</v>
          </cell>
          <cell r="J2755" t="str">
            <v>Chemicals</v>
          </cell>
          <cell r="K2755" t="str">
            <v>51850000</v>
          </cell>
        </row>
        <row r="2756">
          <cell r="I2756" t="str">
            <v>518001.AWSI</v>
          </cell>
          <cell r="J2756" t="str">
            <v>Chemicals Carbon AWS</v>
          </cell>
          <cell r="K2756" t="str">
            <v>51850000</v>
          </cell>
        </row>
        <row r="2757">
          <cell r="I2757" t="str">
            <v>520100.11</v>
          </cell>
          <cell r="J2757" t="str">
            <v>M &amp; S Oper SS</v>
          </cell>
          <cell r="K2757" t="str">
            <v>52000000</v>
          </cell>
        </row>
        <row r="2758">
          <cell r="I2758" t="str">
            <v>520100.12</v>
          </cell>
          <cell r="J2758" t="str">
            <v>M &amp; S Oper P</v>
          </cell>
          <cell r="K2758" t="str">
            <v>52000000</v>
          </cell>
        </row>
        <row r="2759">
          <cell r="I2759" t="str">
            <v>520100.1210</v>
          </cell>
          <cell r="J2759" t="str">
            <v>M &amp; S Oper P Pwr Pro</v>
          </cell>
          <cell r="K2759" t="str">
            <v>52000000</v>
          </cell>
        </row>
        <row r="2760">
          <cell r="I2760" t="str">
            <v>520100.1215</v>
          </cell>
          <cell r="J2760" t="str">
            <v>M &amp; S Oper P Pumps</v>
          </cell>
          <cell r="K2760" t="str">
            <v>52000000</v>
          </cell>
        </row>
        <row r="2761">
          <cell r="I2761" t="str">
            <v>520100.13</v>
          </cell>
          <cell r="J2761" t="str">
            <v>M &amp; S Oper WT</v>
          </cell>
          <cell r="K2761" t="str">
            <v>52000000</v>
          </cell>
        </row>
        <row r="2762">
          <cell r="I2762" t="str">
            <v>520100.14</v>
          </cell>
          <cell r="J2762" t="str">
            <v>M &amp; S Oper TD</v>
          </cell>
          <cell r="K2762" t="str">
            <v>52000000</v>
          </cell>
        </row>
        <row r="2763">
          <cell r="I2763" t="str">
            <v>520100.1410</v>
          </cell>
          <cell r="J2763" t="str">
            <v>M &amp; S Oper TD Storag</v>
          </cell>
          <cell r="K2763" t="str">
            <v>52000000</v>
          </cell>
        </row>
        <row r="2764">
          <cell r="I2764" t="str">
            <v>520100.1415</v>
          </cell>
          <cell r="J2764" t="str">
            <v>M &amp; S Oper TD Mains</v>
          </cell>
          <cell r="K2764" t="str">
            <v>52000000</v>
          </cell>
        </row>
        <row r="2765">
          <cell r="I2765" t="str">
            <v>520100.1420</v>
          </cell>
          <cell r="J2765" t="str">
            <v>M &amp; S Oper TD Meters</v>
          </cell>
          <cell r="K2765" t="str">
            <v>52000000</v>
          </cell>
        </row>
        <row r="2766">
          <cell r="I2766" t="str">
            <v>520100.1425</v>
          </cell>
          <cell r="J2766" t="str">
            <v>M &amp; S Oper Mtr Inst</v>
          </cell>
          <cell r="K2766" t="str">
            <v>52000000</v>
          </cell>
        </row>
        <row r="2767">
          <cell r="I2767" t="str">
            <v>520100.15</v>
          </cell>
          <cell r="J2767" t="str">
            <v>M &amp; S Oper CA</v>
          </cell>
          <cell r="K2767" t="str">
            <v>52000000</v>
          </cell>
        </row>
        <row r="2768">
          <cell r="I2768" t="str">
            <v>520100.1510</v>
          </cell>
          <cell r="J2768" t="str">
            <v>M &amp; S Oper CA Mtr Re</v>
          </cell>
          <cell r="K2768" t="str">
            <v>52000000</v>
          </cell>
        </row>
        <row r="2769">
          <cell r="I2769" t="str">
            <v>520100.1515</v>
          </cell>
          <cell r="J2769" t="str">
            <v>M &amp; S Oper CA Cust R</v>
          </cell>
          <cell r="K2769" t="str">
            <v>52000000</v>
          </cell>
        </row>
        <row r="2770">
          <cell r="I2770" t="str">
            <v>520100.1520</v>
          </cell>
          <cell r="J2770" t="str">
            <v>M &amp; S Oper CA Cust S</v>
          </cell>
          <cell r="K2770" t="str">
            <v>52000000</v>
          </cell>
        </row>
        <row r="2771">
          <cell r="I2771" t="str">
            <v>520100.16</v>
          </cell>
          <cell r="J2771" t="str">
            <v>M &amp; S Oper AG</v>
          </cell>
          <cell r="K2771" t="str">
            <v>52000000</v>
          </cell>
        </row>
        <row r="2772">
          <cell r="I2772" t="str">
            <v>531000.11</v>
          </cell>
          <cell r="J2772" t="str">
            <v>Contract Svc-Eng Ope</v>
          </cell>
          <cell r="K2772" t="str">
            <v>53110000</v>
          </cell>
        </row>
        <row r="2773">
          <cell r="I2773" t="str">
            <v>531000.13</v>
          </cell>
          <cell r="J2773" t="str">
            <v>Contract Svc-Eng Ope</v>
          </cell>
          <cell r="K2773" t="str">
            <v>53110000</v>
          </cell>
        </row>
        <row r="2774">
          <cell r="I2774" t="str">
            <v>531000.14</v>
          </cell>
          <cell r="J2774" t="str">
            <v>Contract Svc-Eng Ope</v>
          </cell>
          <cell r="K2774" t="str">
            <v>53110000</v>
          </cell>
        </row>
        <row r="2775">
          <cell r="I2775" t="str">
            <v>531000.15</v>
          </cell>
          <cell r="J2775" t="str">
            <v>Contract Svc-Eng Ope</v>
          </cell>
          <cell r="K2775" t="str">
            <v>53110000</v>
          </cell>
        </row>
        <row r="2776">
          <cell r="I2776" t="str">
            <v>531000.16</v>
          </cell>
          <cell r="J2776" t="str">
            <v>Contract Svc-Eng Ope</v>
          </cell>
          <cell r="K2776" t="str">
            <v>53110000</v>
          </cell>
        </row>
        <row r="2777">
          <cell r="I2777" t="str">
            <v>532000.11</v>
          </cell>
          <cell r="J2777" t="str">
            <v>Contr Svc-Acctg Oper</v>
          </cell>
          <cell r="K2777" t="str">
            <v>53153000</v>
          </cell>
        </row>
        <row r="2778">
          <cell r="I2778" t="str">
            <v>532000.13</v>
          </cell>
          <cell r="J2778" t="str">
            <v>Contr Svc-Acctg Oper</v>
          </cell>
          <cell r="K2778" t="str">
            <v>53153000</v>
          </cell>
        </row>
        <row r="2779">
          <cell r="I2779" t="str">
            <v>532000.14</v>
          </cell>
          <cell r="J2779" t="str">
            <v>Contr Svc-Acctg Oper</v>
          </cell>
          <cell r="K2779" t="str">
            <v>53153000</v>
          </cell>
        </row>
        <row r="2780">
          <cell r="I2780" t="str">
            <v>532000.15</v>
          </cell>
          <cell r="J2780" t="str">
            <v>Contr Svc-Acctg Oper</v>
          </cell>
          <cell r="K2780" t="str">
            <v>53153000</v>
          </cell>
        </row>
        <row r="2781">
          <cell r="I2781" t="str">
            <v>532000.16</v>
          </cell>
          <cell r="J2781" t="str">
            <v>Contr Svc-Acctg Oper</v>
          </cell>
          <cell r="K2781" t="str">
            <v>53153000</v>
          </cell>
        </row>
        <row r="2782">
          <cell r="I2782" t="str">
            <v>532100.16</v>
          </cell>
          <cell r="J2782" t="str">
            <v>Contr Svc-Audit Fees</v>
          </cell>
          <cell r="K2782" t="str">
            <v>53154000</v>
          </cell>
        </row>
        <row r="2783">
          <cell r="I2783" t="str">
            <v>533000.11</v>
          </cell>
          <cell r="J2783" t="str">
            <v>Contr Svc-Legal Oper</v>
          </cell>
          <cell r="K2783" t="str">
            <v>53155000</v>
          </cell>
        </row>
        <row r="2784">
          <cell r="I2784" t="str">
            <v>533000.13</v>
          </cell>
          <cell r="J2784" t="str">
            <v>Contr Svc-Legal Oper</v>
          </cell>
          <cell r="K2784" t="str">
            <v>53155000</v>
          </cell>
        </row>
        <row r="2785">
          <cell r="I2785" t="str">
            <v>533000.14</v>
          </cell>
          <cell r="J2785" t="str">
            <v>Contr Svc-Legal Oper</v>
          </cell>
          <cell r="K2785" t="str">
            <v>53155000</v>
          </cell>
        </row>
        <row r="2786">
          <cell r="I2786" t="str">
            <v>533000.15</v>
          </cell>
          <cell r="J2786" t="str">
            <v>Contr Svc-Legal Oper</v>
          </cell>
          <cell r="K2786" t="str">
            <v>53155000</v>
          </cell>
        </row>
        <row r="2787">
          <cell r="I2787" t="str">
            <v>533000.16</v>
          </cell>
          <cell r="J2787" t="str">
            <v>Contr Svc-Legal Oper</v>
          </cell>
          <cell r="K2787" t="str">
            <v>53155000</v>
          </cell>
        </row>
        <row r="2788">
          <cell r="I2788" t="str">
            <v>533001.16</v>
          </cell>
          <cell r="J2788" t="str">
            <v>Contr Svc-Litigation</v>
          </cell>
          <cell r="K2788" t="str">
            <v>53156000</v>
          </cell>
        </row>
        <row r="2789">
          <cell r="I2789" t="str">
            <v>534000.16</v>
          </cell>
          <cell r="J2789" t="str">
            <v>Contr Svc-Mgmt Oper</v>
          </cell>
          <cell r="K2789" t="str">
            <v>53409999</v>
          </cell>
        </row>
        <row r="2790">
          <cell r="I2790" t="str">
            <v>535000.11</v>
          </cell>
          <cell r="J2790" t="str">
            <v>Contr Svc-Other Oper</v>
          </cell>
          <cell r="K2790" t="str">
            <v>53150000</v>
          </cell>
        </row>
        <row r="2791">
          <cell r="I2791" t="str">
            <v>535000.13</v>
          </cell>
          <cell r="J2791" t="str">
            <v>Contr Svc-Other Oper</v>
          </cell>
          <cell r="K2791" t="str">
            <v>53150000</v>
          </cell>
        </row>
        <row r="2792">
          <cell r="I2792" t="str">
            <v>535000.14</v>
          </cell>
          <cell r="J2792" t="str">
            <v>Contr Svc-Other Oper</v>
          </cell>
          <cell r="K2792" t="str">
            <v>53150000</v>
          </cell>
        </row>
        <row r="2793">
          <cell r="I2793" t="str">
            <v>535000.15</v>
          </cell>
          <cell r="J2793" t="str">
            <v>Contr Svc-Other Oper</v>
          </cell>
          <cell r="K2793" t="str">
            <v>53150000</v>
          </cell>
        </row>
        <row r="2794">
          <cell r="I2794" t="str">
            <v>535000.16</v>
          </cell>
          <cell r="J2794" t="str">
            <v>Contr Svc-Other Oper</v>
          </cell>
          <cell r="K2794" t="str">
            <v>53150000</v>
          </cell>
        </row>
        <row r="2795">
          <cell r="I2795" t="str">
            <v>535001.11</v>
          </cell>
          <cell r="J2795" t="str">
            <v>Contr Svc-Temp Empl</v>
          </cell>
          <cell r="K2795" t="str">
            <v>53151000</v>
          </cell>
        </row>
        <row r="2796">
          <cell r="I2796" t="str">
            <v>535001.13</v>
          </cell>
          <cell r="J2796" t="str">
            <v>Contr Svc-Temp Empl</v>
          </cell>
          <cell r="K2796" t="str">
            <v>53151000</v>
          </cell>
        </row>
        <row r="2797">
          <cell r="I2797" t="str">
            <v>535001.14</v>
          </cell>
          <cell r="J2797" t="str">
            <v>Contr Svc-Temp Empl</v>
          </cell>
          <cell r="K2797" t="str">
            <v>53151000</v>
          </cell>
        </row>
        <row r="2798">
          <cell r="I2798" t="str">
            <v>535001.15</v>
          </cell>
          <cell r="J2798" t="str">
            <v>Contr Svc-Temp Empl</v>
          </cell>
          <cell r="K2798" t="str">
            <v>53151000</v>
          </cell>
        </row>
        <row r="2799">
          <cell r="I2799" t="str">
            <v>535001.16</v>
          </cell>
          <cell r="J2799" t="str">
            <v>Contr Svc-Temp Empl</v>
          </cell>
          <cell r="K2799" t="str">
            <v>53151000</v>
          </cell>
        </row>
        <row r="2800">
          <cell r="I2800" t="str">
            <v>535002.16</v>
          </cell>
          <cell r="J2800" t="str">
            <v>Contr Svc-STEP Backf</v>
          </cell>
          <cell r="K2800" t="str">
            <v>53150000</v>
          </cell>
        </row>
        <row r="2801">
          <cell r="I2801" t="str">
            <v>535003.16</v>
          </cell>
          <cell r="J2801" t="str">
            <v>Contr Svc-Benefit Ad</v>
          </cell>
          <cell r="K2801" t="str">
            <v>53150000</v>
          </cell>
        </row>
        <row r="2802">
          <cell r="I2802" t="str">
            <v>535004.16</v>
          </cell>
          <cell r="J2802" t="str">
            <v>Contr Svc-Labor Rela</v>
          </cell>
          <cell r="K2802" t="str">
            <v>53150000</v>
          </cell>
        </row>
        <row r="2803">
          <cell r="I2803" t="str">
            <v>535005.16</v>
          </cell>
          <cell r="J2803" t="str">
            <v>Contr Svc-Comp Admin</v>
          </cell>
          <cell r="K2803" t="str">
            <v>53150000</v>
          </cell>
        </row>
        <row r="2804">
          <cell r="I2804" t="str">
            <v>536000.11</v>
          </cell>
          <cell r="J2804" t="str">
            <v>Contr Svc-Lab Testin</v>
          </cell>
          <cell r="K2804" t="str">
            <v>53152000</v>
          </cell>
        </row>
        <row r="2805">
          <cell r="I2805" t="str">
            <v>536000.13</v>
          </cell>
          <cell r="J2805" t="str">
            <v>Contr Svc-Lab Testin</v>
          </cell>
          <cell r="K2805" t="str">
            <v>53152000</v>
          </cell>
        </row>
        <row r="2806">
          <cell r="I2806" t="str">
            <v>536000.14</v>
          </cell>
          <cell r="J2806" t="str">
            <v>Contr Svc-Lab Testin</v>
          </cell>
          <cell r="K2806" t="str">
            <v>53152000</v>
          </cell>
        </row>
        <row r="2807">
          <cell r="I2807" t="str">
            <v>536000.15</v>
          </cell>
          <cell r="J2807" t="str">
            <v>Contr Svc-Lab Testin</v>
          </cell>
          <cell r="K2807" t="str">
            <v>53152000</v>
          </cell>
        </row>
        <row r="2808">
          <cell r="I2808" t="str">
            <v>536000.16</v>
          </cell>
          <cell r="J2808" t="str">
            <v>Contr Svc-Lab Testin</v>
          </cell>
          <cell r="K2808" t="str">
            <v>53152000</v>
          </cell>
        </row>
        <row r="2809">
          <cell r="I2809" t="str">
            <v>537000.AWM</v>
          </cell>
          <cell r="J2809" t="str">
            <v>Contr Svc-I/C AWM</v>
          </cell>
          <cell r="K2809" t="str">
            <v>53185000</v>
          </cell>
        </row>
        <row r="2810">
          <cell r="I2810" t="str">
            <v>537000.AW09</v>
          </cell>
          <cell r="J2810" t="str">
            <v>Contr Svc-I/C AW09</v>
          </cell>
          <cell r="K2810" t="str">
            <v>53185000</v>
          </cell>
        </row>
        <row r="2811">
          <cell r="I2811" t="str">
            <v>541000.11</v>
          </cell>
          <cell r="J2811" t="str">
            <v>Rents-Real Prop Oper</v>
          </cell>
          <cell r="K2811" t="str">
            <v>54110000</v>
          </cell>
        </row>
        <row r="2812">
          <cell r="I2812" t="str">
            <v>541000.12</v>
          </cell>
          <cell r="J2812" t="str">
            <v>Rents-Real Prop Oper</v>
          </cell>
          <cell r="K2812" t="str">
            <v>54110000</v>
          </cell>
        </row>
        <row r="2813">
          <cell r="I2813" t="str">
            <v>541000.13</v>
          </cell>
          <cell r="J2813" t="str">
            <v>Rents-Real Prop Oper</v>
          </cell>
          <cell r="K2813" t="str">
            <v>54110000</v>
          </cell>
        </row>
        <row r="2814">
          <cell r="I2814" t="str">
            <v>541000.14</v>
          </cell>
          <cell r="J2814" t="str">
            <v>Rents-Real Prop Oper</v>
          </cell>
          <cell r="K2814" t="str">
            <v>54110000</v>
          </cell>
        </row>
        <row r="2815">
          <cell r="I2815" t="str">
            <v>541000.15</v>
          </cell>
          <cell r="J2815" t="str">
            <v>Rents-Real Prop Oper</v>
          </cell>
          <cell r="K2815" t="str">
            <v>54110000</v>
          </cell>
        </row>
        <row r="2816">
          <cell r="I2816" t="str">
            <v>541000.16</v>
          </cell>
          <cell r="J2816" t="str">
            <v>Rents-Real Prop Oper</v>
          </cell>
          <cell r="K2816" t="str">
            <v>54110000</v>
          </cell>
        </row>
        <row r="2817">
          <cell r="I2817" t="str">
            <v>541001.AWM</v>
          </cell>
          <cell r="J2817" t="str">
            <v>Rents-Real Property</v>
          </cell>
          <cell r="K2817" t="str">
            <v>54115000</v>
          </cell>
        </row>
        <row r="2818">
          <cell r="I2818" t="str">
            <v>541001.AW12</v>
          </cell>
          <cell r="J2818" t="str">
            <v>Rents-Real Propert I</v>
          </cell>
          <cell r="K2818" t="str">
            <v>54115000</v>
          </cell>
        </row>
        <row r="2819">
          <cell r="I2819" t="str">
            <v>541001.AW18</v>
          </cell>
          <cell r="J2819" t="str">
            <v>Rents-Real Propert I</v>
          </cell>
          <cell r="K2819" t="str">
            <v>54115000</v>
          </cell>
        </row>
        <row r="2820">
          <cell r="I2820" t="str">
            <v>541001.AW21</v>
          </cell>
          <cell r="J2820" t="str">
            <v>Rents-Real Prop AW21</v>
          </cell>
          <cell r="K2820" t="str">
            <v>54115000</v>
          </cell>
        </row>
        <row r="2821">
          <cell r="I2821" t="str">
            <v>541001.AW24</v>
          </cell>
          <cell r="J2821" t="str">
            <v>Rents - Real Prop In</v>
          </cell>
          <cell r="K2821" t="str">
            <v>54115000</v>
          </cell>
        </row>
        <row r="2822">
          <cell r="I2822" t="str">
            <v>541001.AW28</v>
          </cell>
          <cell r="J2822" t="str">
            <v>Rents-Real Property</v>
          </cell>
          <cell r="K2822" t="str">
            <v>54115000</v>
          </cell>
        </row>
        <row r="2823">
          <cell r="I2823" t="str">
            <v>541400.11</v>
          </cell>
          <cell r="J2823" t="str">
            <v>Rents-Equipment Oper</v>
          </cell>
          <cell r="K2823" t="str">
            <v>54140000</v>
          </cell>
        </row>
        <row r="2824">
          <cell r="I2824" t="str">
            <v>541400.12</v>
          </cell>
          <cell r="J2824" t="str">
            <v>Rents-Equipment Oper</v>
          </cell>
          <cell r="K2824" t="str">
            <v>54140000</v>
          </cell>
        </row>
        <row r="2825">
          <cell r="I2825" t="str">
            <v>541400.13</v>
          </cell>
          <cell r="J2825" t="str">
            <v>Rents-Equipment Oper</v>
          </cell>
          <cell r="K2825" t="str">
            <v>54140000</v>
          </cell>
        </row>
        <row r="2826">
          <cell r="I2826" t="str">
            <v>541400.14</v>
          </cell>
          <cell r="J2826" t="str">
            <v>Rents-Equipment Oper</v>
          </cell>
          <cell r="K2826" t="str">
            <v>54140000</v>
          </cell>
        </row>
        <row r="2827">
          <cell r="I2827" t="str">
            <v>541400.15</v>
          </cell>
          <cell r="J2827" t="str">
            <v>Rents-Equipment Oper</v>
          </cell>
          <cell r="K2827" t="str">
            <v>54140000</v>
          </cell>
        </row>
        <row r="2828">
          <cell r="I2828" t="str">
            <v>541400.16</v>
          </cell>
          <cell r="J2828" t="str">
            <v>Rents-Equipment Oper</v>
          </cell>
          <cell r="K2828" t="str">
            <v>54140000</v>
          </cell>
        </row>
        <row r="2829">
          <cell r="I2829" t="str">
            <v>541401.AW24</v>
          </cell>
          <cell r="J2829" t="str">
            <v>Rents - Equipment In</v>
          </cell>
          <cell r="K2829" t="str">
            <v>54145000</v>
          </cell>
        </row>
        <row r="2830">
          <cell r="I2830" t="str">
            <v>541401.16</v>
          </cell>
          <cell r="J2830" t="str">
            <v>Rents-Equipment Inte</v>
          </cell>
          <cell r="K2830" t="str">
            <v>54145000</v>
          </cell>
        </row>
        <row r="2831">
          <cell r="I2831" t="str">
            <v>550000.001</v>
          </cell>
          <cell r="J2831" t="str">
            <v>Trans - Cap Credits</v>
          </cell>
          <cell r="K2831" t="str">
            <v>55000100</v>
          </cell>
        </row>
        <row r="2832">
          <cell r="I2832" t="str">
            <v>550000.11</v>
          </cell>
          <cell r="J2832" t="str">
            <v>Trans Oper SS</v>
          </cell>
          <cell r="K2832" t="str">
            <v>55000000</v>
          </cell>
        </row>
        <row r="2833">
          <cell r="I2833" t="str">
            <v>550000.12</v>
          </cell>
          <cell r="J2833" t="str">
            <v>Trans Oper P</v>
          </cell>
          <cell r="K2833" t="str">
            <v>55000000</v>
          </cell>
        </row>
        <row r="2834">
          <cell r="I2834" t="str">
            <v>550000.13</v>
          </cell>
          <cell r="J2834" t="str">
            <v>Trans Oper WT</v>
          </cell>
          <cell r="K2834" t="str">
            <v>55000000</v>
          </cell>
        </row>
        <row r="2835">
          <cell r="I2835" t="str">
            <v>550000.14</v>
          </cell>
          <cell r="J2835" t="str">
            <v>Trans Oper TD</v>
          </cell>
          <cell r="K2835" t="str">
            <v>55000000</v>
          </cell>
        </row>
        <row r="2836">
          <cell r="I2836" t="str">
            <v>550000.15</v>
          </cell>
          <cell r="J2836" t="str">
            <v>Trans Oper CA</v>
          </cell>
          <cell r="K2836" t="str">
            <v>55000000</v>
          </cell>
        </row>
        <row r="2837">
          <cell r="I2837" t="str">
            <v>550000.16</v>
          </cell>
          <cell r="J2837" t="str">
            <v>Trans Oper AG</v>
          </cell>
          <cell r="K2837" t="str">
            <v>55000000</v>
          </cell>
        </row>
        <row r="2838">
          <cell r="I2838" t="str">
            <v>550000.21</v>
          </cell>
          <cell r="J2838" t="str">
            <v>Transport Maint SS</v>
          </cell>
          <cell r="K2838" t="str">
            <v>55000000</v>
          </cell>
        </row>
        <row r="2839">
          <cell r="I2839" t="str">
            <v>550000.23</v>
          </cell>
          <cell r="J2839" t="str">
            <v>Transport Maint WT</v>
          </cell>
          <cell r="K2839" t="str">
            <v>55000000</v>
          </cell>
        </row>
        <row r="2840">
          <cell r="I2840" t="str">
            <v>550000.24</v>
          </cell>
          <cell r="J2840" t="str">
            <v>Transport Maint TD</v>
          </cell>
          <cell r="K2840" t="str">
            <v>55000000</v>
          </cell>
        </row>
        <row r="2841">
          <cell r="I2841" t="str">
            <v>550001.16</v>
          </cell>
          <cell r="J2841" t="str">
            <v>Trans Oper AG Lease</v>
          </cell>
          <cell r="K2841" t="str">
            <v>55010100</v>
          </cell>
        </row>
        <row r="2842">
          <cell r="I2842" t="str">
            <v>550002.16</v>
          </cell>
          <cell r="J2842" t="str">
            <v>Trans Oper AG Lease</v>
          </cell>
          <cell r="K2842" t="str">
            <v>55010200</v>
          </cell>
        </row>
        <row r="2843">
          <cell r="I2843" t="str">
            <v>550003.16</v>
          </cell>
          <cell r="J2843" t="str">
            <v>Trans Oper AG Lease</v>
          </cell>
          <cell r="K2843" t="str">
            <v>55010300</v>
          </cell>
        </row>
        <row r="2844">
          <cell r="I2844" t="str">
            <v>550004.16</v>
          </cell>
          <cell r="J2844" t="str">
            <v>Trans Oper AG Emp Re</v>
          </cell>
          <cell r="K2844" t="str">
            <v>55010400</v>
          </cell>
        </row>
        <row r="2845">
          <cell r="I2845" t="str">
            <v>550005.16</v>
          </cell>
          <cell r="J2845" t="str">
            <v>Mileage Reimb-Person</v>
          </cell>
          <cell r="K2845" t="str">
            <v>55010500</v>
          </cell>
        </row>
        <row r="2846">
          <cell r="I2846" t="str">
            <v>556000.16</v>
          </cell>
          <cell r="J2846" t="str">
            <v>Ins Vehicle Oper AG</v>
          </cell>
          <cell r="K2846" t="str">
            <v>55110000</v>
          </cell>
        </row>
        <row r="2847">
          <cell r="I2847" t="str">
            <v>557000.11</v>
          </cell>
          <cell r="J2847" t="str">
            <v>Ins Gen Liab Oper SS</v>
          </cell>
          <cell r="K2847" t="str">
            <v>55710000</v>
          </cell>
        </row>
        <row r="2848">
          <cell r="I2848" t="str">
            <v>557000.13</v>
          </cell>
          <cell r="J2848" t="str">
            <v>Ins Gen Liab Oper WT</v>
          </cell>
          <cell r="K2848" t="str">
            <v>55710000</v>
          </cell>
        </row>
        <row r="2849">
          <cell r="I2849" t="str">
            <v>557000.14</v>
          </cell>
          <cell r="J2849" t="str">
            <v>Ins Gen Liab Oper TD</v>
          </cell>
          <cell r="K2849" t="str">
            <v>55710000</v>
          </cell>
        </row>
        <row r="2850">
          <cell r="I2850" t="str">
            <v>557000.15</v>
          </cell>
          <cell r="J2850" t="str">
            <v>Ins Gen Liab Oper CA</v>
          </cell>
          <cell r="K2850" t="str">
            <v>55710000</v>
          </cell>
        </row>
        <row r="2851">
          <cell r="I2851" t="str">
            <v>557000.16</v>
          </cell>
          <cell r="J2851" t="str">
            <v>Ins Gen Liab Oper AG</v>
          </cell>
          <cell r="K2851" t="str">
            <v>55710000</v>
          </cell>
        </row>
        <row r="2852">
          <cell r="I2852" t="str">
            <v>557001.16</v>
          </cell>
          <cell r="J2852" t="str">
            <v>Ins Gen Liab Oper AG - retro</v>
          </cell>
          <cell r="K2852" t="str">
            <v>55710000</v>
          </cell>
        </row>
        <row r="2853">
          <cell r="I2853" t="str">
            <v>558000.001</v>
          </cell>
          <cell r="J2853" t="str">
            <v>Ins Work Comp Cap Cr</v>
          </cell>
          <cell r="K2853" t="str">
            <v>55720100</v>
          </cell>
        </row>
        <row r="2854">
          <cell r="I2854" t="str">
            <v>558000.11</v>
          </cell>
          <cell r="J2854" t="str">
            <v>Ins Work Comp SS</v>
          </cell>
          <cell r="K2854" t="str">
            <v>55720000</v>
          </cell>
        </row>
        <row r="2855">
          <cell r="I2855" t="str">
            <v>558000.13</v>
          </cell>
          <cell r="J2855" t="str">
            <v>Ins Work Comp WT</v>
          </cell>
          <cell r="K2855" t="str">
            <v>55720000</v>
          </cell>
        </row>
        <row r="2856">
          <cell r="I2856" t="str">
            <v>558000.14</v>
          </cell>
          <cell r="J2856" t="str">
            <v>Ins Work Comp TD</v>
          </cell>
          <cell r="K2856" t="str">
            <v>55720000</v>
          </cell>
        </row>
        <row r="2857">
          <cell r="I2857" t="str">
            <v>558000.15</v>
          </cell>
          <cell r="J2857" t="str">
            <v>Ins Work Comp CA</v>
          </cell>
          <cell r="K2857" t="str">
            <v>55720000</v>
          </cell>
        </row>
        <row r="2858">
          <cell r="I2858" t="str">
            <v>558000.16</v>
          </cell>
          <cell r="J2858" t="str">
            <v>Ins Work Comp AG</v>
          </cell>
          <cell r="K2858" t="str">
            <v>55720000</v>
          </cell>
        </row>
        <row r="2859">
          <cell r="I2859" t="str">
            <v>558001.16</v>
          </cell>
          <cell r="J2859" t="str">
            <v>Ins Work Comp AG Ret</v>
          </cell>
          <cell r="K2859" t="str">
            <v>55720000</v>
          </cell>
        </row>
        <row r="2860">
          <cell r="I2860" t="str">
            <v>559000.11</v>
          </cell>
          <cell r="J2860" t="str">
            <v>Ins Other Oper SS</v>
          </cell>
          <cell r="K2860" t="str">
            <v>55730000</v>
          </cell>
        </row>
        <row r="2861">
          <cell r="I2861" t="str">
            <v>559000.13</v>
          </cell>
          <cell r="J2861" t="str">
            <v>Ins Other Oper WT</v>
          </cell>
          <cell r="K2861" t="str">
            <v>55730000</v>
          </cell>
        </row>
        <row r="2862">
          <cell r="I2862" t="str">
            <v>559000.14</v>
          </cell>
          <cell r="J2862" t="str">
            <v>Ins Other Oper TD</v>
          </cell>
          <cell r="K2862" t="str">
            <v>55730000</v>
          </cell>
        </row>
        <row r="2863">
          <cell r="I2863" t="str">
            <v>559000.15</v>
          </cell>
          <cell r="J2863" t="str">
            <v>Ins Other Oper CA</v>
          </cell>
          <cell r="K2863" t="str">
            <v>55730000</v>
          </cell>
        </row>
        <row r="2864">
          <cell r="I2864" t="str">
            <v>559000.16</v>
          </cell>
          <cell r="J2864" t="str">
            <v>Ins Other Oper AG</v>
          </cell>
          <cell r="K2864" t="str">
            <v>55730000</v>
          </cell>
        </row>
        <row r="2865">
          <cell r="I2865" t="str">
            <v>559001.16</v>
          </cell>
          <cell r="J2865" t="str">
            <v>Ins Other Oper AG Re</v>
          </cell>
          <cell r="K2865" t="str">
            <v>55730000</v>
          </cell>
        </row>
        <row r="2866">
          <cell r="I2866" t="str">
            <v>566100.16</v>
          </cell>
          <cell r="J2866" t="str">
            <v>Reg Comm Amort Rate</v>
          </cell>
          <cell r="K2866" t="str">
            <v>56610000</v>
          </cell>
        </row>
        <row r="2867">
          <cell r="I2867" t="str">
            <v>566110.16</v>
          </cell>
          <cell r="J2867" t="str">
            <v>Rate Case Exp not Au</v>
          </cell>
          <cell r="K2867" t="str">
            <v>56611000</v>
          </cell>
        </row>
        <row r="2868">
          <cell r="I2868" t="str">
            <v>566200.16</v>
          </cell>
          <cell r="J2868" t="str">
            <v>Reg Comm Amort Depr</v>
          </cell>
          <cell r="K2868" t="str">
            <v>56620000</v>
          </cell>
        </row>
        <row r="2869">
          <cell r="I2869" t="str">
            <v>566300.16</v>
          </cell>
          <cell r="J2869" t="str">
            <v>Reg Comm Amort Mgmt</v>
          </cell>
          <cell r="K2869" t="str">
            <v>56630000</v>
          </cell>
        </row>
        <row r="2870">
          <cell r="I2870" t="str">
            <v>566700.13</v>
          </cell>
          <cell r="J2870" t="str">
            <v>Reg Comm Other Oper</v>
          </cell>
          <cell r="K2870" t="str">
            <v>56670000</v>
          </cell>
        </row>
        <row r="2871">
          <cell r="I2871" t="str">
            <v>566700.16</v>
          </cell>
          <cell r="J2871" t="str">
            <v>Reg Comm Other Oper</v>
          </cell>
          <cell r="K2871" t="str">
            <v>56670000</v>
          </cell>
        </row>
        <row r="2872">
          <cell r="I2872" t="str">
            <v>568010.16</v>
          </cell>
          <cell r="J2872" t="str">
            <v>Water Res Conservati</v>
          </cell>
          <cell r="K2872" t="str">
            <v>52500000</v>
          </cell>
        </row>
        <row r="2873">
          <cell r="I2873" t="str">
            <v>570100.15</v>
          </cell>
          <cell r="J2873" t="str">
            <v>Uncollectible Accoun</v>
          </cell>
          <cell r="K2873" t="str">
            <v>57010000</v>
          </cell>
        </row>
        <row r="2874">
          <cell r="I2874" t="str">
            <v>570100.16</v>
          </cell>
          <cell r="J2874" t="str">
            <v>Uncollectible Accts-</v>
          </cell>
          <cell r="K2874" t="str">
            <v>57010000</v>
          </cell>
        </row>
        <row r="2875">
          <cell r="I2875" t="str">
            <v>575000.11</v>
          </cell>
          <cell r="J2875" t="str">
            <v>Misc Oper SS</v>
          </cell>
          <cell r="K2875" t="str">
            <v>52500000</v>
          </cell>
        </row>
        <row r="2876">
          <cell r="I2876" t="str">
            <v>575000.12</v>
          </cell>
          <cell r="J2876" t="str">
            <v>Misc Oper P</v>
          </cell>
          <cell r="K2876" t="str">
            <v>52500000</v>
          </cell>
        </row>
        <row r="2877">
          <cell r="I2877" t="str">
            <v>575000.1210</v>
          </cell>
          <cell r="J2877" t="str">
            <v>Misc Oper P Pwr Prod</v>
          </cell>
          <cell r="K2877" t="str">
            <v>52500000</v>
          </cell>
        </row>
        <row r="2878">
          <cell r="I2878" t="str">
            <v>575000.1215</v>
          </cell>
          <cell r="J2878" t="str">
            <v>Misc Oper P Pumps</v>
          </cell>
          <cell r="K2878" t="str">
            <v>52500000</v>
          </cell>
        </row>
        <row r="2879">
          <cell r="I2879" t="str">
            <v>575000.13</v>
          </cell>
          <cell r="J2879" t="str">
            <v>Misc Oper WT</v>
          </cell>
          <cell r="K2879" t="str">
            <v>52500000</v>
          </cell>
        </row>
        <row r="2880">
          <cell r="I2880" t="str">
            <v>575000.14</v>
          </cell>
          <cell r="J2880" t="str">
            <v>Misc Oper TD</v>
          </cell>
          <cell r="K2880" t="str">
            <v>52500000</v>
          </cell>
        </row>
        <row r="2881">
          <cell r="I2881" t="str">
            <v>575000.1410</v>
          </cell>
          <cell r="J2881" t="str">
            <v>Misc Oper TD Storage</v>
          </cell>
          <cell r="K2881" t="str">
            <v>52500000</v>
          </cell>
        </row>
        <row r="2882">
          <cell r="I2882" t="str">
            <v>575000.1415</v>
          </cell>
          <cell r="J2882" t="str">
            <v>Misc Oper TD Mains</v>
          </cell>
          <cell r="K2882" t="str">
            <v>52500000</v>
          </cell>
        </row>
        <row r="2883">
          <cell r="I2883" t="str">
            <v>575000.1420</v>
          </cell>
          <cell r="J2883" t="str">
            <v>Misc Oper TD Meters</v>
          </cell>
          <cell r="K2883" t="str">
            <v>52500000</v>
          </cell>
        </row>
        <row r="2884">
          <cell r="I2884" t="str">
            <v>575000.1425</v>
          </cell>
          <cell r="J2884" t="str">
            <v>Misc Oper TD Mtr Ins</v>
          </cell>
          <cell r="K2884" t="str">
            <v>52500000</v>
          </cell>
        </row>
        <row r="2885">
          <cell r="I2885" t="str">
            <v>575000.15</v>
          </cell>
          <cell r="J2885" t="str">
            <v>Misc Oper CA</v>
          </cell>
          <cell r="K2885" t="str">
            <v>52500000</v>
          </cell>
        </row>
        <row r="2886">
          <cell r="I2886" t="str">
            <v>575000.1510</v>
          </cell>
          <cell r="J2886" t="str">
            <v>Misc Oper CA Mtr Rea</v>
          </cell>
          <cell r="K2886" t="str">
            <v>52500000</v>
          </cell>
        </row>
        <row r="2887">
          <cell r="I2887" t="str">
            <v>575000.1515</v>
          </cell>
          <cell r="J2887" t="str">
            <v>Misc Oper CA Cust Re</v>
          </cell>
          <cell r="K2887" t="str">
            <v>52500000</v>
          </cell>
        </row>
        <row r="2888">
          <cell r="I2888" t="str">
            <v>575000.1520</v>
          </cell>
          <cell r="J2888" t="str">
            <v>Misc Oper CA Cust Se</v>
          </cell>
          <cell r="K2888" t="str">
            <v>52500000</v>
          </cell>
        </row>
        <row r="2889">
          <cell r="I2889" t="str">
            <v>575000.16</v>
          </cell>
          <cell r="J2889" t="str">
            <v>Misc Oper AG</v>
          </cell>
          <cell r="K2889" t="str">
            <v>52500000</v>
          </cell>
        </row>
        <row r="2890">
          <cell r="I2890" t="str">
            <v>575001.16</v>
          </cell>
          <cell r="J2890" t="str">
            <v>Misc Oper Exp AG Con</v>
          </cell>
          <cell r="K2890" t="str">
            <v>52500000</v>
          </cell>
        </row>
        <row r="2891">
          <cell r="I2891" t="str">
            <v>575002.16</v>
          </cell>
          <cell r="J2891" t="str">
            <v>Misc General Office</v>
          </cell>
          <cell r="K2891" t="str">
            <v>52500000</v>
          </cell>
        </row>
        <row r="2892">
          <cell r="I2892" t="str">
            <v>575030.16</v>
          </cell>
          <cell r="J2892" t="str">
            <v>Advertising</v>
          </cell>
          <cell r="K2892" t="str">
            <v>52503000</v>
          </cell>
        </row>
        <row r="2893">
          <cell r="I2893" t="str">
            <v>575100.15</v>
          </cell>
          <cell r="J2893" t="str">
            <v>Bank Service Charges</v>
          </cell>
          <cell r="K2893" t="str">
            <v>52510000</v>
          </cell>
        </row>
        <row r="2894">
          <cell r="I2894" t="str">
            <v>575100.16</v>
          </cell>
          <cell r="J2894" t="str">
            <v>Bank Service Charges</v>
          </cell>
          <cell r="K2894" t="str">
            <v>52510000</v>
          </cell>
        </row>
        <row r="2895">
          <cell r="I2895" t="str">
            <v>575120.15</v>
          </cell>
          <cell r="J2895" t="str">
            <v>Bill Inserts CA</v>
          </cell>
          <cell r="K2895" t="str">
            <v>52514906</v>
          </cell>
        </row>
        <row r="2896">
          <cell r="I2896" t="str">
            <v>575120.16</v>
          </cell>
          <cell r="J2896" t="str">
            <v>Bill Inserts AG</v>
          </cell>
          <cell r="K2896" t="str">
            <v>52514906</v>
          </cell>
        </row>
        <row r="2897">
          <cell r="I2897" t="str">
            <v>575125.16</v>
          </cell>
          <cell r="J2897" t="str">
            <v>Books &amp; Publications</v>
          </cell>
          <cell r="K2897" t="str">
            <v>52512500</v>
          </cell>
        </row>
        <row r="2898">
          <cell r="I2898" t="str">
            <v>575130.16</v>
          </cell>
          <cell r="J2898" t="str">
            <v>Brochures and Handou</v>
          </cell>
          <cell r="K2898" t="str">
            <v>52514905</v>
          </cell>
        </row>
        <row r="2899">
          <cell r="I2899" t="str">
            <v>575132.16</v>
          </cell>
          <cell r="J2899" t="str">
            <v>Business Development</v>
          </cell>
          <cell r="K2899" t="str">
            <v>52513200</v>
          </cell>
        </row>
        <row r="2900">
          <cell r="I2900" t="str">
            <v>575140.16</v>
          </cell>
          <cell r="J2900" t="str">
            <v>Charitable Contrib D</v>
          </cell>
          <cell r="K2900" t="str">
            <v>52514000</v>
          </cell>
        </row>
        <row r="2901">
          <cell r="I2901" t="str">
            <v>575141.16</v>
          </cell>
          <cell r="J2901" t="str">
            <v>Charitable Contrib N</v>
          </cell>
          <cell r="K2901" t="str">
            <v>52514100</v>
          </cell>
        </row>
        <row r="2902">
          <cell r="I2902" t="str">
            <v>575145.16</v>
          </cell>
          <cell r="J2902" t="str">
            <v>Charitable Donations - Health/Edu/Environ</v>
          </cell>
          <cell r="K2902" t="str">
            <v>52514500</v>
          </cell>
        </row>
        <row r="2903">
          <cell r="I2903" t="str">
            <v>575146.16</v>
          </cell>
          <cell r="J2903" t="str">
            <v>Charitable Donations - Community</v>
          </cell>
          <cell r="K2903" t="str">
            <v>52514600</v>
          </cell>
        </row>
        <row r="2904">
          <cell r="I2904" t="str">
            <v>575147.16</v>
          </cell>
          <cell r="J2904" t="str">
            <v>Community Partnerships</v>
          </cell>
          <cell r="K2904" t="str">
            <v>52514700</v>
          </cell>
        </row>
        <row r="2905">
          <cell r="I2905" t="str">
            <v>575148.16</v>
          </cell>
          <cell r="J2905" t="str">
            <v>Community Commercial Initiatives</v>
          </cell>
          <cell r="K2905" t="str">
            <v>52514800</v>
          </cell>
        </row>
        <row r="2906">
          <cell r="I2906" t="str">
            <v>575149.16</v>
          </cell>
          <cell r="J2906" t="str">
            <v>Customer Education</v>
          </cell>
          <cell r="K2906" t="str">
            <v>52514900</v>
          </cell>
        </row>
        <row r="2907">
          <cell r="I2907" t="str">
            <v>575150.16</v>
          </cell>
          <cell r="J2907" t="str">
            <v>Customer Education Comm-Reg</v>
          </cell>
          <cell r="K2907" t="str">
            <v>52514901</v>
          </cell>
        </row>
        <row r="2908">
          <cell r="I2908" t="str">
            <v>575151.16</v>
          </cell>
          <cell r="J2908" t="str">
            <v>Customer Education Comm-3rd Party</v>
          </cell>
          <cell r="K2908" t="str">
            <v>52514902</v>
          </cell>
        </row>
        <row r="2909">
          <cell r="I2909" t="str">
            <v>575152.16</v>
          </cell>
          <cell r="J2909" t="str">
            <v>Customer Education Comm-Issues</v>
          </cell>
          <cell r="K2909" t="str">
            <v>52514903</v>
          </cell>
        </row>
        <row r="2910">
          <cell r="I2910" t="str">
            <v>575153.16</v>
          </cell>
          <cell r="J2910" t="str">
            <v>Customer Education Comm-Conserv</v>
          </cell>
          <cell r="K2910" t="str">
            <v>52514904</v>
          </cell>
        </row>
        <row r="2911">
          <cell r="I2911" t="str">
            <v>575154.16</v>
          </cell>
          <cell r="J2911" t="str">
            <v>Customer Education Comm-Printed</v>
          </cell>
          <cell r="K2911" t="str">
            <v>52514905</v>
          </cell>
        </row>
        <row r="2912">
          <cell r="I2912" t="str">
            <v>575155.16</v>
          </cell>
          <cell r="J2912" t="str">
            <v>Customer Education -Bill Inserts</v>
          </cell>
          <cell r="K2912" t="str">
            <v>52514906</v>
          </cell>
        </row>
        <row r="2913">
          <cell r="I2913" t="str">
            <v>575156.16</v>
          </cell>
          <cell r="J2913" t="str">
            <v>Customer Education -Press Releases</v>
          </cell>
          <cell r="K2913" t="str">
            <v>52514907</v>
          </cell>
        </row>
        <row r="2914">
          <cell r="I2914" t="str">
            <v>575157.16</v>
          </cell>
          <cell r="J2914" t="str">
            <v>Customer Education -Media Editorial</v>
          </cell>
          <cell r="K2914" t="str">
            <v>52514908</v>
          </cell>
        </row>
        <row r="2915">
          <cell r="I2915" t="str">
            <v>575158.16</v>
          </cell>
          <cell r="J2915" t="str">
            <v>Customer Education -Video &amp; Photo</v>
          </cell>
          <cell r="K2915" t="str">
            <v>52514909</v>
          </cell>
        </row>
        <row r="2916">
          <cell r="I2916" t="str">
            <v>575159.16</v>
          </cell>
          <cell r="J2916" t="str">
            <v>Customer Education -Online Dev/Prod</v>
          </cell>
          <cell r="K2916" t="str">
            <v>52514910</v>
          </cell>
        </row>
        <row r="2917">
          <cell r="I2917" t="str">
            <v>575160.16</v>
          </cell>
          <cell r="J2917" t="str">
            <v>Customer Relations - Events</v>
          </cell>
          <cell r="K2917" t="str">
            <v>52515000</v>
          </cell>
        </row>
        <row r="2918">
          <cell r="I2918" t="str">
            <v>575161.16</v>
          </cell>
          <cell r="J2918" t="str">
            <v>Customer Relations - Specialty</v>
          </cell>
          <cell r="K2918" t="str">
            <v>52515001</v>
          </cell>
        </row>
        <row r="2919">
          <cell r="I2919" t="str">
            <v>575180.11</v>
          </cell>
          <cell r="J2919" t="str">
            <v>Charts - SS</v>
          </cell>
          <cell r="K2919" t="str">
            <v>52501100</v>
          </cell>
        </row>
        <row r="2920">
          <cell r="I2920" t="str">
            <v>575200.15</v>
          </cell>
          <cell r="J2920" t="str">
            <v>Collection Agencies</v>
          </cell>
          <cell r="K2920" t="str">
            <v>52520000</v>
          </cell>
        </row>
        <row r="2921">
          <cell r="I2921" t="str">
            <v>575220.16</v>
          </cell>
          <cell r="J2921" t="str">
            <v>Community Relations</v>
          </cell>
          <cell r="K2921" t="str">
            <v>52522000</v>
          </cell>
        </row>
        <row r="2922">
          <cell r="I2922" t="str">
            <v>575240.16</v>
          </cell>
          <cell r="J2922" t="str">
            <v>Co Dues/Membership D</v>
          </cell>
          <cell r="K2922" t="str">
            <v>52524000</v>
          </cell>
        </row>
        <row r="2923">
          <cell r="I2923" t="str">
            <v>575241.16</v>
          </cell>
          <cell r="J2923" t="str">
            <v>Co Dues/Membership N</v>
          </cell>
          <cell r="K2923" t="str">
            <v>52524000</v>
          </cell>
        </row>
        <row r="2924">
          <cell r="I2924" t="str">
            <v>575242.16</v>
          </cell>
          <cell r="J2924" t="str">
            <v>Co Dues Deduct AWWA</v>
          </cell>
          <cell r="K2924" t="str">
            <v>52524000</v>
          </cell>
        </row>
        <row r="2925">
          <cell r="I2925" t="str">
            <v>575243.16</v>
          </cell>
          <cell r="J2925" t="str">
            <v>Co Dues Nondeduct AW</v>
          </cell>
          <cell r="K2925" t="str">
            <v>52524000</v>
          </cell>
        </row>
        <row r="2926">
          <cell r="I2926" t="str">
            <v>575244.16</v>
          </cell>
          <cell r="J2926" t="str">
            <v>Co Dues Deduct NAWC</v>
          </cell>
          <cell r="K2926" t="str">
            <v>52524000</v>
          </cell>
        </row>
        <row r="2927">
          <cell r="I2927" t="str">
            <v>575245.16</v>
          </cell>
          <cell r="J2927" t="str">
            <v>Co Dues Nondeduct NA</v>
          </cell>
          <cell r="K2927" t="str">
            <v>52524000</v>
          </cell>
        </row>
        <row r="2928">
          <cell r="I2928" t="str">
            <v>575250.16</v>
          </cell>
          <cell r="J2928" t="str">
            <v>Condemnation Costs</v>
          </cell>
          <cell r="K2928" t="str">
            <v>52525000</v>
          </cell>
        </row>
        <row r="2929">
          <cell r="I2929" t="str">
            <v>575255.16</v>
          </cell>
          <cell r="J2929" t="str">
            <v>Conservation Expense</v>
          </cell>
          <cell r="K2929" t="str">
            <v>52525500</v>
          </cell>
        </row>
        <row r="2930">
          <cell r="I2930" t="str">
            <v>575260.16</v>
          </cell>
          <cell r="J2930" t="str">
            <v>Credit Line Fees</v>
          </cell>
          <cell r="K2930" t="str">
            <v>52526000</v>
          </cell>
        </row>
        <row r="2931">
          <cell r="I2931" t="str">
            <v>575261.AW46</v>
          </cell>
          <cell r="J2931" t="str">
            <v>Credit Line Fees AW4</v>
          </cell>
          <cell r="K2931" t="str">
            <v>52526100</v>
          </cell>
        </row>
        <row r="2932">
          <cell r="I2932" t="str">
            <v>575270.16</v>
          </cell>
          <cell r="J2932" t="str">
            <v>Directors Fees</v>
          </cell>
          <cell r="K2932" t="str">
            <v>52527000</v>
          </cell>
        </row>
        <row r="2933">
          <cell r="I2933" t="str">
            <v>575271.16</v>
          </cell>
          <cell r="J2933" t="str">
            <v>Directors Expenses</v>
          </cell>
          <cell r="K2933" t="str">
            <v>52527100</v>
          </cell>
        </row>
        <row r="2934">
          <cell r="I2934" t="str">
            <v>575275.16</v>
          </cell>
          <cell r="J2934" t="str">
            <v>Discounts Available</v>
          </cell>
          <cell r="K2934" t="str">
            <v>52585000</v>
          </cell>
        </row>
        <row r="2935">
          <cell r="I2935" t="str">
            <v>575276.16</v>
          </cell>
          <cell r="J2935" t="str">
            <v>Discounts Lost</v>
          </cell>
          <cell r="K2935" t="str">
            <v>52585100</v>
          </cell>
        </row>
        <row r="2936">
          <cell r="I2936" t="str">
            <v>575280.16</v>
          </cell>
          <cell r="J2936" t="str">
            <v>Dues/Membership Dedu</v>
          </cell>
          <cell r="K2936" t="str">
            <v>52524000</v>
          </cell>
        </row>
        <row r="2937">
          <cell r="I2937" t="str">
            <v>575281.16</v>
          </cell>
          <cell r="J2937" t="str">
            <v>Dues/Membership Nond</v>
          </cell>
          <cell r="K2937" t="str">
            <v>52524000</v>
          </cell>
        </row>
        <row r="2938">
          <cell r="I2938" t="str">
            <v>575320.11</v>
          </cell>
          <cell r="J2938" t="str">
            <v>Electricity SS</v>
          </cell>
          <cell r="K2938" t="str">
            <v>52532000</v>
          </cell>
        </row>
        <row r="2939">
          <cell r="I2939" t="str">
            <v>575320.13</v>
          </cell>
          <cell r="J2939" t="str">
            <v>Electricity WT</v>
          </cell>
          <cell r="K2939" t="str">
            <v>52532000</v>
          </cell>
        </row>
        <row r="2940">
          <cell r="I2940" t="str">
            <v>575320.14</v>
          </cell>
          <cell r="J2940" t="str">
            <v>Electricity TD</v>
          </cell>
          <cell r="K2940" t="str">
            <v>52532000</v>
          </cell>
        </row>
        <row r="2941">
          <cell r="I2941" t="str">
            <v>575320.15</v>
          </cell>
          <cell r="J2941" t="str">
            <v>Electricity CA</v>
          </cell>
          <cell r="K2941" t="str">
            <v>52532000</v>
          </cell>
        </row>
        <row r="2942">
          <cell r="I2942" t="str">
            <v>575320.16</v>
          </cell>
          <cell r="J2942" t="str">
            <v>Electricity AG</v>
          </cell>
          <cell r="K2942" t="str">
            <v>52532000</v>
          </cell>
        </row>
        <row r="2943">
          <cell r="I2943" t="str">
            <v>575340.</v>
          </cell>
          <cell r="J2943" t="str">
            <v>Empl Exp AG-P/R JE</v>
          </cell>
          <cell r="K2943" t="str">
            <v>52534000</v>
          </cell>
        </row>
        <row r="2944">
          <cell r="I2944" t="str">
            <v>575340.16</v>
          </cell>
          <cell r="J2944" t="str">
            <v>Employee Expenses AG</v>
          </cell>
          <cell r="K2944" t="str">
            <v>52534000</v>
          </cell>
        </row>
        <row r="2945">
          <cell r="I2945" t="str">
            <v>575342.16</v>
          </cell>
          <cell r="J2945" t="str">
            <v>Empl Exp Conf/Regist</v>
          </cell>
          <cell r="K2945" t="str">
            <v>52534200</v>
          </cell>
        </row>
        <row r="2946">
          <cell r="I2946" t="str">
            <v>575350.</v>
          </cell>
          <cell r="J2946" t="str">
            <v>Meals Deduct-P/R JE</v>
          </cell>
          <cell r="K2946" t="str">
            <v>52535000</v>
          </cell>
        </row>
        <row r="2947">
          <cell r="I2947" t="str">
            <v>575350.16</v>
          </cell>
          <cell r="J2947" t="str">
            <v>Meals Deduct</v>
          </cell>
          <cell r="K2947" t="str">
            <v>52535000</v>
          </cell>
        </row>
        <row r="2948">
          <cell r="I2948" t="str">
            <v>575351.16</v>
          </cell>
          <cell r="J2948" t="str">
            <v>Meals Non Deduct</v>
          </cell>
          <cell r="K2948" t="str">
            <v>52535100</v>
          </cell>
        </row>
        <row r="2949">
          <cell r="I2949" t="str">
            <v>575360.16</v>
          </cell>
          <cell r="J2949" t="str">
            <v>Mtg Room Rental</v>
          </cell>
          <cell r="K2949" t="str">
            <v>52500000</v>
          </cell>
        </row>
        <row r="2950">
          <cell r="I2950" t="str">
            <v>575400.16</v>
          </cell>
          <cell r="J2950" t="str">
            <v>Bus Servies Proj Exp</v>
          </cell>
          <cell r="K2950" t="str">
            <v>52540000</v>
          </cell>
        </row>
        <row r="2951">
          <cell r="I2951" t="str">
            <v>575420.15</v>
          </cell>
          <cell r="J2951" t="str">
            <v>Forms CA</v>
          </cell>
          <cell r="K2951" t="str">
            <v>52542000</v>
          </cell>
        </row>
        <row r="2952">
          <cell r="I2952" t="str">
            <v>575420.16</v>
          </cell>
          <cell r="J2952" t="str">
            <v>Forms AG</v>
          </cell>
          <cell r="K2952" t="str">
            <v>52542000</v>
          </cell>
        </row>
        <row r="2953">
          <cell r="I2953" t="str">
            <v>575460.11</v>
          </cell>
          <cell r="J2953" t="str">
            <v>Grounds Keeping SS</v>
          </cell>
          <cell r="K2953" t="str">
            <v>52546000</v>
          </cell>
        </row>
        <row r="2954">
          <cell r="I2954" t="str">
            <v>575460.13</v>
          </cell>
          <cell r="J2954" t="str">
            <v>Grounds Keeping WT</v>
          </cell>
          <cell r="K2954" t="str">
            <v>52546000</v>
          </cell>
        </row>
        <row r="2955">
          <cell r="I2955" t="str">
            <v>575460.14</v>
          </cell>
          <cell r="J2955" t="str">
            <v>Grounds Keeping TD</v>
          </cell>
          <cell r="K2955" t="str">
            <v>52546000</v>
          </cell>
        </row>
        <row r="2956">
          <cell r="I2956" t="str">
            <v>575460.16</v>
          </cell>
          <cell r="J2956" t="str">
            <v>Grounds Keeping AG</v>
          </cell>
          <cell r="K2956" t="str">
            <v>52546000</v>
          </cell>
        </row>
        <row r="2957">
          <cell r="I2957" t="str">
            <v>575460.AWM</v>
          </cell>
          <cell r="J2957" t="str">
            <v>Grounds Keeping Interco</v>
          </cell>
          <cell r="K2957" t="str">
            <v>53185000</v>
          </cell>
        </row>
        <row r="2958">
          <cell r="I2958" t="str">
            <v>575480.11</v>
          </cell>
          <cell r="J2958" t="str">
            <v>Heat - Oil/Gas SS</v>
          </cell>
          <cell r="K2958" t="str">
            <v>52548000</v>
          </cell>
        </row>
        <row r="2959">
          <cell r="I2959" t="str">
            <v>575480.13</v>
          </cell>
          <cell r="J2959" t="str">
            <v>Heat - Oil/Gas WT</v>
          </cell>
          <cell r="K2959" t="str">
            <v>52548000</v>
          </cell>
        </row>
        <row r="2960">
          <cell r="I2960" t="str">
            <v>575480.14</v>
          </cell>
          <cell r="J2960" t="str">
            <v>Heat - Oil/Gas TD</v>
          </cell>
          <cell r="K2960" t="str">
            <v>52548000</v>
          </cell>
        </row>
        <row r="2961">
          <cell r="I2961" t="str">
            <v>575480.15</v>
          </cell>
          <cell r="J2961" t="str">
            <v>Heat - Oil/Gas CA</v>
          </cell>
          <cell r="K2961" t="str">
            <v>52548000</v>
          </cell>
        </row>
        <row r="2962">
          <cell r="I2962" t="str">
            <v>575480.16</v>
          </cell>
          <cell r="J2962" t="str">
            <v>Heat - Oil/Gas AG</v>
          </cell>
          <cell r="K2962" t="str">
            <v>52548000</v>
          </cell>
        </row>
        <row r="2963">
          <cell r="I2963" t="str">
            <v>575481.16</v>
          </cell>
          <cell r="J2963" t="str">
            <v>Hiring-Ads</v>
          </cell>
          <cell r="K2963" t="str">
            <v>52548100</v>
          </cell>
        </row>
        <row r="2964">
          <cell r="I2964" t="str">
            <v>575482.16</v>
          </cell>
          <cell r="J2964" t="str">
            <v>Hiring-Agency</v>
          </cell>
          <cell r="K2964" t="str">
            <v>52548100</v>
          </cell>
        </row>
        <row r="2965">
          <cell r="I2965" t="str">
            <v>575483.16</v>
          </cell>
          <cell r="J2965" t="str">
            <v>Hiring-Assessments</v>
          </cell>
          <cell r="K2965" t="str">
            <v>52548100</v>
          </cell>
        </row>
        <row r="2966">
          <cell r="I2966" t="str">
            <v>575484.16</v>
          </cell>
          <cell r="J2966" t="str">
            <v>Hiring-Background</v>
          </cell>
          <cell r="K2966" t="str">
            <v>52548100</v>
          </cell>
        </row>
        <row r="2967">
          <cell r="I2967" t="str">
            <v>575485.16</v>
          </cell>
          <cell r="J2967" t="str">
            <v>Hiring-Drug Screen</v>
          </cell>
          <cell r="K2967" t="str">
            <v>52548100</v>
          </cell>
        </row>
        <row r="2968">
          <cell r="I2968" t="str">
            <v>575486.16</v>
          </cell>
          <cell r="J2968" t="str">
            <v>Hiring-Physicals</v>
          </cell>
          <cell r="K2968" t="str">
            <v>52548100</v>
          </cell>
        </row>
        <row r="2969">
          <cell r="I2969" t="str">
            <v>575487.16</v>
          </cell>
          <cell r="J2969" t="str">
            <v>Hiring-Appl Travel</v>
          </cell>
          <cell r="K2969" t="str">
            <v>52548100</v>
          </cell>
        </row>
        <row r="2970">
          <cell r="I2970" t="str">
            <v>575490.16</v>
          </cell>
          <cell r="J2970" t="str">
            <v>Injuries and Damages</v>
          </cell>
          <cell r="K2970" t="str">
            <v>52549000</v>
          </cell>
        </row>
        <row r="2971">
          <cell r="I2971" t="str">
            <v>575500.12</v>
          </cell>
          <cell r="J2971" t="str">
            <v>Janitorial P</v>
          </cell>
          <cell r="K2971" t="str">
            <v>52550000</v>
          </cell>
        </row>
        <row r="2972">
          <cell r="I2972" t="str">
            <v>575500.13</v>
          </cell>
          <cell r="J2972" t="str">
            <v>Janitorial WT</v>
          </cell>
          <cell r="K2972" t="str">
            <v>52550000</v>
          </cell>
        </row>
        <row r="2973">
          <cell r="I2973" t="str">
            <v>575500.14</v>
          </cell>
          <cell r="J2973" t="str">
            <v>Janitorial TD</v>
          </cell>
          <cell r="K2973" t="str">
            <v>52550000</v>
          </cell>
        </row>
        <row r="2974">
          <cell r="I2974" t="str">
            <v>575500.15</v>
          </cell>
          <cell r="J2974" t="str">
            <v>Janitorial CA</v>
          </cell>
          <cell r="K2974" t="str">
            <v>52550000</v>
          </cell>
        </row>
        <row r="2975">
          <cell r="I2975" t="str">
            <v>575500.16</v>
          </cell>
          <cell r="J2975" t="str">
            <v>Janitorial AG</v>
          </cell>
          <cell r="K2975" t="str">
            <v>52550000</v>
          </cell>
        </row>
        <row r="2976">
          <cell r="I2976" t="str">
            <v>575545.13</v>
          </cell>
          <cell r="J2976" t="str">
            <v>Lab Supplies WT</v>
          </cell>
          <cell r="K2976" t="str">
            <v>52554500</v>
          </cell>
        </row>
        <row r="2977">
          <cell r="I2977" t="str">
            <v>575560.16</v>
          </cell>
          <cell r="J2977" t="str">
            <v>Lobbying Expenses</v>
          </cell>
          <cell r="K2977" t="str">
            <v>52556000</v>
          </cell>
        </row>
        <row r="2978">
          <cell r="I2978" t="str">
            <v>575565.16</v>
          </cell>
          <cell r="J2978" t="str">
            <v>Low Inc Pay Program</v>
          </cell>
          <cell r="K2978" t="str">
            <v>52556500</v>
          </cell>
        </row>
        <row r="2979">
          <cell r="I2979" t="str">
            <v>575610.16</v>
          </cell>
          <cell r="J2979" t="str">
            <v>Merger Transactional</v>
          </cell>
          <cell r="K2979" t="str">
            <v>52501600</v>
          </cell>
        </row>
        <row r="2980">
          <cell r="I2980" t="str">
            <v>575620.11</v>
          </cell>
          <cell r="J2980" t="str">
            <v>Office &amp; Admin Suppl</v>
          </cell>
          <cell r="K2980" t="str">
            <v>52562000</v>
          </cell>
        </row>
        <row r="2981">
          <cell r="I2981" t="str">
            <v>575620.13</v>
          </cell>
          <cell r="J2981" t="str">
            <v>Office &amp; Admin Suppl</v>
          </cell>
          <cell r="K2981" t="str">
            <v>52562000</v>
          </cell>
        </row>
        <row r="2982">
          <cell r="I2982" t="str">
            <v>575620.14</v>
          </cell>
          <cell r="J2982" t="str">
            <v>Office &amp; Admin Suppl</v>
          </cell>
          <cell r="K2982" t="str">
            <v>52562000</v>
          </cell>
        </row>
        <row r="2983">
          <cell r="I2983" t="str">
            <v>575620.15</v>
          </cell>
          <cell r="J2983" t="str">
            <v>Office &amp; Admin Suppl</v>
          </cell>
          <cell r="K2983" t="str">
            <v>52562000</v>
          </cell>
        </row>
        <row r="2984">
          <cell r="I2984" t="str">
            <v>575620.16</v>
          </cell>
          <cell r="J2984" t="str">
            <v>Office &amp; Admin Suppl</v>
          </cell>
          <cell r="K2984" t="str">
            <v>52562000</v>
          </cell>
        </row>
        <row r="2985">
          <cell r="I2985" t="str">
            <v>575623.16</v>
          </cell>
          <cell r="J2985" t="str">
            <v>Outplacement</v>
          </cell>
          <cell r="K2985" t="str">
            <v>53157000</v>
          </cell>
        </row>
        <row r="2986">
          <cell r="I2986" t="str">
            <v>575625.11</v>
          </cell>
          <cell r="J2986" t="str">
            <v>Overnight Shipping S</v>
          </cell>
          <cell r="K2986" t="str">
            <v>52562500</v>
          </cell>
        </row>
        <row r="2987">
          <cell r="I2987" t="str">
            <v>575625.13</v>
          </cell>
          <cell r="J2987" t="str">
            <v>Overnight Shipping W</v>
          </cell>
          <cell r="K2987" t="str">
            <v>52562500</v>
          </cell>
        </row>
        <row r="2988">
          <cell r="I2988" t="str">
            <v>575625.14</v>
          </cell>
          <cell r="J2988" t="str">
            <v>Overnight Shipping T</v>
          </cell>
          <cell r="K2988" t="str">
            <v>52562500</v>
          </cell>
        </row>
        <row r="2989">
          <cell r="I2989" t="str">
            <v>575625.15</v>
          </cell>
          <cell r="J2989" t="str">
            <v>Overnight Shipping C</v>
          </cell>
          <cell r="K2989" t="str">
            <v>52562500</v>
          </cell>
        </row>
        <row r="2990">
          <cell r="I2990" t="str">
            <v>575625.16</v>
          </cell>
          <cell r="J2990" t="str">
            <v>Overnight Shipping A</v>
          </cell>
          <cell r="K2990" t="str">
            <v>52562500</v>
          </cell>
        </row>
        <row r="2991">
          <cell r="I2991" t="str">
            <v>575640.16</v>
          </cell>
          <cell r="J2991" t="str">
            <v>Penalties Nondeduct</v>
          </cell>
          <cell r="K2991" t="str">
            <v>52564000</v>
          </cell>
        </row>
        <row r="2992">
          <cell r="I2992" t="str">
            <v>575660.11</v>
          </cell>
          <cell r="J2992" t="str">
            <v>Postage SS</v>
          </cell>
          <cell r="K2992" t="str">
            <v>52566000</v>
          </cell>
        </row>
        <row r="2993">
          <cell r="I2993" t="str">
            <v>575660.13</v>
          </cell>
          <cell r="J2993" t="str">
            <v>Postage WT</v>
          </cell>
          <cell r="K2993" t="str">
            <v>52566000</v>
          </cell>
        </row>
        <row r="2994">
          <cell r="I2994" t="str">
            <v>575660.14</v>
          </cell>
          <cell r="J2994" t="str">
            <v>Postage TD</v>
          </cell>
          <cell r="K2994" t="str">
            <v>52566000</v>
          </cell>
        </row>
        <row r="2995">
          <cell r="I2995" t="str">
            <v>575660.15</v>
          </cell>
          <cell r="J2995" t="str">
            <v>Postage CA</v>
          </cell>
          <cell r="K2995" t="str">
            <v>52566000</v>
          </cell>
        </row>
        <row r="2996">
          <cell r="I2996" t="str">
            <v>575660.16</v>
          </cell>
          <cell r="J2996" t="str">
            <v>Postage AG</v>
          </cell>
          <cell r="K2996" t="str">
            <v>52566000</v>
          </cell>
        </row>
        <row r="2997">
          <cell r="I2997" t="str">
            <v>575661.16</v>
          </cell>
          <cell r="J2997" t="str">
            <v>PWAC Differential</v>
          </cell>
          <cell r="K2997" t="str">
            <v>51010500</v>
          </cell>
        </row>
        <row r="2998">
          <cell r="I2998" t="str">
            <v>575662.16</v>
          </cell>
          <cell r="J2998" t="str">
            <v>PSTAC Differential</v>
          </cell>
          <cell r="K2998" t="str">
            <v>51110500</v>
          </cell>
        </row>
        <row r="2999">
          <cell r="I2999" t="str">
            <v>575663.16</v>
          </cell>
          <cell r="J2999" t="str">
            <v>PSTAC Amortization</v>
          </cell>
          <cell r="K2999" t="str">
            <v>51110600</v>
          </cell>
        </row>
        <row r="3000">
          <cell r="I3000" t="str">
            <v>575667.16</v>
          </cell>
          <cell r="J3000" t="str">
            <v>Printing</v>
          </cell>
          <cell r="K3000" t="str">
            <v>52566700</v>
          </cell>
        </row>
        <row r="3001">
          <cell r="I3001" t="str">
            <v>575670.16</v>
          </cell>
          <cell r="J3001" t="str">
            <v>Relocation Expenses</v>
          </cell>
          <cell r="K3001" t="str">
            <v>52567000</v>
          </cell>
        </row>
        <row r="3002">
          <cell r="I3002" t="str">
            <v>575680.16</v>
          </cell>
          <cell r="J3002" t="str">
            <v>Research &amp; Developme</v>
          </cell>
          <cell r="K3002" t="str">
            <v>52568000</v>
          </cell>
        </row>
        <row r="3003">
          <cell r="I3003" t="str">
            <v>575710.11</v>
          </cell>
          <cell r="J3003" t="str">
            <v>Security Service SS</v>
          </cell>
          <cell r="K3003" t="str">
            <v>52571000</v>
          </cell>
        </row>
        <row r="3004">
          <cell r="I3004" t="str">
            <v>575710.13</v>
          </cell>
          <cell r="J3004" t="str">
            <v>Security Service WT</v>
          </cell>
          <cell r="K3004" t="str">
            <v>52571000</v>
          </cell>
        </row>
        <row r="3005">
          <cell r="I3005" t="str">
            <v>575710.14</v>
          </cell>
          <cell r="J3005" t="str">
            <v>Security Service TD</v>
          </cell>
          <cell r="K3005" t="str">
            <v>52571000</v>
          </cell>
        </row>
        <row r="3006">
          <cell r="I3006" t="str">
            <v>575710.15</v>
          </cell>
          <cell r="J3006" t="str">
            <v>Security Service CA</v>
          </cell>
          <cell r="K3006" t="str">
            <v>52571000</v>
          </cell>
        </row>
        <row r="3007">
          <cell r="I3007" t="str">
            <v>575710.16</v>
          </cell>
          <cell r="J3007" t="str">
            <v>Security Service AG</v>
          </cell>
          <cell r="K3007" t="str">
            <v>52571000</v>
          </cell>
        </row>
        <row r="3008">
          <cell r="I3008" t="str">
            <v>575711.16</v>
          </cell>
          <cell r="J3008" t="str">
            <v>Add'l Security Costs</v>
          </cell>
          <cell r="K3008" t="str">
            <v>52571100</v>
          </cell>
        </row>
        <row r="3009">
          <cell r="I3009" t="str">
            <v>575715.16</v>
          </cell>
          <cell r="J3009" t="str">
            <v>Software Licenses &amp;</v>
          </cell>
          <cell r="K3009" t="str">
            <v>52571500</v>
          </cell>
        </row>
        <row r="3010">
          <cell r="I3010" t="str">
            <v>575720.11</v>
          </cell>
          <cell r="J3010" t="str">
            <v>Telemetetering SS</v>
          </cell>
          <cell r="K3010" t="str">
            <v>52572000</v>
          </cell>
        </row>
        <row r="3011">
          <cell r="I3011" t="str">
            <v>575720.13</v>
          </cell>
          <cell r="J3011" t="str">
            <v>Telemetering WT</v>
          </cell>
          <cell r="K3011" t="str">
            <v>52572000</v>
          </cell>
        </row>
        <row r="3012">
          <cell r="I3012" t="str">
            <v>575720.16</v>
          </cell>
          <cell r="J3012" t="str">
            <v>Telemetering AG</v>
          </cell>
          <cell r="K3012" t="str">
            <v>52572000</v>
          </cell>
        </row>
        <row r="3013">
          <cell r="I3013" t="str">
            <v>575740.11</v>
          </cell>
          <cell r="J3013" t="str">
            <v>Telephone SS</v>
          </cell>
          <cell r="K3013" t="str">
            <v>52574000</v>
          </cell>
        </row>
        <row r="3014">
          <cell r="I3014" t="str">
            <v>575740.13</v>
          </cell>
          <cell r="J3014" t="str">
            <v>Telephone WT</v>
          </cell>
          <cell r="K3014" t="str">
            <v>52574000</v>
          </cell>
        </row>
        <row r="3015">
          <cell r="I3015" t="str">
            <v>575740.14</v>
          </cell>
          <cell r="J3015" t="str">
            <v>Telephone TD</v>
          </cell>
          <cell r="K3015" t="str">
            <v>52574000</v>
          </cell>
        </row>
        <row r="3016">
          <cell r="I3016" t="str">
            <v>575740.15</v>
          </cell>
          <cell r="J3016" t="str">
            <v>Telephone CA</v>
          </cell>
          <cell r="K3016" t="str">
            <v>52574000</v>
          </cell>
        </row>
        <row r="3017">
          <cell r="I3017" t="str">
            <v>575740.16</v>
          </cell>
          <cell r="J3017" t="str">
            <v>Telephone AG</v>
          </cell>
          <cell r="K3017" t="str">
            <v>52574000</v>
          </cell>
        </row>
        <row r="3018">
          <cell r="I3018" t="str">
            <v>575741.11</v>
          </cell>
          <cell r="J3018" t="str">
            <v>Cell Phone SS</v>
          </cell>
          <cell r="K3018" t="str">
            <v>52574100</v>
          </cell>
        </row>
        <row r="3019">
          <cell r="I3019" t="str">
            <v>575741.13</v>
          </cell>
          <cell r="J3019" t="str">
            <v>Cell Phone WT</v>
          </cell>
          <cell r="K3019" t="str">
            <v>52574100</v>
          </cell>
        </row>
        <row r="3020">
          <cell r="I3020" t="str">
            <v>575741.14</v>
          </cell>
          <cell r="J3020" t="str">
            <v>Cell Phone TD</v>
          </cell>
          <cell r="K3020" t="str">
            <v>52574100</v>
          </cell>
        </row>
        <row r="3021">
          <cell r="I3021" t="str">
            <v>575741.15</v>
          </cell>
          <cell r="J3021" t="str">
            <v>Cell Phone CA</v>
          </cell>
          <cell r="K3021" t="str">
            <v>52574100</v>
          </cell>
        </row>
        <row r="3022">
          <cell r="I3022" t="str">
            <v>575741.16</v>
          </cell>
          <cell r="J3022" t="str">
            <v>Cell Phone AG</v>
          </cell>
          <cell r="K3022" t="str">
            <v>52574100</v>
          </cell>
        </row>
        <row r="3023">
          <cell r="I3023" t="str">
            <v>575742.16</v>
          </cell>
          <cell r="J3023" t="str">
            <v>Data Lines AG</v>
          </cell>
          <cell r="K3023" t="str">
            <v>52574200</v>
          </cell>
        </row>
        <row r="3024">
          <cell r="I3024" t="str">
            <v>575743.14</v>
          </cell>
          <cell r="J3024" t="str">
            <v>Wireless Serv 1st TD</v>
          </cell>
          <cell r="K3024" t="str">
            <v>52574300</v>
          </cell>
        </row>
        <row r="3025">
          <cell r="I3025" t="str">
            <v>575743.15</v>
          </cell>
          <cell r="J3025" t="str">
            <v>Wireless Serv 1st CA</v>
          </cell>
          <cell r="K3025" t="str">
            <v>52574300</v>
          </cell>
        </row>
        <row r="3026">
          <cell r="I3026" t="str">
            <v>575743.16</v>
          </cell>
          <cell r="J3026" t="str">
            <v>Wireless Serv 1st AG</v>
          </cell>
          <cell r="K3026" t="str">
            <v>52574300</v>
          </cell>
        </row>
        <row r="3027">
          <cell r="I3027" t="str">
            <v>575775.16</v>
          </cell>
          <cell r="J3027" t="str">
            <v>Trade Shows AG</v>
          </cell>
          <cell r="K3027" t="str">
            <v>52577500</v>
          </cell>
        </row>
        <row r="3028">
          <cell r="I3028" t="str">
            <v>575780.11</v>
          </cell>
          <cell r="J3028" t="str">
            <v>Trash Removal SS</v>
          </cell>
          <cell r="K3028" t="str">
            <v>52578000</v>
          </cell>
        </row>
        <row r="3029">
          <cell r="I3029" t="str">
            <v>575780.13</v>
          </cell>
          <cell r="J3029" t="str">
            <v>Trash Removal WT</v>
          </cell>
          <cell r="K3029" t="str">
            <v>52578000</v>
          </cell>
        </row>
        <row r="3030">
          <cell r="I3030" t="str">
            <v>575780.14</v>
          </cell>
          <cell r="J3030" t="str">
            <v>Trash Removal TD</v>
          </cell>
          <cell r="K3030" t="str">
            <v>52578000</v>
          </cell>
        </row>
        <row r="3031">
          <cell r="I3031" t="str">
            <v>575780.15</v>
          </cell>
          <cell r="J3031" t="str">
            <v>Trash Removal CA</v>
          </cell>
          <cell r="K3031" t="str">
            <v>52578000</v>
          </cell>
        </row>
        <row r="3032">
          <cell r="I3032" t="str">
            <v>575780.16</v>
          </cell>
          <cell r="J3032" t="str">
            <v>Trash Removal AG</v>
          </cell>
          <cell r="K3032" t="str">
            <v>52578000</v>
          </cell>
        </row>
        <row r="3033">
          <cell r="I3033" t="str">
            <v>575790.16</v>
          </cell>
          <cell r="J3033" t="str">
            <v>Trustee Fees AG</v>
          </cell>
          <cell r="K3033" t="str">
            <v>52579000</v>
          </cell>
        </row>
        <row r="3034">
          <cell r="I3034" t="str">
            <v>575820.11</v>
          </cell>
          <cell r="J3034" t="str">
            <v>Uniforms SS</v>
          </cell>
          <cell r="K3034" t="str">
            <v>52582000</v>
          </cell>
        </row>
        <row r="3035">
          <cell r="I3035" t="str">
            <v>575820.12</v>
          </cell>
          <cell r="J3035" t="str">
            <v>Uniforms P</v>
          </cell>
          <cell r="K3035" t="str">
            <v>52582000</v>
          </cell>
        </row>
        <row r="3036">
          <cell r="I3036" t="str">
            <v>575820.13</v>
          </cell>
          <cell r="J3036" t="str">
            <v>Uniforms WT</v>
          </cell>
          <cell r="K3036" t="str">
            <v>52582000</v>
          </cell>
        </row>
        <row r="3037">
          <cell r="I3037" t="str">
            <v>575820.14</v>
          </cell>
          <cell r="J3037" t="str">
            <v>Uniforms TD</v>
          </cell>
          <cell r="K3037" t="str">
            <v>52582000</v>
          </cell>
        </row>
        <row r="3038">
          <cell r="I3038" t="str">
            <v>575820.15</v>
          </cell>
          <cell r="J3038" t="str">
            <v>Uniforms CA</v>
          </cell>
          <cell r="K3038" t="str">
            <v>52582000</v>
          </cell>
        </row>
        <row r="3039">
          <cell r="I3039" t="str">
            <v>575820.16</v>
          </cell>
          <cell r="J3039" t="str">
            <v>Uniforms - Admin &amp; G</v>
          </cell>
          <cell r="K3039" t="str">
            <v>52582000</v>
          </cell>
        </row>
        <row r="3040">
          <cell r="I3040" t="str">
            <v>575830.11</v>
          </cell>
          <cell r="J3040" t="str">
            <v>Wtr &amp; Waste Wtr Exp</v>
          </cell>
          <cell r="K3040" t="str">
            <v>52583000</v>
          </cell>
        </row>
        <row r="3041">
          <cell r="I3041" t="str">
            <v>575830.13</v>
          </cell>
          <cell r="J3041" t="str">
            <v>Wtr &amp; Waste Wtr Exp</v>
          </cell>
          <cell r="K3041" t="str">
            <v>52583000</v>
          </cell>
        </row>
        <row r="3042">
          <cell r="I3042" t="str">
            <v>575830.14</v>
          </cell>
          <cell r="J3042" t="str">
            <v>Wtr &amp; Waste Wtr Exp</v>
          </cell>
          <cell r="K3042" t="str">
            <v>52583000</v>
          </cell>
        </row>
        <row r="3043">
          <cell r="I3043" t="str">
            <v>575830.16</v>
          </cell>
          <cell r="J3043" t="str">
            <v>Wtr &amp; Waste Wtr Exp</v>
          </cell>
          <cell r="K3043" t="str">
            <v>52583000</v>
          </cell>
        </row>
        <row r="3044">
          <cell r="I3044" t="str">
            <v>575880.16</v>
          </cell>
          <cell r="J3044" t="str">
            <v>Misc Charges - P1388</v>
          </cell>
          <cell r="K3044" t="str">
            <v>52500000</v>
          </cell>
        </row>
        <row r="3045">
          <cell r="I3045" t="str">
            <v>575899.16</v>
          </cell>
          <cell r="J3045" t="str">
            <v>Misc Exp-NonRecovera</v>
          </cell>
          <cell r="K3045" t="str">
            <v>52500000</v>
          </cell>
        </row>
        <row r="3046">
          <cell r="I3046" t="str">
            <v>575998.16</v>
          </cell>
          <cell r="J3046" t="str">
            <v>PCard Undistributed</v>
          </cell>
          <cell r="K3046" t="str">
            <v>52599800</v>
          </cell>
        </row>
        <row r="3047">
          <cell r="I3047" t="str">
            <v>575999.11</v>
          </cell>
          <cell r="J3047" t="str">
            <v>Purch Card SS</v>
          </cell>
          <cell r="K3047" t="str">
            <v>52500000</v>
          </cell>
        </row>
        <row r="3048">
          <cell r="I3048" t="str">
            <v>575999.13</v>
          </cell>
          <cell r="J3048" t="str">
            <v>Purch Card WT</v>
          </cell>
          <cell r="K3048" t="str">
            <v>52500000</v>
          </cell>
        </row>
        <row r="3049">
          <cell r="I3049" t="str">
            <v>575999.14</v>
          </cell>
          <cell r="J3049" t="str">
            <v>Purch Card TD</v>
          </cell>
          <cell r="K3049" t="str">
            <v>52500000</v>
          </cell>
        </row>
        <row r="3050">
          <cell r="I3050" t="str">
            <v>575999.15</v>
          </cell>
          <cell r="J3050" t="str">
            <v>Purch Card CA</v>
          </cell>
          <cell r="K3050" t="str">
            <v>52500000</v>
          </cell>
        </row>
        <row r="3051">
          <cell r="I3051" t="str">
            <v>575999.16</v>
          </cell>
          <cell r="J3051" t="str">
            <v>Purch Card AG</v>
          </cell>
          <cell r="K3051" t="str">
            <v>52500000</v>
          </cell>
        </row>
        <row r="3052">
          <cell r="I3052" t="str">
            <v>580010.</v>
          </cell>
          <cell r="J3052" t="str">
            <v>Impairment-Goodwill</v>
          </cell>
          <cell r="K3052" t="str">
            <v>58001000</v>
          </cell>
        </row>
        <row r="3053">
          <cell r="I3053" t="str">
            <v>580015.</v>
          </cell>
          <cell r="J3053" t="str">
            <v>Impairment-Intangibl</v>
          </cell>
          <cell r="K3053" t="str">
            <v>58001500</v>
          </cell>
        </row>
        <row r="3054">
          <cell r="I3054" t="str">
            <v>580020.</v>
          </cell>
          <cell r="J3054" t="str">
            <v>Impairment-PP&amp;E</v>
          </cell>
          <cell r="K3054" t="str">
            <v>58002000</v>
          </cell>
        </row>
        <row r="3055">
          <cell r="I3055" t="str">
            <v>620000.21</v>
          </cell>
          <cell r="J3055" t="str">
            <v>M&amp;S Maint SS</v>
          </cell>
          <cell r="K3055" t="str">
            <v>52000000</v>
          </cell>
        </row>
        <row r="3056">
          <cell r="I3056" t="str">
            <v>620000.2110</v>
          </cell>
          <cell r="J3056" t="str">
            <v>M&amp;S Maint SS Str &amp; I</v>
          </cell>
          <cell r="K3056" t="str">
            <v>52000000</v>
          </cell>
        </row>
        <row r="3057">
          <cell r="I3057" t="str">
            <v>620000.2115</v>
          </cell>
          <cell r="J3057" t="str">
            <v>M&amp;S Maint SS Coll &amp;</v>
          </cell>
          <cell r="K3057" t="str">
            <v>52000000</v>
          </cell>
        </row>
        <row r="3058">
          <cell r="I3058" t="str">
            <v>620000.2120</v>
          </cell>
          <cell r="J3058" t="str">
            <v>M&amp;S Maint SS Lake, R</v>
          </cell>
          <cell r="K3058" t="str">
            <v>52000000</v>
          </cell>
        </row>
        <row r="3059">
          <cell r="I3059" t="str">
            <v>620000.2125</v>
          </cell>
          <cell r="J3059" t="str">
            <v>M&amp;S Maint SS Wells</v>
          </cell>
          <cell r="K3059" t="str">
            <v>52000000</v>
          </cell>
        </row>
        <row r="3060">
          <cell r="I3060" t="str">
            <v>620000.2130</v>
          </cell>
          <cell r="J3060" t="str">
            <v>M&amp;S Maint SS Inf &amp; G</v>
          </cell>
          <cell r="K3060" t="str">
            <v>52000000</v>
          </cell>
        </row>
        <row r="3061">
          <cell r="I3061" t="str">
            <v>620000.2135</v>
          </cell>
          <cell r="J3061" t="str">
            <v>M&amp;S Maint SS Sup Mai</v>
          </cell>
          <cell r="K3061" t="str">
            <v>52000000</v>
          </cell>
        </row>
        <row r="3062">
          <cell r="I3062" t="str">
            <v>620000.22</v>
          </cell>
          <cell r="J3062" t="str">
            <v>M&amp;S Maint P</v>
          </cell>
          <cell r="K3062" t="str">
            <v>52000000</v>
          </cell>
        </row>
        <row r="3063">
          <cell r="I3063" t="str">
            <v>620000.2210</v>
          </cell>
          <cell r="J3063" t="str">
            <v>M&amp;S Maint P Str &amp; Im</v>
          </cell>
          <cell r="K3063" t="str">
            <v>52000000</v>
          </cell>
        </row>
        <row r="3064">
          <cell r="I3064" t="str">
            <v>620000.2215</v>
          </cell>
          <cell r="J3064" t="str">
            <v>M&amp;S Maint P Pwr Prod</v>
          </cell>
          <cell r="K3064" t="str">
            <v>52000000</v>
          </cell>
        </row>
        <row r="3065">
          <cell r="I3065" t="str">
            <v>620000.23</v>
          </cell>
          <cell r="J3065" t="str">
            <v>M&amp;S Maint WT</v>
          </cell>
          <cell r="K3065" t="str">
            <v>52000000</v>
          </cell>
        </row>
        <row r="3066">
          <cell r="I3066" t="str">
            <v>620000.2310</v>
          </cell>
          <cell r="J3066" t="str">
            <v>M&amp;S Maint WT Str &amp; I</v>
          </cell>
          <cell r="K3066" t="str">
            <v>52000000</v>
          </cell>
        </row>
        <row r="3067">
          <cell r="I3067" t="str">
            <v>620000.2315</v>
          </cell>
          <cell r="J3067" t="str">
            <v>M&amp;S Maint WT Equip</v>
          </cell>
          <cell r="K3067" t="str">
            <v>52000000</v>
          </cell>
        </row>
        <row r="3068">
          <cell r="I3068" t="str">
            <v>620000.24</v>
          </cell>
          <cell r="J3068" t="str">
            <v>M&amp;S Maint TD</v>
          </cell>
          <cell r="K3068" t="str">
            <v>52000000</v>
          </cell>
        </row>
        <row r="3069">
          <cell r="I3069" t="str">
            <v>620000.2410</v>
          </cell>
          <cell r="J3069" t="str">
            <v>M&amp;S Maint TD Str &amp; I</v>
          </cell>
          <cell r="K3069" t="str">
            <v>52000000</v>
          </cell>
        </row>
        <row r="3070">
          <cell r="I3070" t="str">
            <v>620000.2415</v>
          </cell>
          <cell r="J3070" t="str">
            <v>M&amp;S Maint TD Dist Re</v>
          </cell>
          <cell r="K3070" t="str">
            <v>52000000</v>
          </cell>
        </row>
        <row r="3071">
          <cell r="I3071" t="str">
            <v>620000.2420</v>
          </cell>
          <cell r="J3071" t="str">
            <v>M&amp;S Maint TD Mains</v>
          </cell>
          <cell r="K3071" t="str">
            <v>52000000</v>
          </cell>
        </row>
        <row r="3072">
          <cell r="I3072" t="str">
            <v>620000.2425</v>
          </cell>
          <cell r="J3072" t="str">
            <v>M&amp;S Maint TD Fire Ma</v>
          </cell>
          <cell r="K3072" t="str">
            <v>52000000</v>
          </cell>
        </row>
        <row r="3073">
          <cell r="I3073" t="str">
            <v>620000.2430</v>
          </cell>
          <cell r="J3073" t="str">
            <v>M&amp;S Maint TD Service</v>
          </cell>
          <cell r="K3073" t="str">
            <v>52000000</v>
          </cell>
        </row>
        <row r="3074">
          <cell r="I3074" t="str">
            <v>620000.2435</v>
          </cell>
          <cell r="J3074" t="str">
            <v>M&amp;S Maint TD Meters</v>
          </cell>
          <cell r="K3074" t="str">
            <v>52000000</v>
          </cell>
        </row>
        <row r="3075">
          <cell r="I3075" t="str">
            <v>620000.2440</v>
          </cell>
          <cell r="J3075" t="str">
            <v>M&amp;S Maint TD Hydrant</v>
          </cell>
          <cell r="K3075" t="str">
            <v>52000000</v>
          </cell>
        </row>
        <row r="3076">
          <cell r="I3076" t="str">
            <v>620000.26</v>
          </cell>
          <cell r="J3076" t="str">
            <v>M&amp;S Maint AG</v>
          </cell>
          <cell r="K3076" t="str">
            <v>52000000</v>
          </cell>
        </row>
        <row r="3077">
          <cell r="I3077" t="str">
            <v>620000.AWM</v>
          </cell>
          <cell r="J3077" t="str">
            <v>M&amp;S Maint</v>
          </cell>
          <cell r="K3077" t="str">
            <v>53185000</v>
          </cell>
        </row>
        <row r="3078">
          <cell r="I3078" t="str">
            <v>631000.21</v>
          </cell>
          <cell r="J3078" t="str">
            <v>Contr Svc-Eng Maint</v>
          </cell>
          <cell r="K3078" t="str">
            <v>53110000</v>
          </cell>
        </row>
        <row r="3079">
          <cell r="I3079" t="str">
            <v>631000.23</v>
          </cell>
          <cell r="J3079" t="str">
            <v>Contr Svc-Eng Maint</v>
          </cell>
          <cell r="K3079" t="str">
            <v>53110000</v>
          </cell>
        </row>
        <row r="3080">
          <cell r="I3080" t="str">
            <v>631000.24</v>
          </cell>
          <cell r="J3080" t="str">
            <v>Contr Svc-Eng Maint</v>
          </cell>
          <cell r="K3080" t="str">
            <v>53110000</v>
          </cell>
        </row>
        <row r="3081">
          <cell r="I3081" t="str">
            <v>631000.26</v>
          </cell>
          <cell r="J3081" t="str">
            <v>Contr Svc-Eng Maint</v>
          </cell>
          <cell r="K3081" t="str">
            <v>53110000</v>
          </cell>
        </row>
        <row r="3082">
          <cell r="I3082" t="str">
            <v>632000.24</v>
          </cell>
          <cell r="J3082" t="str">
            <v>Contr Svc-Tank Paint</v>
          </cell>
          <cell r="K3082" t="str">
            <v>52500000</v>
          </cell>
        </row>
        <row r="3083">
          <cell r="I3083" t="str">
            <v>633000.26</v>
          </cell>
          <cell r="J3083" t="str">
            <v>Contr Svc-Legal Main</v>
          </cell>
          <cell r="K3083" t="str">
            <v>52500000</v>
          </cell>
        </row>
        <row r="3084">
          <cell r="I3084" t="str">
            <v>633001.23</v>
          </cell>
          <cell r="J3084" t="str">
            <v>Contr Svc-Litigatn W</v>
          </cell>
          <cell r="K3084" t="str">
            <v>52500000</v>
          </cell>
        </row>
        <row r="3085">
          <cell r="I3085" t="str">
            <v>635000.21</v>
          </cell>
          <cell r="J3085" t="str">
            <v>Contr Svc-Other Main</v>
          </cell>
          <cell r="K3085" t="str">
            <v>53150000</v>
          </cell>
        </row>
        <row r="3086">
          <cell r="I3086" t="str">
            <v>635000.22</v>
          </cell>
          <cell r="J3086" t="str">
            <v>Contr Svc-Other Main</v>
          </cell>
          <cell r="K3086" t="str">
            <v>53150000</v>
          </cell>
        </row>
        <row r="3087">
          <cell r="I3087" t="str">
            <v>635000.23</v>
          </cell>
          <cell r="J3087" t="str">
            <v>Contr Svc-Other Main</v>
          </cell>
          <cell r="K3087" t="str">
            <v>53150000</v>
          </cell>
        </row>
        <row r="3088">
          <cell r="I3088" t="str">
            <v>635000.24</v>
          </cell>
          <cell r="J3088" t="str">
            <v>Contr Svc-Other Main</v>
          </cell>
          <cell r="K3088" t="str">
            <v>53150000</v>
          </cell>
        </row>
        <row r="3089">
          <cell r="I3089" t="str">
            <v>635000.26</v>
          </cell>
          <cell r="J3089" t="str">
            <v>Contr Svc-Other Main</v>
          </cell>
          <cell r="K3089" t="str">
            <v>53150000</v>
          </cell>
        </row>
        <row r="3090">
          <cell r="I3090" t="str">
            <v>636000.23</v>
          </cell>
          <cell r="J3090" t="str">
            <v>Contr Svc-Lab Testin</v>
          </cell>
          <cell r="K3090" t="str">
            <v>52500000</v>
          </cell>
        </row>
        <row r="3091">
          <cell r="I3091" t="str">
            <v>636000.24</v>
          </cell>
          <cell r="J3091" t="str">
            <v>Contr Svc-Lab Testin</v>
          </cell>
          <cell r="K3091" t="str">
            <v>52500000</v>
          </cell>
        </row>
        <row r="3092">
          <cell r="I3092" t="str">
            <v>675000.21</v>
          </cell>
          <cell r="J3092" t="str">
            <v>Misc Maint SS</v>
          </cell>
          <cell r="K3092" t="str">
            <v>52500000</v>
          </cell>
        </row>
        <row r="3093">
          <cell r="I3093" t="str">
            <v>675000.2110</v>
          </cell>
          <cell r="J3093" t="str">
            <v>Misc Maint SS Struct</v>
          </cell>
          <cell r="K3093" t="str">
            <v>52500000</v>
          </cell>
        </row>
        <row r="3094">
          <cell r="I3094" t="str">
            <v>675000.2115</v>
          </cell>
          <cell r="J3094" t="str">
            <v>Misc Maint SS Coll &amp;</v>
          </cell>
          <cell r="K3094" t="str">
            <v>52500000</v>
          </cell>
        </row>
        <row r="3095">
          <cell r="I3095" t="str">
            <v>675000.2120</v>
          </cell>
          <cell r="J3095" t="str">
            <v>Misc Maint SS Lake,</v>
          </cell>
          <cell r="K3095" t="str">
            <v>52500000</v>
          </cell>
        </row>
        <row r="3096">
          <cell r="I3096" t="str">
            <v>675000.2125</v>
          </cell>
          <cell r="J3096" t="str">
            <v>Misc Maint SS Wells</v>
          </cell>
          <cell r="K3096" t="str">
            <v>52500000</v>
          </cell>
        </row>
        <row r="3097">
          <cell r="I3097" t="str">
            <v>675000.2130</v>
          </cell>
          <cell r="J3097" t="str">
            <v>Misc Maint SS Infil,</v>
          </cell>
          <cell r="K3097" t="str">
            <v>52500000</v>
          </cell>
        </row>
        <row r="3098">
          <cell r="I3098" t="str">
            <v>675000.2135</v>
          </cell>
          <cell r="J3098" t="str">
            <v>Misc Maint SS Supply</v>
          </cell>
          <cell r="K3098" t="str">
            <v>52500000</v>
          </cell>
        </row>
        <row r="3099">
          <cell r="I3099" t="str">
            <v>675000.22</v>
          </cell>
          <cell r="J3099" t="str">
            <v>Misc Maint P</v>
          </cell>
          <cell r="K3099" t="str">
            <v>52500000</v>
          </cell>
        </row>
        <row r="3100">
          <cell r="I3100" t="str">
            <v>675000.2210</v>
          </cell>
          <cell r="J3100" t="str">
            <v>Misc Maint P Struct</v>
          </cell>
          <cell r="K3100" t="str">
            <v>52500000</v>
          </cell>
        </row>
        <row r="3101">
          <cell r="I3101" t="str">
            <v>675000.2215</v>
          </cell>
          <cell r="J3101" t="str">
            <v>Misc Maint P Pwr Pro</v>
          </cell>
          <cell r="K3101" t="str">
            <v>52500000</v>
          </cell>
        </row>
        <row r="3102">
          <cell r="I3102" t="str">
            <v>675000.23</v>
          </cell>
          <cell r="J3102" t="str">
            <v>Misc Maint WT</v>
          </cell>
          <cell r="K3102" t="str">
            <v>52500000</v>
          </cell>
        </row>
        <row r="3103">
          <cell r="I3103" t="str">
            <v>675000.2310</v>
          </cell>
          <cell r="J3103" t="str">
            <v>Misc Maint WT Struct</v>
          </cell>
          <cell r="K3103" t="str">
            <v>52500000</v>
          </cell>
        </row>
        <row r="3104">
          <cell r="I3104" t="str">
            <v>675000.2315</v>
          </cell>
          <cell r="J3104" t="str">
            <v>Misc Maint WT Equip</v>
          </cell>
          <cell r="K3104" t="str">
            <v>52500000</v>
          </cell>
        </row>
        <row r="3105">
          <cell r="I3105" t="str">
            <v>675000.24</v>
          </cell>
          <cell r="J3105" t="str">
            <v>Misc Maint TD</v>
          </cell>
          <cell r="K3105" t="str">
            <v>52500000</v>
          </cell>
        </row>
        <row r="3106">
          <cell r="I3106" t="str">
            <v>675000.2410</v>
          </cell>
          <cell r="J3106" t="str">
            <v>Misc Maint TD Struct</v>
          </cell>
          <cell r="K3106" t="str">
            <v>52500000</v>
          </cell>
        </row>
        <row r="3107">
          <cell r="I3107" t="str">
            <v>675000.2415</v>
          </cell>
          <cell r="J3107" t="str">
            <v>Misc Maint TD Dist R</v>
          </cell>
          <cell r="K3107" t="str">
            <v>52500000</v>
          </cell>
        </row>
        <row r="3108">
          <cell r="I3108" t="str">
            <v>675000.2420</v>
          </cell>
          <cell r="J3108" t="str">
            <v>Misc Maint TD Mains</v>
          </cell>
          <cell r="K3108" t="str">
            <v>52500000</v>
          </cell>
        </row>
        <row r="3109">
          <cell r="I3109" t="str">
            <v>675000.2425</v>
          </cell>
          <cell r="J3109" t="str">
            <v>Misc Maint TD Fire M</v>
          </cell>
          <cell r="K3109" t="str">
            <v>52500000</v>
          </cell>
        </row>
        <row r="3110">
          <cell r="I3110" t="str">
            <v>675000.2430</v>
          </cell>
          <cell r="J3110" t="str">
            <v>Misc Maint TD Servic</v>
          </cell>
          <cell r="K3110" t="str">
            <v>52500000</v>
          </cell>
        </row>
        <row r="3111">
          <cell r="I3111" t="str">
            <v>675000.2435</v>
          </cell>
          <cell r="J3111" t="str">
            <v>Misc Maint TD Meters</v>
          </cell>
          <cell r="K3111" t="str">
            <v>52500000</v>
          </cell>
        </row>
        <row r="3112">
          <cell r="I3112" t="str">
            <v>675000.2440</v>
          </cell>
          <cell r="J3112" t="str">
            <v>Misc Maint TD Hydran</v>
          </cell>
          <cell r="K3112" t="str">
            <v>52500000</v>
          </cell>
        </row>
        <row r="3113">
          <cell r="I3113" t="str">
            <v>675000.26</v>
          </cell>
          <cell r="J3113" t="str">
            <v>Misc Maint AG</v>
          </cell>
          <cell r="K3113" t="str">
            <v>52500000</v>
          </cell>
        </row>
        <row r="3114">
          <cell r="I3114" t="str">
            <v>675050.21</v>
          </cell>
          <cell r="J3114" t="str">
            <v>Amort Def Maint SS</v>
          </cell>
          <cell r="K3114" t="str">
            <v>52500000</v>
          </cell>
        </row>
        <row r="3115">
          <cell r="I3115" t="str">
            <v>675050.22</v>
          </cell>
          <cell r="J3115" t="str">
            <v>Amort Def Maint P</v>
          </cell>
          <cell r="K3115" t="str">
            <v>52500000</v>
          </cell>
        </row>
        <row r="3116">
          <cell r="I3116" t="str">
            <v>675050.23</v>
          </cell>
          <cell r="J3116" t="str">
            <v>Amort Def Maint WT</v>
          </cell>
          <cell r="K3116" t="str">
            <v>52500000</v>
          </cell>
        </row>
        <row r="3117">
          <cell r="I3117" t="str">
            <v>675050.24</v>
          </cell>
          <cell r="J3117" t="str">
            <v>Amort Def Maint TD</v>
          </cell>
          <cell r="K3117" t="str">
            <v>52500000</v>
          </cell>
        </row>
        <row r="3118">
          <cell r="I3118" t="str">
            <v>675110.</v>
          </cell>
          <cell r="J3118" t="str">
            <v>Maint Exp ARO/Net Ne</v>
          </cell>
          <cell r="K3118" t="str">
            <v>68311000</v>
          </cell>
        </row>
        <row r="3119">
          <cell r="I3119" t="str">
            <v>675110.26</v>
          </cell>
          <cell r="J3119" t="str">
            <v>Maint Exp ARO/Net Ne</v>
          </cell>
          <cell r="K3119" t="str">
            <v>68311000</v>
          </cell>
        </row>
        <row r="3120">
          <cell r="I3120" t="str">
            <v>675120.26</v>
          </cell>
          <cell r="J3120" t="str">
            <v>Main Exp NNS CIAC Ta</v>
          </cell>
          <cell r="K3120" t="str">
            <v>68312000</v>
          </cell>
        </row>
        <row r="3121">
          <cell r="I3121" t="str">
            <v>675125.26</v>
          </cell>
          <cell r="J3121" t="str">
            <v>Main Exp NNS CIAC NT</v>
          </cell>
          <cell r="K3121" t="str">
            <v>68312500</v>
          </cell>
        </row>
        <row r="3122">
          <cell r="I3122" t="str">
            <v>675150.23</v>
          </cell>
          <cell r="J3122" t="str">
            <v>Chemical Feed WT</v>
          </cell>
          <cell r="K3122" t="str">
            <v>52500000</v>
          </cell>
        </row>
        <row r="3123">
          <cell r="I3123" t="str">
            <v>675250.26</v>
          </cell>
          <cell r="J3123" t="str">
            <v>Comp Equip Hardware</v>
          </cell>
          <cell r="K3123" t="str">
            <v>52500000</v>
          </cell>
        </row>
        <row r="3124">
          <cell r="I3124" t="str">
            <v>675300.23</v>
          </cell>
          <cell r="J3124" t="str">
            <v>Filter Repairs WT</v>
          </cell>
          <cell r="K3124" t="str">
            <v>52500000</v>
          </cell>
        </row>
        <row r="3125">
          <cell r="I3125" t="str">
            <v>675350.23</v>
          </cell>
          <cell r="J3125" t="str">
            <v>HVAC Equipment WT</v>
          </cell>
          <cell r="K3125" t="str">
            <v>52500000</v>
          </cell>
        </row>
        <row r="3126">
          <cell r="I3126" t="str">
            <v>675350.26</v>
          </cell>
          <cell r="J3126" t="str">
            <v>HVAC Equipment AG</v>
          </cell>
          <cell r="K3126" t="str">
            <v>52500000</v>
          </cell>
        </row>
        <row r="3127">
          <cell r="I3127" t="str">
            <v>675400.21</v>
          </cell>
          <cell r="J3127" t="str">
            <v>Instruments SS</v>
          </cell>
          <cell r="K3127" t="str">
            <v>52500000</v>
          </cell>
        </row>
        <row r="3128">
          <cell r="I3128" t="str">
            <v>675400.23</v>
          </cell>
          <cell r="J3128" t="str">
            <v>Instruments WT</v>
          </cell>
          <cell r="K3128" t="str">
            <v>52500000</v>
          </cell>
        </row>
        <row r="3129">
          <cell r="I3129" t="str">
            <v>675450.26</v>
          </cell>
          <cell r="J3129" t="str">
            <v>Office Equipment AG</v>
          </cell>
          <cell r="K3129" t="str">
            <v>52500000</v>
          </cell>
        </row>
        <row r="3130">
          <cell r="I3130" t="str">
            <v>675650.24</v>
          </cell>
          <cell r="J3130" t="str">
            <v>Paving/Backfill TD</v>
          </cell>
          <cell r="K3130" t="str">
            <v>62520700</v>
          </cell>
        </row>
        <row r="3131">
          <cell r="I3131" t="str">
            <v>675655.21</v>
          </cell>
          <cell r="J3131" t="str">
            <v>Permits SS</v>
          </cell>
          <cell r="K3131" t="str">
            <v>62520800</v>
          </cell>
        </row>
        <row r="3132">
          <cell r="I3132" t="str">
            <v>675655.24</v>
          </cell>
          <cell r="J3132" t="str">
            <v>Permits TD</v>
          </cell>
          <cell r="K3132" t="str">
            <v>62520800</v>
          </cell>
        </row>
        <row r="3133">
          <cell r="I3133" t="str">
            <v>675750.21</v>
          </cell>
          <cell r="J3133" t="str">
            <v>Pump and Motors SS</v>
          </cell>
          <cell r="K3133" t="str">
            <v>52500000</v>
          </cell>
        </row>
        <row r="3134">
          <cell r="I3134" t="str">
            <v>675999.21</v>
          </cell>
          <cell r="J3134" t="str">
            <v>Purch Card SS</v>
          </cell>
          <cell r="K3134" t="str">
            <v>52500000</v>
          </cell>
        </row>
        <row r="3135">
          <cell r="I3135" t="str">
            <v>675999.23</v>
          </cell>
          <cell r="J3135" t="str">
            <v>Purch Card WT</v>
          </cell>
          <cell r="K3135" t="str">
            <v>52500000</v>
          </cell>
        </row>
        <row r="3136">
          <cell r="I3136" t="str">
            <v>675999.24</v>
          </cell>
          <cell r="J3136" t="str">
            <v>Purch Card TD</v>
          </cell>
          <cell r="K3136" t="str">
            <v>52500000</v>
          </cell>
        </row>
        <row r="3137">
          <cell r="I3137" t="str">
            <v>675999.26</v>
          </cell>
          <cell r="J3137" t="str">
            <v>Purch Card AG</v>
          </cell>
          <cell r="K3137" t="str">
            <v>52500000</v>
          </cell>
        </row>
        <row r="3138">
          <cell r="I3138" t="str">
            <v>680110.</v>
          </cell>
          <cell r="J3138" t="str">
            <v>Depr Exp-General</v>
          </cell>
          <cell r="K3138" t="str">
            <v>68011000</v>
          </cell>
        </row>
        <row r="3139">
          <cell r="I3139" t="str">
            <v>680111.</v>
          </cell>
          <cell r="J3139" t="str">
            <v>Depr Exp-CostRem/Sal</v>
          </cell>
          <cell r="K3139" t="str">
            <v>68011000</v>
          </cell>
        </row>
        <row r="3140">
          <cell r="I3140" t="str">
            <v>680112.</v>
          </cell>
          <cell r="J3140" t="str">
            <v>Depr Exp-Non Utility</v>
          </cell>
          <cell r="K3140" t="str">
            <v>68011200</v>
          </cell>
        </row>
        <row r="3141">
          <cell r="I3141" t="str">
            <v>680115.</v>
          </cell>
          <cell r="J3141" t="str">
            <v>Depr Exp-Amort Def D</v>
          </cell>
          <cell r="K3141" t="str">
            <v>68011500</v>
          </cell>
        </row>
        <row r="3142">
          <cell r="I3142" t="str">
            <v>680120.</v>
          </cell>
          <cell r="J3142" t="str">
            <v>Depr Exp-Amort CIAC Tax</v>
          </cell>
          <cell r="K3142" t="str">
            <v>68012000</v>
          </cell>
        </row>
        <row r="3143">
          <cell r="I3143" t="str">
            <v>680125.</v>
          </cell>
          <cell r="J3143" t="str">
            <v>Depr Exp-Amort CIAC Nontax</v>
          </cell>
          <cell r="K3143" t="str">
            <v>68012500</v>
          </cell>
        </row>
        <row r="3144">
          <cell r="I3144" t="str">
            <v>680130.</v>
          </cell>
          <cell r="J3144" t="str">
            <v>Depr Exp-UPAA FAS141</v>
          </cell>
          <cell r="K3144" t="str">
            <v>68013000</v>
          </cell>
        </row>
        <row r="3145">
          <cell r="I3145" t="str">
            <v>680300.</v>
          </cell>
          <cell r="J3145" t="str">
            <v>Amortization of UPAA</v>
          </cell>
          <cell r="K3145" t="str">
            <v>68255000</v>
          </cell>
        </row>
        <row r="3146">
          <cell r="I3146" t="str">
            <v>680310.</v>
          </cell>
          <cell r="J3146" t="str">
            <v>Amort-Intangible Fin</v>
          </cell>
          <cell r="K3146" t="str">
            <v>68256000</v>
          </cell>
        </row>
        <row r="3147">
          <cell r="I3147" t="str">
            <v>680350.</v>
          </cell>
          <cell r="J3147" t="str">
            <v>Depr Exp-Neg UPAA</v>
          </cell>
          <cell r="K3147" t="str">
            <v>68013500</v>
          </cell>
        </row>
        <row r="3148">
          <cell r="I3148" t="str">
            <v>680510.</v>
          </cell>
          <cell r="J3148" t="str">
            <v>Amort-Ltd Term Plt</v>
          </cell>
          <cell r="K3148" t="str">
            <v>68251000</v>
          </cell>
        </row>
        <row r="3149">
          <cell r="I3149" t="str">
            <v>680520.</v>
          </cell>
          <cell r="J3149" t="str">
            <v>Amort-Capital Leases</v>
          </cell>
          <cell r="K3149" t="str">
            <v>68252000</v>
          </cell>
        </row>
        <row r="3150">
          <cell r="I3150" t="str">
            <v>680530.</v>
          </cell>
          <cell r="J3150" t="str">
            <v>Amort-Post In-Svc AF</v>
          </cell>
          <cell r="K3150" t="str">
            <v>68253000</v>
          </cell>
        </row>
        <row r="3151">
          <cell r="I3151" t="str">
            <v>680540.</v>
          </cell>
          <cell r="J3151" t="str">
            <v>Amort-Reg Asset AFUD</v>
          </cell>
          <cell r="K3151" t="str">
            <v>68254000</v>
          </cell>
        </row>
        <row r="3152">
          <cell r="I3152" t="str">
            <v>680600.</v>
          </cell>
          <cell r="J3152" t="str">
            <v>Amort-Prop Losses</v>
          </cell>
          <cell r="K3152" t="str">
            <v>68257000</v>
          </cell>
        </row>
        <row r="3153">
          <cell r="I3153" t="str">
            <v>680610.</v>
          </cell>
          <cell r="J3153" t="str">
            <v>Amort-Other UP</v>
          </cell>
          <cell r="K3153" t="str">
            <v>68259000</v>
          </cell>
        </row>
        <row r="3154">
          <cell r="I3154" t="str">
            <v>680620.</v>
          </cell>
          <cell r="J3154" t="str">
            <v>Amort-Reg Asset</v>
          </cell>
          <cell r="K3154" t="str">
            <v>68258000</v>
          </cell>
        </row>
        <row r="3155">
          <cell r="I3155" t="str">
            <v>685100.</v>
          </cell>
          <cell r="J3155" t="str">
            <v>Utility Reg Assessme</v>
          </cell>
          <cell r="K3155" t="str">
            <v>68545000</v>
          </cell>
        </row>
        <row r="3156">
          <cell r="I3156" t="str">
            <v>685200.</v>
          </cell>
          <cell r="J3156" t="str">
            <v>Property Taxes</v>
          </cell>
          <cell r="K3156" t="str">
            <v>68520000</v>
          </cell>
        </row>
        <row r="3157">
          <cell r="I3157" t="str">
            <v>685200.001</v>
          </cell>
          <cell r="J3157" t="str">
            <v>Tax Discounts</v>
          </cell>
          <cell r="K3157" t="str">
            <v>68520100</v>
          </cell>
        </row>
        <row r="3158">
          <cell r="I3158" t="str">
            <v>685299.</v>
          </cell>
          <cell r="J3158" t="str">
            <v>Prop Tax Refund-Shrh</v>
          </cell>
          <cell r="K3158" t="str">
            <v>68520000</v>
          </cell>
        </row>
        <row r="3159">
          <cell r="I3159" t="str">
            <v>685320.</v>
          </cell>
          <cell r="J3159" t="str">
            <v>FUTA</v>
          </cell>
          <cell r="K3159" t="str">
            <v>68532000</v>
          </cell>
        </row>
        <row r="3160">
          <cell r="I3160" t="str">
            <v>685325.</v>
          </cell>
          <cell r="J3160" t="str">
            <v>FICA</v>
          </cell>
          <cell r="K3160" t="str">
            <v>68533000</v>
          </cell>
        </row>
        <row r="3161">
          <cell r="I3161" t="str">
            <v>685350.</v>
          </cell>
          <cell r="J3161" t="str">
            <v>SUTA</v>
          </cell>
          <cell r="K3161" t="str">
            <v>68535000</v>
          </cell>
        </row>
        <row r="3162">
          <cell r="I3162" t="str">
            <v>685410.</v>
          </cell>
          <cell r="J3162" t="str">
            <v>Capital Stock Tax</v>
          </cell>
          <cell r="K3162" t="str">
            <v>68541000</v>
          </cell>
        </row>
        <row r="3163">
          <cell r="I3163" t="str">
            <v>685420.</v>
          </cell>
          <cell r="J3163" t="str">
            <v>Enviromental Tax</v>
          </cell>
          <cell r="K3163" t="str">
            <v>68542000</v>
          </cell>
        </row>
        <row r="3164">
          <cell r="I3164" t="str">
            <v>685430.</v>
          </cell>
          <cell r="J3164" t="str">
            <v>Other Taxes and Lice</v>
          </cell>
          <cell r="K3164" t="str">
            <v>68543000</v>
          </cell>
        </row>
        <row r="3165">
          <cell r="I3165" t="str">
            <v>685440.</v>
          </cell>
          <cell r="J3165" t="str">
            <v>Gross Receipts Tax</v>
          </cell>
          <cell r="K3165" t="str">
            <v>68544000</v>
          </cell>
        </row>
        <row r="3166">
          <cell r="I3166" t="str">
            <v>690110.</v>
          </cell>
          <cell r="J3166" t="str">
            <v>FIT-Current</v>
          </cell>
          <cell r="K3166" t="str">
            <v>69011000</v>
          </cell>
        </row>
        <row r="3167">
          <cell r="I3167" t="str">
            <v>690114.</v>
          </cell>
          <cell r="J3167" t="str">
            <v>FIT-Current-Unitary</v>
          </cell>
          <cell r="K3167" t="str">
            <v>69011400</v>
          </cell>
        </row>
        <row r="3168">
          <cell r="I3168" t="str">
            <v>690120.</v>
          </cell>
          <cell r="J3168" t="str">
            <v>FIT-Prior Year Adj</v>
          </cell>
          <cell r="K3168" t="str">
            <v>69012000</v>
          </cell>
        </row>
        <row r="3169">
          <cell r="I3169" t="str">
            <v>690120.001</v>
          </cell>
          <cell r="J3169" t="str">
            <v>FIT-PrYr Adj Under A</v>
          </cell>
          <cell r="K3169" t="str">
            <v>69012000</v>
          </cell>
        </row>
        <row r="3170">
          <cell r="I3170" t="str">
            <v>690120.002</v>
          </cell>
          <cell r="J3170" t="str">
            <v>FIT-PrYr Adj Over Ac</v>
          </cell>
          <cell r="K3170" t="str">
            <v>69012000</v>
          </cell>
        </row>
        <row r="3171">
          <cell r="I3171" t="str">
            <v>690124.</v>
          </cell>
          <cell r="J3171" t="str">
            <v>FIT-PY-Unitary</v>
          </cell>
          <cell r="K3171" t="str">
            <v>69012400</v>
          </cell>
        </row>
        <row r="3172">
          <cell r="I3172" t="str">
            <v>690125.</v>
          </cell>
          <cell r="J3172" t="str">
            <v>FIT-Acq Adjustment</v>
          </cell>
          <cell r="K3172" t="str">
            <v>69012500</v>
          </cell>
        </row>
        <row r="3173">
          <cell r="I3173" t="str">
            <v>690210.</v>
          </cell>
          <cell r="J3173" t="str">
            <v>SIT-Current</v>
          </cell>
          <cell r="K3173" t="str">
            <v>69021000</v>
          </cell>
        </row>
        <row r="3174">
          <cell r="I3174" t="str">
            <v>690214.</v>
          </cell>
          <cell r="J3174" t="str">
            <v>SIT-Current-Unitary</v>
          </cell>
          <cell r="K3174" t="str">
            <v>69021400</v>
          </cell>
        </row>
        <row r="3175">
          <cell r="I3175" t="str">
            <v>690220.</v>
          </cell>
          <cell r="J3175" t="str">
            <v>SIT-Prior Year Adj</v>
          </cell>
          <cell r="K3175" t="str">
            <v>69022000</v>
          </cell>
        </row>
        <row r="3176">
          <cell r="I3176" t="str">
            <v>690220.001</v>
          </cell>
          <cell r="J3176" t="str">
            <v>SIT-PrYr Adj Under A</v>
          </cell>
          <cell r="K3176" t="str">
            <v>69022000</v>
          </cell>
        </row>
        <row r="3177">
          <cell r="I3177" t="str">
            <v>690220.002</v>
          </cell>
          <cell r="J3177" t="str">
            <v>SIT-PrYr Adj Over Ac</v>
          </cell>
          <cell r="K3177" t="str">
            <v>69022000</v>
          </cell>
        </row>
        <row r="3178">
          <cell r="I3178" t="str">
            <v>690224.</v>
          </cell>
          <cell r="J3178" t="str">
            <v>SIT-PY-Unitary</v>
          </cell>
          <cell r="K3178" t="str">
            <v>69022400</v>
          </cell>
        </row>
        <row r="3179">
          <cell r="I3179" t="str">
            <v>690225.</v>
          </cell>
          <cell r="J3179" t="str">
            <v>SIT-Acq Adjustment</v>
          </cell>
          <cell r="K3179" t="str">
            <v>69022500</v>
          </cell>
        </row>
        <row r="3180">
          <cell r="I3180" t="str">
            <v>690614.</v>
          </cell>
          <cell r="J3180" t="str">
            <v>Def FIT-Current Yr-U</v>
          </cell>
          <cell r="K3180" t="str">
            <v>69061400</v>
          </cell>
        </row>
        <row r="3181">
          <cell r="I3181" t="str">
            <v>690620.</v>
          </cell>
          <cell r="J3181" t="str">
            <v>Def FIT-Pr Yr Adj</v>
          </cell>
          <cell r="K3181" t="str">
            <v>69062000</v>
          </cell>
        </row>
        <row r="3182">
          <cell r="I3182" t="str">
            <v>690620.001</v>
          </cell>
          <cell r="J3182" t="str">
            <v>Def FIT-PY Adj Asset</v>
          </cell>
          <cell r="K3182" t="str">
            <v>69062000</v>
          </cell>
        </row>
        <row r="3183">
          <cell r="I3183" t="str">
            <v>690620.002</v>
          </cell>
          <cell r="J3183" t="str">
            <v>Def FIT-PY Adj Liab</v>
          </cell>
          <cell r="K3183" t="str">
            <v>69062000</v>
          </cell>
        </row>
        <row r="3184">
          <cell r="I3184" t="str">
            <v>690624.</v>
          </cell>
          <cell r="J3184" t="str">
            <v>Def FIT-PY-Unitary</v>
          </cell>
          <cell r="K3184" t="str">
            <v>69062400</v>
          </cell>
        </row>
        <row r="3185">
          <cell r="I3185" t="str">
            <v>690630.</v>
          </cell>
          <cell r="J3185" t="str">
            <v>Def FIT-Reg Asset/Li</v>
          </cell>
          <cell r="K3185" t="str">
            <v>69063000</v>
          </cell>
        </row>
        <row r="3186">
          <cell r="I3186" t="str">
            <v>690630.001</v>
          </cell>
          <cell r="J3186" t="str">
            <v>Def FIT-Reg Asset</v>
          </cell>
          <cell r="K3186" t="str">
            <v>69063000</v>
          </cell>
        </row>
        <row r="3187">
          <cell r="I3187" t="str">
            <v>690630.002</v>
          </cell>
          <cell r="J3187" t="str">
            <v>Def FIT-Reg Liab</v>
          </cell>
          <cell r="K3187" t="str">
            <v>69063000</v>
          </cell>
        </row>
        <row r="3188">
          <cell r="I3188" t="str">
            <v>690650.</v>
          </cell>
          <cell r="J3188" t="str">
            <v>Def FIT-Other</v>
          </cell>
          <cell r="K3188" t="str">
            <v>69065000</v>
          </cell>
        </row>
        <row r="3189">
          <cell r="I3189" t="str">
            <v>690650.001</v>
          </cell>
          <cell r="J3189" t="str">
            <v>Def FIT-Other Asset</v>
          </cell>
          <cell r="K3189" t="str">
            <v>69065000</v>
          </cell>
        </row>
        <row r="3190">
          <cell r="I3190" t="str">
            <v>690650.002</v>
          </cell>
          <cell r="J3190" t="str">
            <v>Def FIT-Other Liab</v>
          </cell>
          <cell r="K3190" t="str">
            <v>69065000</v>
          </cell>
        </row>
        <row r="3191">
          <cell r="I3191" t="str">
            <v>690714.</v>
          </cell>
          <cell r="J3191" t="str">
            <v>Def SIT-Current-Yr-U</v>
          </cell>
          <cell r="K3191" t="str">
            <v>69071400</v>
          </cell>
        </row>
        <row r="3192">
          <cell r="I3192" t="str">
            <v>690720.</v>
          </cell>
          <cell r="J3192" t="str">
            <v>Def SIT-Pr Yr Adj</v>
          </cell>
          <cell r="K3192" t="str">
            <v>69072000</v>
          </cell>
        </row>
        <row r="3193">
          <cell r="I3193" t="str">
            <v>690720.001</v>
          </cell>
          <cell r="J3193" t="str">
            <v>Def SIT-PY Adj Asset</v>
          </cell>
          <cell r="K3193" t="str">
            <v>69072000</v>
          </cell>
        </row>
        <row r="3194">
          <cell r="I3194" t="str">
            <v>690720.002</v>
          </cell>
          <cell r="J3194" t="str">
            <v>Def SIT-PY Adj Liab</v>
          </cell>
          <cell r="K3194" t="str">
            <v>69072000</v>
          </cell>
        </row>
        <row r="3195">
          <cell r="I3195" t="str">
            <v>690724.</v>
          </cell>
          <cell r="J3195" t="str">
            <v>Def SIT-PY-Unitary</v>
          </cell>
          <cell r="K3195" t="str">
            <v>69072400</v>
          </cell>
        </row>
        <row r="3196">
          <cell r="I3196" t="str">
            <v>690730.</v>
          </cell>
          <cell r="J3196" t="str">
            <v>Def SIT-Reg Asset/Li</v>
          </cell>
          <cell r="K3196" t="str">
            <v>69073000</v>
          </cell>
        </row>
        <row r="3197">
          <cell r="I3197" t="str">
            <v>690730.001</v>
          </cell>
          <cell r="J3197" t="str">
            <v>Def SIT-Reg Asset</v>
          </cell>
          <cell r="K3197" t="str">
            <v>69073000</v>
          </cell>
        </row>
        <row r="3198">
          <cell r="I3198" t="str">
            <v>690730.002</v>
          </cell>
          <cell r="J3198" t="str">
            <v>Def SIT-Reg Liab</v>
          </cell>
          <cell r="K3198" t="str">
            <v>69073000</v>
          </cell>
        </row>
        <row r="3199">
          <cell r="I3199" t="str">
            <v>690750.</v>
          </cell>
          <cell r="J3199" t="str">
            <v>Def SIT-Other</v>
          </cell>
          <cell r="K3199" t="str">
            <v>69073500</v>
          </cell>
        </row>
        <row r="3200">
          <cell r="I3200" t="str">
            <v>690750.001</v>
          </cell>
          <cell r="J3200" t="str">
            <v>Def SIT-Other Asset</v>
          </cell>
          <cell r="K3200" t="str">
            <v>69073500</v>
          </cell>
        </row>
        <row r="3201">
          <cell r="I3201" t="str">
            <v>690750.002</v>
          </cell>
          <cell r="J3201" t="str">
            <v>Def SIT-Other Liab</v>
          </cell>
          <cell r="K3201" t="str">
            <v>69073500</v>
          </cell>
        </row>
        <row r="3202">
          <cell r="I3202" t="str">
            <v>695220.</v>
          </cell>
          <cell r="J3202" t="str">
            <v>ITC Restored - 3%</v>
          </cell>
          <cell r="K3202" t="str">
            <v>69522000</v>
          </cell>
        </row>
        <row r="3203">
          <cell r="I3203" t="str">
            <v>695230.</v>
          </cell>
          <cell r="J3203" t="str">
            <v>ITC Restored - 4%</v>
          </cell>
          <cell r="K3203" t="str">
            <v>69523000</v>
          </cell>
        </row>
        <row r="3204">
          <cell r="I3204" t="str">
            <v>695240.</v>
          </cell>
          <cell r="J3204" t="str">
            <v>ITC Restored - 10%</v>
          </cell>
          <cell r="K3204" t="str">
            <v>69524000</v>
          </cell>
        </row>
        <row r="3205">
          <cell r="I3205" t="str">
            <v>695250.</v>
          </cell>
          <cell r="J3205" t="str">
            <v>ITC Restored - 6%</v>
          </cell>
          <cell r="K3205" t="str">
            <v>69525000</v>
          </cell>
        </row>
        <row r="3206">
          <cell r="I3206" t="str">
            <v>695500.</v>
          </cell>
          <cell r="J3206" t="str">
            <v>ITC Restored SIT</v>
          </cell>
          <cell r="K3206" t="str">
            <v>69550000</v>
          </cell>
        </row>
        <row r="3207">
          <cell r="I3207" t="str">
            <v>705100.</v>
          </cell>
          <cell r="J3207" t="str">
            <v>AFUDC - Equity</v>
          </cell>
          <cell r="K3207" t="str">
            <v>70510000</v>
          </cell>
        </row>
        <row r="3208">
          <cell r="I3208" t="str">
            <v>710100.</v>
          </cell>
          <cell r="J3208" t="str">
            <v>Div Inc-Outside</v>
          </cell>
          <cell r="K3208" t="str">
            <v>71010000</v>
          </cell>
        </row>
        <row r="3209">
          <cell r="I3209" t="str">
            <v>710200.AW05</v>
          </cell>
          <cell r="J3209" t="str">
            <v>Div Inc-Inside Com</v>
          </cell>
          <cell r="K3209" t="str">
            <v>71015000</v>
          </cell>
        </row>
        <row r="3210">
          <cell r="I3210" t="str">
            <v>710200.AW09</v>
          </cell>
          <cell r="J3210" t="str">
            <v>Div Inc-Inside Com</v>
          </cell>
          <cell r="K3210" t="str">
            <v>71015000</v>
          </cell>
        </row>
        <row r="3211">
          <cell r="I3211" t="str">
            <v>710200.AW10</v>
          </cell>
          <cell r="J3211" t="str">
            <v>Div Inc-Inside Com</v>
          </cell>
          <cell r="K3211" t="str">
            <v>71015000</v>
          </cell>
        </row>
        <row r="3212">
          <cell r="I3212" t="str">
            <v>710200.AW11</v>
          </cell>
          <cell r="J3212" t="str">
            <v>Div Inc-Inside Com</v>
          </cell>
          <cell r="K3212" t="str">
            <v>71015000</v>
          </cell>
        </row>
        <row r="3213">
          <cell r="I3213" t="str">
            <v>710200.AW12</v>
          </cell>
          <cell r="J3213" t="str">
            <v>Div Inc-Inside Com</v>
          </cell>
          <cell r="K3213" t="str">
            <v>71015000</v>
          </cell>
        </row>
        <row r="3214">
          <cell r="I3214" t="str">
            <v>710200.AW13</v>
          </cell>
          <cell r="J3214" t="str">
            <v>Div Inc-Inside Com</v>
          </cell>
          <cell r="K3214" t="str">
            <v>71015000</v>
          </cell>
        </row>
        <row r="3215">
          <cell r="I3215" t="str">
            <v>710200.AW16</v>
          </cell>
          <cell r="J3215" t="str">
            <v>Div Inc-Inside Com</v>
          </cell>
          <cell r="K3215" t="str">
            <v>71015000</v>
          </cell>
        </row>
        <row r="3216">
          <cell r="I3216" t="str">
            <v>710200.AW17</v>
          </cell>
          <cell r="J3216" t="str">
            <v>Div Inc-Inside Com</v>
          </cell>
          <cell r="K3216" t="str">
            <v>71015000</v>
          </cell>
        </row>
        <row r="3217">
          <cell r="I3217" t="str">
            <v>710200.AW18</v>
          </cell>
          <cell r="J3217" t="str">
            <v>Div Inc-Inside Com</v>
          </cell>
          <cell r="K3217" t="str">
            <v>71015000</v>
          </cell>
        </row>
        <row r="3218">
          <cell r="I3218" t="str">
            <v>710200.AW19</v>
          </cell>
          <cell r="J3218" t="str">
            <v>Div Inc-Inside Com</v>
          </cell>
          <cell r="K3218" t="str">
            <v>71015000</v>
          </cell>
        </row>
        <row r="3219">
          <cell r="I3219" t="str">
            <v>710200.AW21</v>
          </cell>
          <cell r="J3219" t="str">
            <v>Div Inc-Inside Com</v>
          </cell>
          <cell r="K3219" t="str">
            <v>71015000</v>
          </cell>
        </row>
        <row r="3220">
          <cell r="I3220" t="str">
            <v>710200.AW22</v>
          </cell>
          <cell r="J3220" t="str">
            <v>Div Inc-Inside Com</v>
          </cell>
          <cell r="K3220" t="str">
            <v>71015000</v>
          </cell>
        </row>
        <row r="3221">
          <cell r="I3221" t="str">
            <v>710200.AW23</v>
          </cell>
          <cell r="J3221" t="str">
            <v>Div Inc-Inside Com</v>
          </cell>
          <cell r="K3221" t="str">
            <v>71015000</v>
          </cell>
        </row>
        <row r="3222">
          <cell r="I3222" t="str">
            <v>710200.AW24</v>
          </cell>
          <cell r="J3222" t="str">
            <v>Div Inc-Inside Com</v>
          </cell>
          <cell r="K3222" t="str">
            <v>71015000</v>
          </cell>
        </row>
        <row r="3223">
          <cell r="I3223" t="str">
            <v>710200.AW26</v>
          </cell>
          <cell r="J3223" t="str">
            <v>Div Inc-Inside Com</v>
          </cell>
          <cell r="K3223" t="str">
            <v>71015000</v>
          </cell>
        </row>
        <row r="3224">
          <cell r="I3224" t="str">
            <v>710200.AW27</v>
          </cell>
          <cell r="J3224" t="str">
            <v>Div Inc-Inside Com</v>
          </cell>
          <cell r="K3224" t="str">
            <v>71015000</v>
          </cell>
        </row>
        <row r="3225">
          <cell r="I3225" t="str">
            <v>710200.AW28</v>
          </cell>
          <cell r="J3225" t="str">
            <v>Div Inc-Inside Com</v>
          </cell>
          <cell r="K3225" t="str">
            <v>71015000</v>
          </cell>
        </row>
        <row r="3226">
          <cell r="I3226" t="str">
            <v>710200.AW30</v>
          </cell>
          <cell r="J3226" t="str">
            <v>Div Inc-Inside Com</v>
          </cell>
          <cell r="K3226" t="str">
            <v>71015000</v>
          </cell>
        </row>
        <row r="3227">
          <cell r="I3227" t="str">
            <v>710200.AW38</v>
          </cell>
          <cell r="J3227" t="str">
            <v>Div Inc-Inside Com</v>
          </cell>
          <cell r="K3227" t="str">
            <v>71015000</v>
          </cell>
        </row>
        <row r="3228">
          <cell r="I3228" t="str">
            <v>710200.AW42</v>
          </cell>
          <cell r="J3228" t="str">
            <v>Div Inc-Inside Com</v>
          </cell>
          <cell r="K3228" t="str">
            <v>71015000</v>
          </cell>
        </row>
        <row r="3229">
          <cell r="I3229" t="str">
            <v>710200.AW44</v>
          </cell>
          <cell r="J3229" t="str">
            <v>Div Inc-Inside Com</v>
          </cell>
          <cell r="K3229" t="str">
            <v>71015000</v>
          </cell>
        </row>
        <row r="3230">
          <cell r="I3230" t="str">
            <v>710200.AW46</v>
          </cell>
          <cell r="J3230" t="str">
            <v>Div Inc-Inside Com</v>
          </cell>
          <cell r="K3230" t="str">
            <v>71015000</v>
          </cell>
        </row>
        <row r="3231">
          <cell r="I3231" t="str">
            <v>710200.AW50</v>
          </cell>
          <cell r="J3231" t="str">
            <v>Div Inc-Inside Com</v>
          </cell>
          <cell r="K3231" t="str">
            <v>71015000</v>
          </cell>
        </row>
        <row r="3232">
          <cell r="I3232" t="str">
            <v>710200.AW51</v>
          </cell>
          <cell r="J3232" t="str">
            <v>Div Inc-Inside Com A</v>
          </cell>
          <cell r="K3232" t="str">
            <v>71015000</v>
          </cell>
        </row>
        <row r="3233">
          <cell r="I3233" t="str">
            <v>710200.AW52</v>
          </cell>
          <cell r="J3233" t="str">
            <v>Div Inc-Inside Com</v>
          </cell>
          <cell r="K3233" t="str">
            <v>71015000</v>
          </cell>
        </row>
        <row r="3234">
          <cell r="I3234" t="str">
            <v>710200.AW53</v>
          </cell>
          <cell r="J3234" t="str">
            <v>Div Inc-Inside Com</v>
          </cell>
          <cell r="K3234" t="str">
            <v>71015000</v>
          </cell>
        </row>
        <row r="3235">
          <cell r="I3235" t="str">
            <v>710200.AW80</v>
          </cell>
          <cell r="J3235" t="str">
            <v>Div Inc-Inside Com</v>
          </cell>
          <cell r="K3235" t="str">
            <v>71015000</v>
          </cell>
        </row>
        <row r="3236">
          <cell r="I3236" t="str">
            <v>710200.SLPP</v>
          </cell>
          <cell r="J3236" t="str">
            <v>Div Inc-Inside Com</v>
          </cell>
          <cell r="K3236" t="str">
            <v>71015000</v>
          </cell>
        </row>
        <row r="3237">
          <cell r="I3237" t="str">
            <v>710200.TWNC</v>
          </cell>
          <cell r="J3237" t="str">
            <v>Div Inc-Inside-TWNC</v>
          </cell>
          <cell r="K3237" t="str">
            <v>71015000</v>
          </cell>
        </row>
        <row r="3238">
          <cell r="I3238" t="str">
            <v>710300.AW04</v>
          </cell>
          <cell r="J3238" t="str">
            <v>Div Inc-Insd Prf AW0</v>
          </cell>
          <cell r="K3238" t="str">
            <v>71030000</v>
          </cell>
        </row>
        <row r="3239">
          <cell r="I3239" t="str">
            <v>710300.AW28</v>
          </cell>
          <cell r="J3239" t="str">
            <v>Div Inc-Insd Prf AW2</v>
          </cell>
          <cell r="K3239" t="str">
            <v>71030000</v>
          </cell>
        </row>
        <row r="3240">
          <cell r="I3240" t="str">
            <v>710300.AW38</v>
          </cell>
          <cell r="J3240" t="str">
            <v>Div Inc-Insd Prf AW3</v>
          </cell>
          <cell r="K3240" t="str">
            <v>71030000</v>
          </cell>
        </row>
        <row r="3241">
          <cell r="I3241" t="str">
            <v>710400.</v>
          </cell>
          <cell r="J3241" t="str">
            <v>Int Inc-Outside</v>
          </cell>
          <cell r="K3241" t="str">
            <v>81810000</v>
          </cell>
        </row>
        <row r="3242">
          <cell r="I3242" t="str">
            <v>710500.</v>
          </cell>
          <cell r="J3242" t="str">
            <v>Int Inc-Inside</v>
          </cell>
          <cell r="K3242" t="str">
            <v>81815000</v>
          </cell>
        </row>
        <row r="3243">
          <cell r="I3243" t="str">
            <v>710500.ASH</v>
          </cell>
          <cell r="J3243" t="str">
            <v>Int Inc-Inside ASH</v>
          </cell>
          <cell r="K3243" t="str">
            <v>81815000</v>
          </cell>
        </row>
        <row r="3244">
          <cell r="I3244" t="str">
            <v>710500.AWM</v>
          </cell>
          <cell r="J3244" t="str">
            <v>Int Inc-Inside AWM</v>
          </cell>
          <cell r="K3244" t="str">
            <v>81815000</v>
          </cell>
        </row>
        <row r="3245">
          <cell r="I3245" t="str">
            <v>710500.AWSI</v>
          </cell>
          <cell r="J3245" t="str">
            <v>Int Inc-Inside AWSI</v>
          </cell>
          <cell r="K3245" t="str">
            <v>81815000</v>
          </cell>
        </row>
        <row r="3246">
          <cell r="I3246" t="str">
            <v>710500.AWW</v>
          </cell>
          <cell r="J3246" t="str">
            <v>Int Inc-Inside AWW</v>
          </cell>
          <cell r="K3246" t="str">
            <v>81815000</v>
          </cell>
        </row>
        <row r="3247">
          <cell r="I3247" t="str">
            <v>710500.AWWM</v>
          </cell>
          <cell r="J3247" t="str">
            <v>Int Inc-Inside AWWM</v>
          </cell>
          <cell r="K3247" t="str">
            <v>81815000</v>
          </cell>
        </row>
        <row r="3248">
          <cell r="I3248" t="str">
            <v>710500.AW02</v>
          </cell>
          <cell r="J3248" t="str">
            <v>Int Inc-Inside AW02</v>
          </cell>
          <cell r="K3248" t="str">
            <v>81815000</v>
          </cell>
        </row>
        <row r="3249">
          <cell r="I3249" t="str">
            <v>710500.AW03</v>
          </cell>
          <cell r="J3249" t="str">
            <v>Int Inc-Inside AW03</v>
          </cell>
          <cell r="K3249" t="str">
            <v>81815000</v>
          </cell>
        </row>
        <row r="3250">
          <cell r="I3250" t="str">
            <v>710500.AW04</v>
          </cell>
          <cell r="J3250" t="str">
            <v>Int Inc-Inside AW04</v>
          </cell>
          <cell r="K3250" t="str">
            <v>81815000</v>
          </cell>
        </row>
        <row r="3251">
          <cell r="I3251" t="str">
            <v>710500.AW05</v>
          </cell>
          <cell r="J3251" t="str">
            <v>Int Inc-Inside AW05</v>
          </cell>
          <cell r="K3251" t="str">
            <v>81815000</v>
          </cell>
        </row>
        <row r="3252">
          <cell r="I3252" t="str">
            <v>710500.AW09</v>
          </cell>
          <cell r="J3252" t="str">
            <v>Int Inc-Inside AW09</v>
          </cell>
          <cell r="K3252" t="str">
            <v>81815000</v>
          </cell>
        </row>
        <row r="3253">
          <cell r="I3253" t="str">
            <v>710500.AW10</v>
          </cell>
          <cell r="J3253" t="str">
            <v>Int Inc-Inside AW10</v>
          </cell>
          <cell r="K3253" t="str">
            <v>81815000</v>
          </cell>
        </row>
        <row r="3254">
          <cell r="I3254" t="str">
            <v>710500.AW11</v>
          </cell>
          <cell r="J3254" t="str">
            <v>Int Inc-Inside AW11</v>
          </cell>
          <cell r="K3254" t="str">
            <v>81815000</v>
          </cell>
        </row>
        <row r="3255">
          <cell r="I3255" t="str">
            <v>710500.AW12</v>
          </cell>
          <cell r="J3255" t="str">
            <v>Int Inc-Inside AW12</v>
          </cell>
          <cell r="K3255" t="str">
            <v>81815000</v>
          </cell>
        </row>
        <row r="3256">
          <cell r="I3256" t="str">
            <v>710500.AW13</v>
          </cell>
          <cell r="J3256" t="str">
            <v>Int Inc-Inside AW13</v>
          </cell>
          <cell r="K3256" t="str">
            <v>81815000</v>
          </cell>
        </row>
        <row r="3257">
          <cell r="I3257" t="str">
            <v>710500.AW16</v>
          </cell>
          <cell r="J3257" t="str">
            <v>Int Inc-Inside AW16</v>
          </cell>
          <cell r="K3257" t="str">
            <v>81815000</v>
          </cell>
        </row>
        <row r="3258">
          <cell r="I3258" t="str">
            <v>710500.AW17</v>
          </cell>
          <cell r="J3258" t="str">
            <v>Int Inc-Inside AW17</v>
          </cell>
          <cell r="K3258" t="str">
            <v>81815000</v>
          </cell>
        </row>
        <row r="3259">
          <cell r="I3259" t="str">
            <v>710500.AW18</v>
          </cell>
          <cell r="J3259" t="str">
            <v>Int Inc-Inside AW18</v>
          </cell>
          <cell r="K3259" t="str">
            <v>81815000</v>
          </cell>
        </row>
        <row r="3260">
          <cell r="I3260" t="str">
            <v>710500.AW19</v>
          </cell>
          <cell r="J3260" t="str">
            <v>Int Inc-Inside AW19</v>
          </cell>
          <cell r="K3260" t="str">
            <v>81815000</v>
          </cell>
        </row>
        <row r="3261">
          <cell r="I3261" t="str">
            <v>710500.AW21</v>
          </cell>
          <cell r="J3261" t="str">
            <v>Int Inc-Inside AW21</v>
          </cell>
          <cell r="K3261" t="str">
            <v>81815000</v>
          </cell>
        </row>
        <row r="3262">
          <cell r="I3262" t="str">
            <v>710500.AW22</v>
          </cell>
          <cell r="J3262" t="str">
            <v>Int Inc-Inside AW22</v>
          </cell>
          <cell r="K3262" t="str">
            <v>81815000</v>
          </cell>
        </row>
        <row r="3263">
          <cell r="I3263" t="str">
            <v>710500.AW23</v>
          </cell>
          <cell r="J3263" t="str">
            <v>Int Inc-Inside AW23</v>
          </cell>
          <cell r="K3263" t="str">
            <v>81815000</v>
          </cell>
        </row>
        <row r="3264">
          <cell r="I3264" t="str">
            <v>710500.AW24</v>
          </cell>
          <cell r="J3264" t="str">
            <v>Int Inc-Inside AW24</v>
          </cell>
          <cell r="K3264" t="str">
            <v>81815000</v>
          </cell>
        </row>
        <row r="3265">
          <cell r="I3265" t="str">
            <v>710500.AW26</v>
          </cell>
          <cell r="J3265" t="str">
            <v>Int Inc-Inside AW26</v>
          </cell>
          <cell r="K3265" t="str">
            <v>81815000</v>
          </cell>
        </row>
        <row r="3266">
          <cell r="I3266" t="str">
            <v>710500.AW27</v>
          </cell>
          <cell r="J3266" t="str">
            <v>Int Inc-Inside AW27</v>
          </cell>
          <cell r="K3266" t="str">
            <v>81815000</v>
          </cell>
        </row>
        <row r="3267">
          <cell r="I3267" t="str">
            <v>710500.AW28</v>
          </cell>
          <cell r="J3267" t="str">
            <v>Int Inc-Inside AW28</v>
          </cell>
          <cell r="K3267" t="str">
            <v>81815000</v>
          </cell>
        </row>
        <row r="3268">
          <cell r="I3268" t="str">
            <v>710500.AW30</v>
          </cell>
          <cell r="J3268" t="str">
            <v>Int Inc-Inside AW30</v>
          </cell>
          <cell r="K3268" t="str">
            <v>81815000</v>
          </cell>
        </row>
        <row r="3269">
          <cell r="I3269" t="str">
            <v>710500.AW38</v>
          </cell>
          <cell r="J3269" t="str">
            <v>Int Inc-Inside AW38</v>
          </cell>
          <cell r="K3269" t="str">
            <v>81815000</v>
          </cell>
        </row>
        <row r="3270">
          <cell r="I3270" t="str">
            <v>710500.AW39</v>
          </cell>
          <cell r="J3270" t="str">
            <v>Int Inc-Inside AW39</v>
          </cell>
          <cell r="K3270" t="str">
            <v>81815000</v>
          </cell>
        </row>
        <row r="3271">
          <cell r="I3271" t="str">
            <v>710500.AW42</v>
          </cell>
          <cell r="J3271" t="str">
            <v>Int Inc-Inside AW42</v>
          </cell>
          <cell r="K3271" t="str">
            <v>81815000</v>
          </cell>
        </row>
        <row r="3272">
          <cell r="I3272" t="str">
            <v>710500.AW44</v>
          </cell>
          <cell r="J3272" t="str">
            <v>Int Inc-Inside AW44</v>
          </cell>
          <cell r="K3272" t="str">
            <v>81815000</v>
          </cell>
        </row>
        <row r="3273">
          <cell r="I3273" t="str">
            <v>710500.AW46</v>
          </cell>
          <cell r="J3273" t="str">
            <v>Int Inc-Inside AW46</v>
          </cell>
          <cell r="K3273" t="str">
            <v>81815000</v>
          </cell>
        </row>
        <row r="3274">
          <cell r="I3274" t="str">
            <v>710500.AW50</v>
          </cell>
          <cell r="J3274" t="str">
            <v>Int Inc-Inside AW50</v>
          </cell>
          <cell r="K3274" t="str">
            <v>81815000</v>
          </cell>
        </row>
        <row r="3275">
          <cell r="I3275" t="str">
            <v>710500.AW51</v>
          </cell>
          <cell r="J3275" t="str">
            <v>Int Inc-Inside AW51</v>
          </cell>
          <cell r="K3275" t="str">
            <v>81815000</v>
          </cell>
        </row>
        <row r="3276">
          <cell r="I3276" t="str">
            <v>710500.AW52</v>
          </cell>
          <cell r="J3276" t="str">
            <v>Int Inc-Inside AW52</v>
          </cell>
          <cell r="K3276" t="str">
            <v>81815000</v>
          </cell>
        </row>
        <row r="3277">
          <cell r="I3277" t="str">
            <v>710500.AW53</v>
          </cell>
          <cell r="J3277" t="str">
            <v>Int Inc-Inside AW53</v>
          </cell>
          <cell r="K3277" t="str">
            <v>81815000</v>
          </cell>
        </row>
        <row r="3278">
          <cell r="I3278" t="str">
            <v>710500.AW54</v>
          </cell>
          <cell r="J3278" t="str">
            <v>Int Inc-Inside AW54</v>
          </cell>
          <cell r="K3278" t="str">
            <v>81815000</v>
          </cell>
        </row>
        <row r="3279">
          <cell r="I3279" t="str">
            <v>710500.AW55</v>
          </cell>
          <cell r="J3279" t="str">
            <v>Int Inc-Inside AW55</v>
          </cell>
          <cell r="K3279" t="str">
            <v>81815000</v>
          </cell>
        </row>
        <row r="3280">
          <cell r="I3280" t="str">
            <v>710500.AW56</v>
          </cell>
          <cell r="J3280" t="str">
            <v>Int Inc-Inside AW56</v>
          </cell>
          <cell r="K3280" t="str">
            <v>81815000</v>
          </cell>
        </row>
        <row r="3281">
          <cell r="I3281" t="str">
            <v>710500.AW60</v>
          </cell>
          <cell r="J3281" t="str">
            <v>Int Inc-Inside AW60</v>
          </cell>
          <cell r="K3281" t="str">
            <v>81815000</v>
          </cell>
        </row>
        <row r="3282">
          <cell r="I3282" t="str">
            <v>710500.AW75</v>
          </cell>
          <cell r="J3282" t="str">
            <v>Int Inc-Inside AW75</v>
          </cell>
          <cell r="K3282" t="str">
            <v>81815000</v>
          </cell>
        </row>
        <row r="3283">
          <cell r="I3283" t="str">
            <v>710500.AW80</v>
          </cell>
          <cell r="J3283" t="str">
            <v>Int Inc-Inside AW80</v>
          </cell>
          <cell r="K3283" t="str">
            <v>81815000</v>
          </cell>
        </row>
        <row r="3284">
          <cell r="I3284" t="str">
            <v>710500.AW87</v>
          </cell>
          <cell r="J3284" t="str">
            <v>Int Inc-Inside AW87</v>
          </cell>
          <cell r="K3284" t="str">
            <v>81815000</v>
          </cell>
        </row>
        <row r="3285">
          <cell r="I3285" t="str">
            <v>710500.ELIZ</v>
          </cell>
          <cell r="J3285" t="str">
            <v>Int Inc-Inside ELIZ</v>
          </cell>
          <cell r="K3285" t="str">
            <v>81815000</v>
          </cell>
        </row>
        <row r="3286">
          <cell r="I3286" t="str">
            <v>710500.ETWN</v>
          </cell>
          <cell r="J3286" t="str">
            <v>Int Inc-Inside ETWN</v>
          </cell>
          <cell r="K3286" t="str">
            <v>81815000</v>
          </cell>
        </row>
        <row r="3287">
          <cell r="I3287" t="str">
            <v>710500.EWC</v>
          </cell>
          <cell r="J3287" t="str">
            <v>Int Inc-Inside EWC</v>
          </cell>
          <cell r="K3287" t="str">
            <v>81815000</v>
          </cell>
        </row>
        <row r="3288">
          <cell r="I3288" t="str">
            <v>710500.LEO</v>
          </cell>
          <cell r="J3288" t="str">
            <v>Int Inc-Inside LEO</v>
          </cell>
          <cell r="K3288" t="str">
            <v>81815000</v>
          </cell>
        </row>
        <row r="3289">
          <cell r="I3289" t="str">
            <v>710500.TWAQ</v>
          </cell>
          <cell r="J3289" t="str">
            <v>Int Inc-Inside TWAQ</v>
          </cell>
          <cell r="K3289" t="str">
            <v>81815000</v>
          </cell>
        </row>
        <row r="3290">
          <cell r="I3290" t="str">
            <v>710500.TWNA</v>
          </cell>
          <cell r="J3290" t="str">
            <v>Int Inc-Inside TWNA</v>
          </cell>
          <cell r="K3290" t="str">
            <v>81815000</v>
          </cell>
        </row>
        <row r="3291">
          <cell r="I3291" t="str">
            <v>710500.TWNC</v>
          </cell>
          <cell r="J3291" t="str">
            <v>Int Inc-Inside TWNC</v>
          </cell>
          <cell r="K3291" t="str">
            <v>81815000</v>
          </cell>
        </row>
        <row r="3292">
          <cell r="I3292" t="str">
            <v>710700.AW02</v>
          </cell>
          <cell r="J3292" t="str">
            <v>Int Inc-Capital Leas</v>
          </cell>
          <cell r="K3292" t="str">
            <v>81815000</v>
          </cell>
        </row>
        <row r="3293">
          <cell r="I3293" t="str">
            <v>710700.AW03</v>
          </cell>
          <cell r="J3293" t="str">
            <v>Int Inc-Capital Leas</v>
          </cell>
          <cell r="K3293" t="str">
            <v>81815000</v>
          </cell>
        </row>
        <row r="3294">
          <cell r="I3294" t="str">
            <v>710700.AW46</v>
          </cell>
          <cell r="J3294" t="str">
            <v>Int Inc-Capital Leas</v>
          </cell>
          <cell r="K3294" t="str">
            <v>81815000</v>
          </cell>
        </row>
        <row r="3295">
          <cell r="I3295" t="str">
            <v>715111.</v>
          </cell>
          <cell r="J3295" t="str">
            <v>M&amp;J Revenues-Outside</v>
          </cell>
          <cell r="K3295" t="str">
            <v>71511000</v>
          </cell>
        </row>
        <row r="3296">
          <cell r="I3296" t="str">
            <v>715112.AWSI</v>
          </cell>
          <cell r="J3296" t="str">
            <v>M&amp;J Revenues-AWSI</v>
          </cell>
          <cell r="K3296" t="str">
            <v>71511500</v>
          </cell>
        </row>
        <row r="3297">
          <cell r="I3297" t="str">
            <v>715112.AW02</v>
          </cell>
          <cell r="J3297" t="str">
            <v>M&amp;J Revenues-AW02</v>
          </cell>
          <cell r="K3297" t="str">
            <v>71511500</v>
          </cell>
        </row>
        <row r="3298">
          <cell r="I3298" t="str">
            <v>715112.AW03</v>
          </cell>
          <cell r="J3298" t="str">
            <v>M&amp;J Revenues-AW03</v>
          </cell>
          <cell r="K3298" t="str">
            <v>71511500</v>
          </cell>
        </row>
        <row r="3299">
          <cell r="I3299" t="str">
            <v>715112.AW04</v>
          </cell>
          <cell r="J3299" t="str">
            <v>M&amp;J Revenues-AW04</v>
          </cell>
          <cell r="K3299" t="str">
            <v>71511500</v>
          </cell>
        </row>
        <row r="3300">
          <cell r="I3300" t="str">
            <v>715112.AW05</v>
          </cell>
          <cell r="J3300" t="str">
            <v>M&amp;J Revenues-AW05</v>
          </cell>
          <cell r="K3300" t="str">
            <v>71511500</v>
          </cell>
        </row>
        <row r="3301">
          <cell r="I3301" t="str">
            <v>715112.AW09</v>
          </cell>
          <cell r="J3301" t="str">
            <v>M&amp;J Revenues-AW09</v>
          </cell>
          <cell r="K3301" t="str">
            <v>71511500</v>
          </cell>
        </row>
        <row r="3302">
          <cell r="I3302" t="str">
            <v>715112.AW10</v>
          </cell>
          <cell r="J3302" t="str">
            <v>M&amp;J Revenues-AW10</v>
          </cell>
          <cell r="K3302" t="str">
            <v>71511500</v>
          </cell>
        </row>
        <row r="3303">
          <cell r="I3303" t="str">
            <v>715112.AW11</v>
          </cell>
          <cell r="J3303" t="str">
            <v>M&amp;J Revenues-AW11</v>
          </cell>
          <cell r="K3303" t="str">
            <v>71511500</v>
          </cell>
        </row>
        <row r="3304">
          <cell r="I3304" t="str">
            <v>715112.AW12</v>
          </cell>
          <cell r="J3304" t="str">
            <v>M&amp;J Revenues-AW12</v>
          </cell>
          <cell r="K3304" t="str">
            <v>71511500</v>
          </cell>
        </row>
        <row r="3305">
          <cell r="I3305" t="str">
            <v>715112.AW13</v>
          </cell>
          <cell r="J3305" t="str">
            <v>M&amp;J Revenues-AW13</v>
          </cell>
          <cell r="K3305" t="str">
            <v>71511500</v>
          </cell>
        </row>
        <row r="3306">
          <cell r="I3306" t="str">
            <v>715112.AW16</v>
          </cell>
          <cell r="J3306" t="str">
            <v>M&amp;J Revenues-AW16</v>
          </cell>
          <cell r="K3306" t="str">
            <v>71511500</v>
          </cell>
        </row>
        <row r="3307">
          <cell r="I3307" t="str">
            <v>715112.AW17</v>
          </cell>
          <cell r="J3307" t="str">
            <v>M&amp;J Revenues-AW17</v>
          </cell>
          <cell r="K3307" t="str">
            <v>71511500</v>
          </cell>
        </row>
        <row r="3308">
          <cell r="I3308" t="str">
            <v>715112.AW18</v>
          </cell>
          <cell r="J3308" t="str">
            <v>M&amp;J Revenues-AW18</v>
          </cell>
          <cell r="K3308" t="str">
            <v>71511500</v>
          </cell>
        </row>
        <row r="3309">
          <cell r="I3309" t="str">
            <v>715112.AW19</v>
          </cell>
          <cell r="J3309" t="str">
            <v>M&amp;J Revenues-AW19</v>
          </cell>
          <cell r="K3309" t="str">
            <v>71511500</v>
          </cell>
        </row>
        <row r="3310">
          <cell r="I3310" t="str">
            <v>715112.AW22</v>
          </cell>
          <cell r="J3310" t="str">
            <v>M&amp;J Revenues-AW22</v>
          </cell>
          <cell r="K3310" t="str">
            <v>71511500</v>
          </cell>
        </row>
        <row r="3311">
          <cell r="I3311" t="str">
            <v>715112.AW23</v>
          </cell>
          <cell r="J3311" t="str">
            <v>M&amp;J Revenues-AW23</v>
          </cell>
          <cell r="K3311" t="str">
            <v>71511500</v>
          </cell>
        </row>
        <row r="3312">
          <cell r="I3312" t="str">
            <v>715112.AW24</v>
          </cell>
          <cell r="J3312" t="str">
            <v>M&amp;J Revenues-AW24</v>
          </cell>
          <cell r="K3312" t="str">
            <v>71511500</v>
          </cell>
        </row>
        <row r="3313">
          <cell r="I3313" t="str">
            <v>715112.AW26</v>
          </cell>
          <cell r="J3313" t="str">
            <v>M&amp;J Revenues-AW26</v>
          </cell>
          <cell r="K3313" t="str">
            <v>71511500</v>
          </cell>
        </row>
        <row r="3314">
          <cell r="I3314" t="str">
            <v>715112.AW27</v>
          </cell>
          <cell r="J3314" t="str">
            <v>M&amp;J Revenues-AW27</v>
          </cell>
          <cell r="K3314" t="str">
            <v>71511500</v>
          </cell>
        </row>
        <row r="3315">
          <cell r="I3315" t="str">
            <v>715112.AW28</v>
          </cell>
          <cell r="J3315" t="str">
            <v>M&amp;J Revenues-AW28</v>
          </cell>
          <cell r="K3315" t="str">
            <v>71511500</v>
          </cell>
        </row>
        <row r="3316">
          <cell r="I3316" t="str">
            <v>715112.AW30</v>
          </cell>
          <cell r="J3316" t="str">
            <v>M&amp;J Revenues-AW30</v>
          </cell>
          <cell r="K3316" t="str">
            <v>71511500</v>
          </cell>
        </row>
        <row r="3317">
          <cell r="I3317" t="str">
            <v>715112.AW38</v>
          </cell>
          <cell r="J3317" t="str">
            <v>M&amp;J Revenues-AW38</v>
          </cell>
          <cell r="K3317" t="str">
            <v>71511500</v>
          </cell>
        </row>
        <row r="3318">
          <cell r="I3318" t="str">
            <v>715112.AW42</v>
          </cell>
          <cell r="J3318" t="str">
            <v>M&amp;J Revenues-AW42</v>
          </cell>
          <cell r="K3318" t="str">
            <v>71511500</v>
          </cell>
        </row>
        <row r="3319">
          <cell r="I3319" t="str">
            <v>715112.AW44</v>
          </cell>
          <cell r="J3319" t="str">
            <v>M&amp;J Revenues-AW44</v>
          </cell>
          <cell r="K3319" t="str">
            <v>71511500</v>
          </cell>
        </row>
        <row r="3320">
          <cell r="I3320" t="str">
            <v>715112.AW46</v>
          </cell>
          <cell r="J3320" t="str">
            <v>M&amp;J Revenues-AW46</v>
          </cell>
          <cell r="K3320" t="str">
            <v>71511500</v>
          </cell>
        </row>
        <row r="3321">
          <cell r="I3321" t="str">
            <v>715112.AW50</v>
          </cell>
          <cell r="J3321" t="str">
            <v>M&amp;J Revenues-AW50</v>
          </cell>
          <cell r="K3321" t="str">
            <v>71511500</v>
          </cell>
        </row>
        <row r="3322">
          <cell r="I3322" t="str">
            <v>715113.AW21</v>
          </cell>
          <cell r="J3322" t="str">
            <v>WLPP Bill Rev In AW2</v>
          </cell>
          <cell r="K3322" t="str">
            <v>71511510</v>
          </cell>
        </row>
        <row r="3323">
          <cell r="I3323" t="str">
            <v>715113.EWS</v>
          </cell>
          <cell r="J3323" t="str">
            <v>WLPP Bill Rev In EWS</v>
          </cell>
          <cell r="K3323" t="str">
            <v>71511510</v>
          </cell>
        </row>
        <row r="3324">
          <cell r="I3324" t="str">
            <v>716121.</v>
          </cell>
          <cell r="J3324" t="str">
            <v>M&amp;J Expenses-Outside</v>
          </cell>
          <cell r="K3324" t="str">
            <v>71521000</v>
          </cell>
        </row>
        <row r="3325">
          <cell r="I3325" t="str">
            <v>716122.</v>
          </cell>
          <cell r="J3325" t="str">
            <v>M&amp;J Expenses-Inside</v>
          </cell>
          <cell r="K3325" t="str">
            <v>71521500</v>
          </cell>
        </row>
        <row r="3326">
          <cell r="I3326" t="str">
            <v>716122.AWSI</v>
          </cell>
          <cell r="J3326" t="str">
            <v>M&amp;J Expenses-AWSI</v>
          </cell>
          <cell r="K3326" t="str">
            <v>71521500</v>
          </cell>
        </row>
        <row r="3327">
          <cell r="I3327" t="str">
            <v>717110.</v>
          </cell>
          <cell r="J3327" t="str">
            <v>Misc Non-Util Income</v>
          </cell>
          <cell r="K3327" t="str">
            <v>71611000</v>
          </cell>
        </row>
        <row r="3328">
          <cell r="I3328" t="str">
            <v>717115.</v>
          </cell>
          <cell r="J3328" t="str">
            <v>Misc Non-Utl Rent In</v>
          </cell>
          <cell r="K3328" t="str">
            <v>71611100</v>
          </cell>
        </row>
        <row r="3329">
          <cell r="I3329" t="str">
            <v>717120.AWSI</v>
          </cell>
          <cell r="J3329" t="str">
            <v>Misc Non-Utl Inc AWS</v>
          </cell>
          <cell r="K3329" t="str">
            <v>71611510</v>
          </cell>
        </row>
        <row r="3330">
          <cell r="I3330" t="str">
            <v>717120.AW02</v>
          </cell>
          <cell r="J3330" t="str">
            <v>Misc Non-Utl Inc AW0</v>
          </cell>
          <cell r="K3330" t="str">
            <v>71611510</v>
          </cell>
        </row>
        <row r="3331">
          <cell r="I3331" t="str">
            <v>717120.AW03</v>
          </cell>
          <cell r="J3331" t="str">
            <v>Misc Non-Utl Inc AW0</v>
          </cell>
          <cell r="K3331" t="str">
            <v>71611510</v>
          </cell>
        </row>
        <row r="3332">
          <cell r="I3332" t="str">
            <v>717120.AW04</v>
          </cell>
          <cell r="J3332" t="str">
            <v>Misc Non-Utl Inc AW0</v>
          </cell>
          <cell r="K3332" t="str">
            <v>71611510</v>
          </cell>
        </row>
        <row r="3333">
          <cell r="I3333" t="str">
            <v>717120.AW05</v>
          </cell>
          <cell r="J3333" t="str">
            <v>Misc Non-Utl Inc AW0</v>
          </cell>
          <cell r="K3333" t="str">
            <v>71611510</v>
          </cell>
        </row>
        <row r="3334">
          <cell r="I3334" t="str">
            <v>717120.AW09</v>
          </cell>
          <cell r="J3334" t="str">
            <v>Misc Non-Utl Inc AW0</v>
          </cell>
          <cell r="K3334" t="str">
            <v>71611510</v>
          </cell>
        </row>
        <row r="3335">
          <cell r="I3335" t="str">
            <v>717120.AW10</v>
          </cell>
          <cell r="J3335" t="str">
            <v>Misc Non-Utl Inc AW1</v>
          </cell>
          <cell r="K3335" t="str">
            <v>71611510</v>
          </cell>
        </row>
        <row r="3336">
          <cell r="I3336" t="str">
            <v>717120.AW11</v>
          </cell>
          <cell r="J3336" t="str">
            <v>Misc Non-Utl Inc AW1</v>
          </cell>
          <cell r="K3336" t="str">
            <v>71611510</v>
          </cell>
        </row>
        <row r="3337">
          <cell r="I3337" t="str">
            <v>717120.AW12</v>
          </cell>
          <cell r="J3337" t="str">
            <v>Misc Non-Utl Inc AW1</v>
          </cell>
          <cell r="K3337" t="str">
            <v>71611510</v>
          </cell>
        </row>
        <row r="3338">
          <cell r="I3338" t="str">
            <v>717120.AW13</v>
          </cell>
          <cell r="J3338" t="str">
            <v>Misc Non-Utl Inc AW1</v>
          </cell>
          <cell r="K3338" t="str">
            <v>71611510</v>
          </cell>
        </row>
        <row r="3339">
          <cell r="I3339" t="str">
            <v>717120.AW16</v>
          </cell>
          <cell r="J3339" t="str">
            <v>Misc Non-Utl Inc AW1</v>
          </cell>
          <cell r="K3339" t="str">
            <v>71611510</v>
          </cell>
        </row>
        <row r="3340">
          <cell r="I3340" t="str">
            <v>717120.AW17</v>
          </cell>
          <cell r="J3340" t="str">
            <v>Misc Non-Utl Inc AW1</v>
          </cell>
          <cell r="K3340" t="str">
            <v>71611510</v>
          </cell>
        </row>
        <row r="3341">
          <cell r="I3341" t="str">
            <v>717120.AW18</v>
          </cell>
          <cell r="J3341" t="str">
            <v>Misc Non-Utl Inc AW1</v>
          </cell>
          <cell r="K3341" t="str">
            <v>71611510</v>
          </cell>
        </row>
        <row r="3342">
          <cell r="I3342" t="str">
            <v>717120.AW19</v>
          </cell>
          <cell r="J3342" t="str">
            <v>Misc Non-Utl Inc AW1</v>
          </cell>
          <cell r="K3342" t="str">
            <v>71611510</v>
          </cell>
        </row>
        <row r="3343">
          <cell r="I3343" t="str">
            <v>717120.AW22</v>
          </cell>
          <cell r="J3343" t="str">
            <v>Misc Non-Utl Inc AW2</v>
          </cell>
          <cell r="K3343" t="str">
            <v>71611510</v>
          </cell>
        </row>
        <row r="3344">
          <cell r="I3344" t="str">
            <v>717120.AW23</v>
          </cell>
          <cell r="J3344" t="str">
            <v>Misc Non-Utl Inc AW2</v>
          </cell>
          <cell r="K3344" t="str">
            <v>71611510</v>
          </cell>
        </row>
        <row r="3345">
          <cell r="I3345" t="str">
            <v>717120.AW24</v>
          </cell>
          <cell r="J3345" t="str">
            <v>Misc Non-Utl Inc AW2</v>
          </cell>
          <cell r="K3345" t="str">
            <v>71611510</v>
          </cell>
        </row>
        <row r="3346">
          <cell r="I3346" t="str">
            <v>717120.AW26</v>
          </cell>
          <cell r="J3346" t="str">
            <v>Misc Non-Utl Inc AW2</v>
          </cell>
          <cell r="K3346" t="str">
            <v>71611510</v>
          </cell>
        </row>
        <row r="3347">
          <cell r="I3347" t="str">
            <v>717120.AW27</v>
          </cell>
          <cell r="J3347" t="str">
            <v>Misc Non-Utl Inc AW2</v>
          </cell>
          <cell r="K3347" t="str">
            <v>71611510</v>
          </cell>
        </row>
        <row r="3348">
          <cell r="I3348" t="str">
            <v>717120.AW28</v>
          </cell>
          <cell r="J3348" t="str">
            <v>Misc Non-Utl Inc AW2</v>
          </cell>
          <cell r="K3348" t="str">
            <v>71611510</v>
          </cell>
        </row>
        <row r="3349">
          <cell r="I3349" t="str">
            <v>717120.AW30</v>
          </cell>
          <cell r="J3349" t="str">
            <v>Misc Non-Utl Inc AW3</v>
          </cell>
          <cell r="K3349" t="str">
            <v>71611510</v>
          </cell>
        </row>
        <row r="3350">
          <cell r="I3350" t="str">
            <v>717120.AW38</v>
          </cell>
          <cell r="J3350" t="str">
            <v>Misc Non-Utl Inc AW3</v>
          </cell>
          <cell r="K3350" t="str">
            <v>71611510</v>
          </cell>
        </row>
        <row r="3351">
          <cell r="I3351" t="str">
            <v>717120.AW42</v>
          </cell>
          <cell r="J3351" t="str">
            <v>Misc Non-Utl Inc AW4</v>
          </cell>
          <cell r="K3351" t="str">
            <v>71611510</v>
          </cell>
        </row>
        <row r="3352">
          <cell r="I3352" t="str">
            <v>717120.AW44</v>
          </cell>
          <cell r="J3352" t="str">
            <v>Misc Non-Utl Inc AW4</v>
          </cell>
          <cell r="K3352" t="str">
            <v>71611510</v>
          </cell>
        </row>
        <row r="3353">
          <cell r="I3353" t="str">
            <v>717120.AW46</v>
          </cell>
          <cell r="J3353" t="str">
            <v>Misc Non-Utl Inc AW4</v>
          </cell>
          <cell r="K3353" t="str">
            <v>71611510</v>
          </cell>
        </row>
        <row r="3354">
          <cell r="I3354" t="str">
            <v>717120.AW50</v>
          </cell>
          <cell r="J3354" t="str">
            <v>Misc Non-Utl Inc AW5</v>
          </cell>
          <cell r="K3354" t="str">
            <v>71611510</v>
          </cell>
        </row>
        <row r="3355">
          <cell r="I3355" t="str">
            <v>717125.</v>
          </cell>
          <cell r="J3355" t="str">
            <v>Misc Non-Utl Rent In</v>
          </cell>
          <cell r="K3355" t="str">
            <v>71611540</v>
          </cell>
        </row>
        <row r="3356">
          <cell r="I3356" t="str">
            <v>717125.AWSI</v>
          </cell>
          <cell r="J3356" t="str">
            <v>Misc Non-Utl Rent In</v>
          </cell>
          <cell r="K3356" t="str">
            <v>71611540</v>
          </cell>
        </row>
        <row r="3357">
          <cell r="I3357" t="str">
            <v>717125.AW02</v>
          </cell>
          <cell r="J3357" t="str">
            <v>Misc Non-Utl Rent In</v>
          </cell>
          <cell r="K3357" t="str">
            <v>71611540</v>
          </cell>
        </row>
        <row r="3358">
          <cell r="I3358" t="str">
            <v>717125.AW03</v>
          </cell>
          <cell r="J3358" t="str">
            <v>Misc Non-Utl Rent In</v>
          </cell>
          <cell r="K3358" t="str">
            <v>71611540</v>
          </cell>
        </row>
        <row r="3359">
          <cell r="I3359" t="str">
            <v>717125.AW04</v>
          </cell>
          <cell r="J3359" t="str">
            <v>Misc Non-Utl Rent In</v>
          </cell>
          <cell r="K3359" t="str">
            <v>71611540</v>
          </cell>
        </row>
        <row r="3360">
          <cell r="I3360" t="str">
            <v>717125.AW09</v>
          </cell>
          <cell r="J3360" t="str">
            <v>Misc Non-Utl Rent In</v>
          </cell>
          <cell r="K3360" t="str">
            <v>71611540</v>
          </cell>
        </row>
        <row r="3361">
          <cell r="I3361" t="str">
            <v>717125.AW10</v>
          </cell>
          <cell r="J3361" t="str">
            <v>Misc Non-Utl Rent In</v>
          </cell>
          <cell r="K3361" t="str">
            <v>71611540</v>
          </cell>
        </row>
        <row r="3362">
          <cell r="I3362" t="str">
            <v>717125.AW11</v>
          </cell>
          <cell r="J3362" t="str">
            <v>Misc Non-Utl Rent In</v>
          </cell>
          <cell r="K3362" t="str">
            <v>71611540</v>
          </cell>
        </row>
        <row r="3363">
          <cell r="I3363" t="str">
            <v>717125.AW12</v>
          </cell>
          <cell r="J3363" t="str">
            <v>Misc Non-Utl Rent In</v>
          </cell>
          <cell r="K3363" t="str">
            <v>71611540</v>
          </cell>
        </row>
        <row r="3364">
          <cell r="I3364" t="str">
            <v>717125.AW13</v>
          </cell>
          <cell r="J3364" t="str">
            <v>Misc Non-Utl Rent In</v>
          </cell>
          <cell r="K3364" t="str">
            <v>71611540</v>
          </cell>
        </row>
        <row r="3365">
          <cell r="I3365" t="str">
            <v>717125.AW16</v>
          </cell>
          <cell r="J3365" t="str">
            <v>Misc Non-Utl Rent In</v>
          </cell>
          <cell r="K3365" t="str">
            <v>71611540</v>
          </cell>
        </row>
        <row r="3366">
          <cell r="I3366" t="str">
            <v>717125.AW17</v>
          </cell>
          <cell r="J3366" t="str">
            <v>Misc Non-Utl Rent In</v>
          </cell>
          <cell r="K3366" t="str">
            <v>71611540</v>
          </cell>
        </row>
        <row r="3367">
          <cell r="I3367" t="str">
            <v>717125.AW18</v>
          </cell>
          <cell r="J3367" t="str">
            <v>Misc Non-Utl Rent In</v>
          </cell>
          <cell r="K3367" t="str">
            <v>71611540</v>
          </cell>
        </row>
        <row r="3368">
          <cell r="I3368" t="str">
            <v>717125.AW19</v>
          </cell>
          <cell r="J3368" t="str">
            <v>Misc Non-Utl Rent In</v>
          </cell>
          <cell r="K3368" t="str">
            <v>71611540</v>
          </cell>
        </row>
        <row r="3369">
          <cell r="I3369" t="str">
            <v>717125.AW22</v>
          </cell>
          <cell r="J3369" t="str">
            <v>Misc Non-Utl Rent In</v>
          </cell>
          <cell r="K3369" t="str">
            <v>71611540</v>
          </cell>
        </row>
        <row r="3370">
          <cell r="I3370" t="str">
            <v>717125.AW23</v>
          </cell>
          <cell r="J3370" t="str">
            <v>Misc Non-Utl Rent In</v>
          </cell>
          <cell r="K3370" t="str">
            <v>71611540</v>
          </cell>
        </row>
        <row r="3371">
          <cell r="I3371" t="str">
            <v>717125.AW24</v>
          </cell>
          <cell r="J3371" t="str">
            <v>Misc Non-Utl Rent In</v>
          </cell>
          <cell r="K3371" t="str">
            <v>71611540</v>
          </cell>
        </row>
        <row r="3372">
          <cell r="I3372" t="str">
            <v>717125.AW26</v>
          </cell>
          <cell r="J3372" t="str">
            <v>Misc Non-Utl Rent In</v>
          </cell>
          <cell r="K3372" t="str">
            <v>71611540</v>
          </cell>
        </row>
        <row r="3373">
          <cell r="I3373" t="str">
            <v>717125.AW27</v>
          </cell>
          <cell r="J3373" t="str">
            <v>Misc Non-Utl Rent In</v>
          </cell>
          <cell r="K3373" t="str">
            <v>71611540</v>
          </cell>
        </row>
        <row r="3374">
          <cell r="I3374" t="str">
            <v>717125.AW28</v>
          </cell>
          <cell r="J3374" t="str">
            <v>Misc Non-Utl Rent In</v>
          </cell>
          <cell r="K3374" t="str">
            <v>71611540</v>
          </cell>
        </row>
        <row r="3375">
          <cell r="I3375" t="str">
            <v>717125.AW30</v>
          </cell>
          <cell r="J3375" t="str">
            <v>Misc Non-Utl Rent In</v>
          </cell>
          <cell r="K3375" t="str">
            <v>71611540</v>
          </cell>
        </row>
        <row r="3376">
          <cell r="I3376" t="str">
            <v>717125.AW38</v>
          </cell>
          <cell r="J3376" t="str">
            <v>Misc Non-Utl Rent In</v>
          </cell>
          <cell r="K3376" t="str">
            <v>71611540</v>
          </cell>
        </row>
        <row r="3377">
          <cell r="I3377" t="str">
            <v>717125.AW42</v>
          </cell>
          <cell r="J3377" t="str">
            <v>Misc Non-Utl Rent In</v>
          </cell>
          <cell r="K3377" t="str">
            <v>71611540</v>
          </cell>
        </row>
        <row r="3378">
          <cell r="I3378" t="str">
            <v>717125.AW44</v>
          </cell>
          <cell r="J3378" t="str">
            <v>Misc Non-Utl Rent In</v>
          </cell>
          <cell r="K3378" t="str">
            <v>71611540</v>
          </cell>
        </row>
        <row r="3379">
          <cell r="I3379" t="str">
            <v>717125.AW46</v>
          </cell>
          <cell r="J3379" t="str">
            <v>Misc Non-Utl Rent In</v>
          </cell>
          <cell r="K3379" t="str">
            <v>71611540</v>
          </cell>
        </row>
        <row r="3380">
          <cell r="I3380" t="str">
            <v>717125.AW50</v>
          </cell>
          <cell r="J3380" t="str">
            <v>Misc Non-Utl Rent In</v>
          </cell>
          <cell r="K3380" t="str">
            <v>71611540</v>
          </cell>
        </row>
        <row r="3381">
          <cell r="I3381" t="str">
            <v>717130.</v>
          </cell>
          <cell r="J3381" t="str">
            <v>Rental Inc Improveme</v>
          </cell>
          <cell r="K3381" t="str">
            <v>71611540</v>
          </cell>
        </row>
        <row r="3382">
          <cell r="I3382" t="str">
            <v>717130.AW02</v>
          </cell>
          <cell r="J3382" t="str">
            <v>Rental Inc Impr AW02</v>
          </cell>
          <cell r="K3382" t="str">
            <v>71611540</v>
          </cell>
        </row>
        <row r="3383">
          <cell r="I3383" t="str">
            <v>717130.AW03</v>
          </cell>
          <cell r="J3383" t="str">
            <v>Rental Inc Impr AW02</v>
          </cell>
          <cell r="K3383" t="str">
            <v>71611540</v>
          </cell>
        </row>
        <row r="3384">
          <cell r="I3384" t="str">
            <v>717130.AW09</v>
          </cell>
          <cell r="J3384" t="str">
            <v>Rental Inc Impr AW09</v>
          </cell>
          <cell r="K3384" t="str">
            <v>71611540</v>
          </cell>
        </row>
        <row r="3385">
          <cell r="I3385" t="str">
            <v>717130.AW44</v>
          </cell>
          <cell r="J3385" t="str">
            <v>Rental Inc Impr AW44</v>
          </cell>
          <cell r="K3385" t="str">
            <v>71611540</v>
          </cell>
        </row>
        <row r="3386">
          <cell r="I3386" t="str">
            <v>717510.</v>
          </cell>
          <cell r="J3386" t="str">
            <v>Non-Util Rent Depr-O</v>
          </cell>
          <cell r="K3386" t="str">
            <v>71621000</v>
          </cell>
        </row>
        <row r="3387">
          <cell r="I3387" t="str">
            <v>717520.</v>
          </cell>
          <cell r="J3387" t="str">
            <v>Non-Util Rent Exp-Ou</v>
          </cell>
          <cell r="K3387" t="str">
            <v>71621000</v>
          </cell>
        </row>
        <row r="3388">
          <cell r="I3388" t="str">
            <v>717570.</v>
          </cell>
          <cell r="J3388" t="str">
            <v>Misc Non-Util Exp-Ou</v>
          </cell>
          <cell r="K3388" t="str">
            <v>71621000</v>
          </cell>
        </row>
        <row r="3389">
          <cell r="I3389" t="str">
            <v>721100.</v>
          </cell>
          <cell r="J3389" t="str">
            <v>Share JV Profit/Loss</v>
          </cell>
          <cell r="K3389" t="str">
            <v>71630000</v>
          </cell>
        </row>
        <row r="3390">
          <cell r="I3390" t="str">
            <v>721106.</v>
          </cell>
          <cell r="J3390" t="str">
            <v>Misc Non-Op Inc-Out-</v>
          </cell>
          <cell r="K3390" t="str">
            <v>71611000</v>
          </cell>
        </row>
        <row r="3391">
          <cell r="I3391" t="str">
            <v>721200.AW02</v>
          </cell>
          <cell r="J3391" t="str">
            <v>Misc Rev In-Debt Exp</v>
          </cell>
          <cell r="K3391" t="str">
            <v>71611520</v>
          </cell>
        </row>
        <row r="3392">
          <cell r="I3392" t="str">
            <v>721200.AW03</v>
          </cell>
          <cell r="J3392" t="str">
            <v>Misc Rev In-Debt Exp</v>
          </cell>
          <cell r="K3392" t="str">
            <v>71611520</v>
          </cell>
        </row>
        <row r="3393">
          <cell r="I3393" t="str">
            <v>721200.AW04</v>
          </cell>
          <cell r="J3393" t="str">
            <v>Misc Rev In-Debt Exp</v>
          </cell>
          <cell r="K3393" t="str">
            <v>71611520</v>
          </cell>
        </row>
        <row r="3394">
          <cell r="I3394" t="str">
            <v>721200.AW05</v>
          </cell>
          <cell r="J3394" t="str">
            <v>Misc Rev In-Debt Exp</v>
          </cell>
          <cell r="K3394" t="str">
            <v>71611520</v>
          </cell>
        </row>
        <row r="3395">
          <cell r="I3395" t="str">
            <v>721200.AW09</v>
          </cell>
          <cell r="J3395" t="str">
            <v>Misc Rev In-Debt Exp</v>
          </cell>
          <cell r="K3395" t="str">
            <v>71611520</v>
          </cell>
        </row>
        <row r="3396">
          <cell r="I3396" t="str">
            <v>721200.AW10</v>
          </cell>
          <cell r="J3396" t="str">
            <v>Misc Rev In-Debt Exp</v>
          </cell>
          <cell r="K3396" t="str">
            <v>71611520</v>
          </cell>
        </row>
        <row r="3397">
          <cell r="I3397" t="str">
            <v>721200.AW11</v>
          </cell>
          <cell r="J3397" t="str">
            <v>Misc Rev In-Debt Exp</v>
          </cell>
          <cell r="K3397" t="str">
            <v>71611520</v>
          </cell>
        </row>
        <row r="3398">
          <cell r="I3398" t="str">
            <v>721200.AW12</v>
          </cell>
          <cell r="J3398" t="str">
            <v>Misc Rev In-Debt Exp</v>
          </cell>
          <cell r="K3398" t="str">
            <v>71611520</v>
          </cell>
        </row>
        <row r="3399">
          <cell r="I3399" t="str">
            <v>721200.AW13</v>
          </cell>
          <cell r="J3399" t="str">
            <v>Misc Rev In-Debt Exp</v>
          </cell>
          <cell r="K3399" t="str">
            <v>71611520</v>
          </cell>
        </row>
        <row r="3400">
          <cell r="I3400" t="str">
            <v>721200.AW16</v>
          </cell>
          <cell r="J3400" t="str">
            <v>Misc Rev In-Debt Exp</v>
          </cell>
          <cell r="K3400" t="str">
            <v>71611520</v>
          </cell>
        </row>
        <row r="3401">
          <cell r="I3401" t="str">
            <v>721200.AW17</v>
          </cell>
          <cell r="J3401" t="str">
            <v>Misc Rev In-Debt Exp</v>
          </cell>
          <cell r="K3401" t="str">
            <v>71611520</v>
          </cell>
        </row>
        <row r="3402">
          <cell r="I3402" t="str">
            <v>721200.AW18</v>
          </cell>
          <cell r="J3402" t="str">
            <v>Misc Rev In-Debt Exp</v>
          </cell>
          <cell r="K3402" t="str">
            <v>71611520</v>
          </cell>
        </row>
        <row r="3403">
          <cell r="I3403" t="str">
            <v>721200.AW19</v>
          </cell>
          <cell r="J3403" t="str">
            <v>Misc Rev In-Debt Exp</v>
          </cell>
          <cell r="K3403" t="str">
            <v>71611520</v>
          </cell>
        </row>
        <row r="3404">
          <cell r="I3404" t="str">
            <v>721200.AW22</v>
          </cell>
          <cell r="J3404" t="str">
            <v>Misc Rev In-Debt Exp</v>
          </cell>
          <cell r="K3404" t="str">
            <v>71611520</v>
          </cell>
        </row>
        <row r="3405">
          <cell r="I3405" t="str">
            <v>721200.AW23</v>
          </cell>
          <cell r="J3405" t="str">
            <v>Misc Rev In-Debt Exp</v>
          </cell>
          <cell r="K3405" t="str">
            <v>71611520</v>
          </cell>
        </row>
        <row r="3406">
          <cell r="I3406" t="str">
            <v>721200.AW24</v>
          </cell>
          <cell r="J3406" t="str">
            <v>Misc Rev In-Debt Exp</v>
          </cell>
          <cell r="K3406" t="str">
            <v>71611520</v>
          </cell>
        </row>
        <row r="3407">
          <cell r="I3407" t="str">
            <v>721200.AW26</v>
          </cell>
          <cell r="J3407" t="str">
            <v>Misc Rev In-Debt Exp</v>
          </cell>
          <cell r="K3407" t="str">
            <v>71611520</v>
          </cell>
        </row>
        <row r="3408">
          <cell r="I3408" t="str">
            <v>721200.AW27</v>
          </cell>
          <cell r="J3408" t="str">
            <v>Misc Rev In-Debt Exp</v>
          </cell>
          <cell r="K3408" t="str">
            <v>71611520</v>
          </cell>
        </row>
        <row r="3409">
          <cell r="I3409" t="str">
            <v>721200.AW28</v>
          </cell>
          <cell r="J3409" t="str">
            <v>Misc Rev In-Debt Exp</v>
          </cell>
          <cell r="K3409" t="str">
            <v>71611520</v>
          </cell>
        </row>
        <row r="3410">
          <cell r="I3410" t="str">
            <v>721200.AW30</v>
          </cell>
          <cell r="J3410" t="str">
            <v>Misc Rev In-Debt Exp</v>
          </cell>
          <cell r="K3410" t="str">
            <v>71611520</v>
          </cell>
        </row>
        <row r="3411">
          <cell r="I3411" t="str">
            <v>721200.AW38</v>
          </cell>
          <cell r="J3411" t="str">
            <v>Misc Rev In-Debt Exp</v>
          </cell>
          <cell r="K3411" t="str">
            <v>71611520</v>
          </cell>
        </row>
        <row r="3412">
          <cell r="I3412" t="str">
            <v>721200.AW42</v>
          </cell>
          <cell r="J3412" t="str">
            <v>Misc Rev In-Debt Exp</v>
          </cell>
          <cell r="K3412" t="str">
            <v>71611520</v>
          </cell>
        </row>
        <row r="3413">
          <cell r="I3413" t="str">
            <v>721200.AW44</v>
          </cell>
          <cell r="J3413" t="str">
            <v>Misc Rev In-Debt Exp</v>
          </cell>
          <cell r="K3413" t="str">
            <v>71611520</v>
          </cell>
        </row>
        <row r="3414">
          <cell r="I3414" t="str">
            <v>721200.AW46</v>
          </cell>
          <cell r="J3414" t="str">
            <v>Misc Rev In-Debt Exp</v>
          </cell>
          <cell r="K3414" t="str">
            <v>71611520</v>
          </cell>
        </row>
        <row r="3415">
          <cell r="I3415" t="str">
            <v>721200.AW50</v>
          </cell>
          <cell r="J3415" t="str">
            <v>Misc Rev In-Debt Exp</v>
          </cell>
          <cell r="K3415" t="str">
            <v>71611520</v>
          </cell>
        </row>
        <row r="3416">
          <cell r="I3416" t="str">
            <v>721200.AW52</v>
          </cell>
          <cell r="J3416" t="str">
            <v>Misc Rev In-Debt Exp</v>
          </cell>
          <cell r="K3416" t="str">
            <v>71611520</v>
          </cell>
        </row>
        <row r="3417">
          <cell r="I3417" t="str">
            <v>721200.AW53</v>
          </cell>
          <cell r="J3417" t="str">
            <v>Misc Rev In-Debt Exp</v>
          </cell>
          <cell r="K3417" t="str">
            <v>71611520</v>
          </cell>
        </row>
        <row r="3418">
          <cell r="I3418" t="str">
            <v>721200.AW80</v>
          </cell>
          <cell r="J3418" t="str">
            <v>Misc Rev In-Debt Exp</v>
          </cell>
          <cell r="K3418" t="str">
            <v>71611520</v>
          </cell>
        </row>
        <row r="3419">
          <cell r="I3419" t="str">
            <v>721210.AWWM</v>
          </cell>
          <cell r="J3419" t="str">
            <v>Misc Rev In-Credit L</v>
          </cell>
          <cell r="K3419" t="str">
            <v>71611530</v>
          </cell>
        </row>
        <row r="3420">
          <cell r="I3420" t="str">
            <v>721210.AW02</v>
          </cell>
          <cell r="J3420" t="str">
            <v>Misc Rev In-Credit L</v>
          </cell>
          <cell r="K3420" t="str">
            <v>71611530</v>
          </cell>
        </row>
        <row r="3421">
          <cell r="I3421" t="str">
            <v>721210.AW03</v>
          </cell>
          <cell r="J3421" t="str">
            <v>Misc Rev In-Credit L</v>
          </cell>
          <cell r="K3421" t="str">
            <v>71611530</v>
          </cell>
        </row>
        <row r="3422">
          <cell r="I3422" t="str">
            <v>721210.AW04</v>
          </cell>
          <cell r="J3422" t="str">
            <v>Misc Rev In-Credit L</v>
          </cell>
          <cell r="K3422" t="str">
            <v>71611530</v>
          </cell>
        </row>
        <row r="3423">
          <cell r="I3423" t="str">
            <v>721210.AW05</v>
          </cell>
          <cell r="J3423" t="str">
            <v>Misc Rev In-Credit L</v>
          </cell>
          <cell r="K3423" t="str">
            <v>71611530</v>
          </cell>
        </row>
        <row r="3424">
          <cell r="I3424" t="str">
            <v>721210.AW09</v>
          </cell>
          <cell r="J3424" t="str">
            <v>Misc Rev In-Credit L</v>
          </cell>
          <cell r="K3424" t="str">
            <v>71611530</v>
          </cell>
        </row>
        <row r="3425">
          <cell r="I3425" t="str">
            <v>721210.AW10</v>
          </cell>
          <cell r="J3425" t="str">
            <v>Misc Rev In-Credit L</v>
          </cell>
          <cell r="K3425" t="str">
            <v>71611530</v>
          </cell>
        </row>
        <row r="3426">
          <cell r="I3426" t="str">
            <v>721210.AW11</v>
          </cell>
          <cell r="J3426" t="str">
            <v>Misc Rev In-Credit L</v>
          </cell>
          <cell r="K3426" t="str">
            <v>71611530</v>
          </cell>
        </row>
        <row r="3427">
          <cell r="I3427" t="str">
            <v>721210.AW12</v>
          </cell>
          <cell r="J3427" t="str">
            <v>Misc Rev In-Credit L</v>
          </cell>
          <cell r="K3427" t="str">
            <v>71611530</v>
          </cell>
        </row>
        <row r="3428">
          <cell r="I3428" t="str">
            <v>721210.AW13</v>
          </cell>
          <cell r="J3428" t="str">
            <v>Misc Rev In-Credit L</v>
          </cell>
          <cell r="K3428" t="str">
            <v>71611530</v>
          </cell>
        </row>
        <row r="3429">
          <cell r="I3429" t="str">
            <v>721210.AW16</v>
          </cell>
          <cell r="J3429" t="str">
            <v>Misc Rev In-Credit L</v>
          </cell>
          <cell r="K3429" t="str">
            <v>71611530</v>
          </cell>
        </row>
        <row r="3430">
          <cell r="I3430" t="str">
            <v>721210.AW17</v>
          </cell>
          <cell r="J3430" t="str">
            <v>Misc Rev In-Credit L</v>
          </cell>
          <cell r="K3430" t="str">
            <v>71611530</v>
          </cell>
        </row>
        <row r="3431">
          <cell r="I3431" t="str">
            <v>721210.AW18</v>
          </cell>
          <cell r="J3431" t="str">
            <v>Misc Rev In-Credit L</v>
          </cell>
          <cell r="K3431" t="str">
            <v>71611530</v>
          </cell>
        </row>
        <row r="3432">
          <cell r="I3432" t="str">
            <v>721210.AW19</v>
          </cell>
          <cell r="J3432" t="str">
            <v>Misc Rev In-Credit L</v>
          </cell>
          <cell r="K3432" t="str">
            <v>71611530</v>
          </cell>
        </row>
        <row r="3433">
          <cell r="I3433" t="str">
            <v>721210.AW22</v>
          </cell>
          <cell r="J3433" t="str">
            <v>Misc Rev In-Credit L</v>
          </cell>
          <cell r="K3433" t="str">
            <v>71611530</v>
          </cell>
        </row>
        <row r="3434">
          <cell r="I3434" t="str">
            <v>721210.AW23</v>
          </cell>
          <cell r="J3434" t="str">
            <v>Misc Rev In-Credit L</v>
          </cell>
          <cell r="K3434" t="str">
            <v>71611530</v>
          </cell>
        </row>
        <row r="3435">
          <cell r="I3435" t="str">
            <v>721210.AW24</v>
          </cell>
          <cell r="J3435" t="str">
            <v>Misc Rev In-Credit L</v>
          </cell>
          <cell r="K3435" t="str">
            <v>71611530</v>
          </cell>
        </row>
        <row r="3436">
          <cell r="I3436" t="str">
            <v>721210.AW26</v>
          </cell>
          <cell r="J3436" t="str">
            <v>Misc Rev In-Credit L</v>
          </cell>
          <cell r="K3436" t="str">
            <v>71611530</v>
          </cell>
        </row>
        <row r="3437">
          <cell r="I3437" t="str">
            <v>721210.AW27</v>
          </cell>
          <cell r="J3437" t="str">
            <v>Misc Rev In-Credit L</v>
          </cell>
          <cell r="K3437" t="str">
            <v>71611530</v>
          </cell>
        </row>
        <row r="3438">
          <cell r="I3438" t="str">
            <v>721210.AW28</v>
          </cell>
          <cell r="J3438" t="str">
            <v>Misc Rev In-Credit L</v>
          </cell>
          <cell r="K3438" t="str">
            <v>71611530</v>
          </cell>
        </row>
        <row r="3439">
          <cell r="I3439" t="str">
            <v>721210.AW30</v>
          </cell>
          <cell r="J3439" t="str">
            <v>Misc Rev In-Credit L</v>
          </cell>
          <cell r="K3439" t="str">
            <v>71611530</v>
          </cell>
        </row>
        <row r="3440">
          <cell r="I3440" t="str">
            <v>721210.AW38</v>
          </cell>
          <cell r="J3440" t="str">
            <v>Misc Rev In-Credit L</v>
          </cell>
          <cell r="K3440" t="str">
            <v>71611530</v>
          </cell>
        </row>
        <row r="3441">
          <cell r="I3441" t="str">
            <v>721210.AW39</v>
          </cell>
          <cell r="J3441" t="str">
            <v>Misc Rev In-Credit L</v>
          </cell>
          <cell r="K3441" t="str">
            <v>71611530</v>
          </cell>
        </row>
        <row r="3442">
          <cell r="I3442" t="str">
            <v>721210.AW42</v>
          </cell>
          <cell r="J3442" t="str">
            <v>Misc Rev In-Credit L</v>
          </cell>
          <cell r="K3442" t="str">
            <v>71611530</v>
          </cell>
        </row>
        <row r="3443">
          <cell r="I3443" t="str">
            <v>721210.AW44</v>
          </cell>
          <cell r="J3443" t="str">
            <v>Misc Rev In-Credit L</v>
          </cell>
          <cell r="K3443" t="str">
            <v>71611530</v>
          </cell>
        </row>
        <row r="3444">
          <cell r="I3444" t="str">
            <v>721210.AW46</v>
          </cell>
          <cell r="J3444" t="str">
            <v>Misc Rev In-Credit L</v>
          </cell>
          <cell r="K3444" t="str">
            <v>71611530</v>
          </cell>
        </row>
        <row r="3445">
          <cell r="I3445" t="str">
            <v>721210.AW50</v>
          </cell>
          <cell r="J3445" t="str">
            <v>Misc Rev In-Credit L</v>
          </cell>
          <cell r="K3445" t="str">
            <v>71611530</v>
          </cell>
        </row>
        <row r="3446">
          <cell r="I3446" t="str">
            <v>721210.AW52</v>
          </cell>
          <cell r="J3446" t="str">
            <v>Misc Rev In-Credit L</v>
          </cell>
          <cell r="K3446" t="str">
            <v>71611530</v>
          </cell>
        </row>
        <row r="3447">
          <cell r="I3447" t="str">
            <v>721210.AW53</v>
          </cell>
          <cell r="J3447" t="str">
            <v>Misc Rev In-Credit L</v>
          </cell>
          <cell r="K3447" t="str">
            <v>71611530</v>
          </cell>
        </row>
        <row r="3448">
          <cell r="I3448" t="str">
            <v>721304.</v>
          </cell>
          <cell r="J3448" t="str">
            <v>Gains/(losses) NUP D</v>
          </cell>
          <cell r="K3448" t="str">
            <v>59011000</v>
          </cell>
        </row>
        <row r="3449">
          <cell r="I3449" t="str">
            <v>721305.</v>
          </cell>
          <cell r="J3449" t="str">
            <v>Gains/(losses) Nonup</v>
          </cell>
          <cell r="K3449" t="str">
            <v>59011500</v>
          </cell>
        </row>
        <row r="3450">
          <cell r="I3450" t="str">
            <v>721305.001</v>
          </cell>
          <cell r="J3450" t="str">
            <v>Gains NUP Ord</v>
          </cell>
          <cell r="K3450" t="str">
            <v>59011500</v>
          </cell>
        </row>
        <row r="3451">
          <cell r="I3451" t="str">
            <v>721305.002</v>
          </cell>
          <cell r="J3451" t="str">
            <v>Losses NUP Ord</v>
          </cell>
          <cell r="K3451" t="str">
            <v>59011500</v>
          </cell>
        </row>
        <row r="3452">
          <cell r="I3452" t="str">
            <v>721306.</v>
          </cell>
          <cell r="J3452" t="str">
            <v>Gains/(losses) Nonup</v>
          </cell>
          <cell r="K3452" t="str">
            <v>59011500</v>
          </cell>
        </row>
        <row r="3453">
          <cell r="I3453" t="str">
            <v>721306.001</v>
          </cell>
          <cell r="J3453" t="str">
            <v>Gains NUP Cap</v>
          </cell>
          <cell r="K3453" t="str">
            <v>59011500</v>
          </cell>
        </row>
        <row r="3454">
          <cell r="I3454" t="str">
            <v>721306.002</v>
          </cell>
          <cell r="J3454" t="str">
            <v>Losses NUP Cap</v>
          </cell>
          <cell r="K3454" t="str">
            <v>59011500</v>
          </cell>
        </row>
        <row r="3455">
          <cell r="I3455" t="str">
            <v>722301.</v>
          </cell>
          <cell r="J3455" t="str">
            <v>Gains(Losses) UP-Ord</v>
          </cell>
          <cell r="K3455" t="str">
            <v>59021000</v>
          </cell>
        </row>
        <row r="3456">
          <cell r="I3456" t="str">
            <v>722301.001</v>
          </cell>
          <cell r="J3456" t="str">
            <v>Gains UP Ord</v>
          </cell>
          <cell r="K3456" t="str">
            <v>59021000</v>
          </cell>
        </row>
        <row r="3457">
          <cell r="I3457" t="str">
            <v>722301.002</v>
          </cell>
          <cell r="J3457" t="str">
            <v>Losses UP Ord</v>
          </cell>
          <cell r="K3457" t="str">
            <v>59021000</v>
          </cell>
        </row>
        <row r="3458">
          <cell r="I3458" t="str">
            <v>722302.</v>
          </cell>
          <cell r="J3458" t="str">
            <v>Gains(Losses) UP-Cap</v>
          </cell>
          <cell r="K3458" t="str">
            <v>59021000</v>
          </cell>
        </row>
        <row r="3459">
          <cell r="I3459" t="str">
            <v>722302.001</v>
          </cell>
          <cell r="J3459" t="str">
            <v>Gains UP Cap</v>
          </cell>
          <cell r="K3459" t="str">
            <v>59021000</v>
          </cell>
        </row>
        <row r="3460">
          <cell r="I3460" t="str">
            <v>722302.002</v>
          </cell>
          <cell r="J3460" t="str">
            <v>Losses UP Cap</v>
          </cell>
          <cell r="K3460" t="str">
            <v>59021000</v>
          </cell>
        </row>
        <row r="3461">
          <cell r="I3461" t="str">
            <v>722305.</v>
          </cell>
          <cell r="J3461" t="str">
            <v>Gains(Losses) SERP I</v>
          </cell>
          <cell r="K3461" t="str">
            <v>71711000</v>
          </cell>
        </row>
        <row r="3462">
          <cell r="I3462" t="str">
            <v>722305.001</v>
          </cell>
          <cell r="J3462" t="str">
            <v>Gains SERP Inv</v>
          </cell>
          <cell r="K3462" t="str">
            <v>71711000</v>
          </cell>
        </row>
        <row r="3463">
          <cell r="I3463" t="str">
            <v>722305.002</v>
          </cell>
          <cell r="J3463" t="str">
            <v>Losses SERP Inv</v>
          </cell>
          <cell r="K3463" t="str">
            <v>71711000</v>
          </cell>
        </row>
        <row r="3464">
          <cell r="I3464" t="str">
            <v>722306.</v>
          </cell>
          <cell r="J3464" t="str">
            <v>Gains(Losses) Oth No</v>
          </cell>
          <cell r="K3464" t="str">
            <v>71712000</v>
          </cell>
        </row>
        <row r="3465">
          <cell r="I3465" t="str">
            <v>722306.001</v>
          </cell>
          <cell r="J3465" t="str">
            <v>Gains Other Non-OR</v>
          </cell>
          <cell r="K3465" t="str">
            <v>71712000</v>
          </cell>
        </row>
        <row r="3466">
          <cell r="I3466" t="str">
            <v>722306.002</v>
          </cell>
          <cell r="J3466" t="str">
            <v>Losses Other Non-OR</v>
          </cell>
          <cell r="K3466" t="str">
            <v>71712000</v>
          </cell>
        </row>
        <row r="3467">
          <cell r="I3467" t="str">
            <v>722307.</v>
          </cell>
          <cell r="J3467" t="str">
            <v>Gain on Acquisition of Assets</v>
          </cell>
          <cell r="K3467" t="str">
            <v>59022000</v>
          </cell>
        </row>
        <row r="3468">
          <cell r="I3468" t="str">
            <v>755100.</v>
          </cell>
          <cell r="J3468" t="str">
            <v>Amort UPAA</v>
          </cell>
          <cell r="K3468" t="str">
            <v>75510000</v>
          </cell>
        </row>
        <row r="3469">
          <cell r="I3469" t="str">
            <v>755200.</v>
          </cell>
          <cell r="J3469" t="str">
            <v>Amort Pref Stock Exp</v>
          </cell>
          <cell r="K3469" t="str">
            <v>75520000</v>
          </cell>
        </row>
        <row r="3470">
          <cell r="I3470" t="str">
            <v>755201.</v>
          </cell>
          <cell r="J3470" t="str">
            <v>Amort PS Exp w/ mand</v>
          </cell>
          <cell r="K3470" t="str">
            <v>82020000</v>
          </cell>
        </row>
        <row r="3471">
          <cell r="I3471" t="str">
            <v>760100.</v>
          </cell>
          <cell r="J3471" t="str">
            <v>Donations Deduct</v>
          </cell>
          <cell r="K3471" t="str">
            <v>75810000</v>
          </cell>
        </row>
        <row r="3472">
          <cell r="I3472" t="str">
            <v>760101.</v>
          </cell>
          <cell r="J3472" t="str">
            <v>Donations Nondeduct</v>
          </cell>
          <cell r="K3472" t="str">
            <v>75815000</v>
          </cell>
        </row>
        <row r="3473">
          <cell r="I3473" t="str">
            <v>760102.</v>
          </cell>
          <cell r="J3473" t="str">
            <v>Donations Deduct Cus</v>
          </cell>
          <cell r="K3473" t="str">
            <v>75811000</v>
          </cell>
        </row>
        <row r="3474">
          <cell r="I3474" t="str">
            <v>760200.</v>
          </cell>
          <cell r="J3474" t="str">
            <v>Other Income Deducti</v>
          </cell>
          <cell r="K3474" t="str">
            <v>75820000</v>
          </cell>
        </row>
        <row r="3475">
          <cell r="I3475" t="str">
            <v>760400.</v>
          </cell>
          <cell r="J3475" t="str">
            <v>Other Lobbying Expen</v>
          </cell>
          <cell r="K3475" t="str">
            <v>75840000</v>
          </cell>
        </row>
        <row r="3476">
          <cell r="I3476" t="str">
            <v>760410.</v>
          </cell>
          <cell r="J3476" t="str">
            <v>Political Contributi</v>
          </cell>
          <cell r="K3476" t="str">
            <v>75841000</v>
          </cell>
        </row>
        <row r="3477">
          <cell r="I3477" t="str">
            <v>760500.</v>
          </cell>
          <cell r="J3477" t="str">
            <v>Non-Op Empl Exp Dedu</v>
          </cell>
          <cell r="K3477" t="str">
            <v>75820000</v>
          </cell>
        </row>
        <row r="3478">
          <cell r="I3478" t="str">
            <v>760600.</v>
          </cell>
          <cell r="J3478" t="str">
            <v>Non-Op Empl Exp Nond</v>
          </cell>
          <cell r="K3478" t="str">
            <v>75820000</v>
          </cell>
        </row>
        <row r="3479">
          <cell r="I3479" t="str">
            <v>770030.</v>
          </cell>
          <cell r="J3479" t="str">
            <v>Property Tax Other I</v>
          </cell>
          <cell r="K3479" t="str">
            <v>68529000</v>
          </cell>
        </row>
        <row r="3480">
          <cell r="I3480" t="str">
            <v>780100.</v>
          </cell>
          <cell r="J3480" t="str">
            <v>SIT-Oth Inc &amp; Ded CY</v>
          </cell>
          <cell r="K3480" t="str">
            <v>69041000</v>
          </cell>
        </row>
        <row r="3481">
          <cell r="I3481" t="str">
            <v>780150.</v>
          </cell>
          <cell r="J3481" t="str">
            <v>SIT-Reduction Acq Ad</v>
          </cell>
          <cell r="K3481" t="str">
            <v>69041500</v>
          </cell>
        </row>
        <row r="3482">
          <cell r="I3482" t="str">
            <v>790100.</v>
          </cell>
          <cell r="J3482" t="str">
            <v>FIT-Oth Inc &amp; Ded CY</v>
          </cell>
          <cell r="K3482" t="str">
            <v>69031000</v>
          </cell>
        </row>
        <row r="3483">
          <cell r="I3483" t="str">
            <v>790150.</v>
          </cell>
          <cell r="J3483" t="str">
            <v>FIT-Reduction Acq Ad</v>
          </cell>
          <cell r="K3483" t="str">
            <v>69031500</v>
          </cell>
        </row>
        <row r="3484">
          <cell r="I3484" t="str">
            <v>810100.</v>
          </cell>
          <cell r="J3484" t="str">
            <v>Int LTD-Outside Reg</v>
          </cell>
          <cell r="K3484" t="str">
            <v>81010000</v>
          </cell>
        </row>
        <row r="3485">
          <cell r="I3485" t="str">
            <v>810300.</v>
          </cell>
          <cell r="J3485" t="str">
            <v>Int Cap Lease-Outsid</v>
          </cell>
          <cell r="K3485" t="str">
            <v>81030000</v>
          </cell>
        </row>
        <row r="3486">
          <cell r="I3486" t="str">
            <v>810301.AW21</v>
          </cell>
          <cell r="J3486" t="str">
            <v>Int Cap Lease-AW21</v>
          </cell>
          <cell r="K3486" t="str">
            <v>81035000</v>
          </cell>
        </row>
        <row r="3487">
          <cell r="I3487" t="str">
            <v>810301.AW80</v>
          </cell>
          <cell r="J3487" t="str">
            <v>Int Cap Lease-AW80</v>
          </cell>
          <cell r="K3487" t="str">
            <v>81035000</v>
          </cell>
        </row>
        <row r="3488">
          <cell r="I3488" t="str">
            <v>810400.AW02</v>
          </cell>
          <cell r="J3488" t="str">
            <v>Int LTD-Inside AW02</v>
          </cell>
          <cell r="K3488" t="str">
            <v>81015000</v>
          </cell>
        </row>
        <row r="3489">
          <cell r="I3489" t="str">
            <v>810400.AW46</v>
          </cell>
          <cell r="J3489" t="str">
            <v>Int LTD-Inside AW46</v>
          </cell>
          <cell r="K3489" t="str">
            <v>81015000</v>
          </cell>
        </row>
        <row r="3490">
          <cell r="I3490" t="str">
            <v>810550.</v>
          </cell>
          <cell r="J3490" t="str">
            <v>Int LTD-Gain/Loss He</v>
          </cell>
          <cell r="K3490" t="str">
            <v>81050000</v>
          </cell>
        </row>
        <row r="3491">
          <cell r="I3491" t="str">
            <v>810551.</v>
          </cell>
          <cell r="J3491" t="str">
            <v>Int LTD-Gain/Loss He</v>
          </cell>
          <cell r="K3491" t="str">
            <v>81050100</v>
          </cell>
        </row>
        <row r="3492">
          <cell r="I3492" t="str">
            <v>810552.AW02</v>
          </cell>
          <cell r="J3492" t="str">
            <v>Int LTD-In Hedge AW0</v>
          </cell>
          <cell r="K3492" t="str">
            <v>81055200</v>
          </cell>
        </row>
        <row r="3493">
          <cell r="I3493" t="str">
            <v>810552.AW46</v>
          </cell>
          <cell r="J3493" t="str">
            <v>Int LTD-In Hedge AW4</v>
          </cell>
          <cell r="K3493" t="str">
            <v>81055200</v>
          </cell>
        </row>
        <row r="3494">
          <cell r="I3494" t="str">
            <v>820100.</v>
          </cell>
          <cell r="J3494" t="str">
            <v>Amort Debt Disc &amp; Ex</v>
          </cell>
          <cell r="K3494" t="str">
            <v>82010000</v>
          </cell>
        </row>
        <row r="3495">
          <cell r="I3495" t="str">
            <v>820110.AW46</v>
          </cell>
          <cell r="J3495" t="str">
            <v>Amort DExp Inside AW</v>
          </cell>
          <cell r="K3495" t="str">
            <v>82015000</v>
          </cell>
        </row>
        <row r="3496">
          <cell r="I3496" t="str">
            <v>830000.</v>
          </cell>
          <cell r="J3496" t="str">
            <v>Interest on ST Debt-</v>
          </cell>
          <cell r="K3496" t="str">
            <v>81310000</v>
          </cell>
        </row>
        <row r="3497">
          <cell r="I3497" t="str">
            <v>830000.TWNC</v>
          </cell>
          <cell r="J3497" t="str">
            <v>Interest on STD TWNC</v>
          </cell>
          <cell r="K3497" t="str">
            <v>81315000</v>
          </cell>
        </row>
        <row r="3498">
          <cell r="I3498" t="str">
            <v>830100.AWM</v>
          </cell>
          <cell r="J3498" t="str">
            <v>Interest STD Inside</v>
          </cell>
          <cell r="K3498" t="str">
            <v>81315000</v>
          </cell>
        </row>
        <row r="3499">
          <cell r="I3499" t="str">
            <v>830100.AWSI</v>
          </cell>
          <cell r="J3499" t="str">
            <v>Interest STD Inside</v>
          </cell>
          <cell r="K3499" t="str">
            <v>81315000</v>
          </cell>
        </row>
        <row r="3500">
          <cell r="I3500" t="str">
            <v>830100.AW02</v>
          </cell>
          <cell r="J3500" t="str">
            <v>Interest STD Inside</v>
          </cell>
          <cell r="K3500" t="str">
            <v>81315000</v>
          </cell>
        </row>
        <row r="3501">
          <cell r="I3501" t="str">
            <v>830100.AW03</v>
          </cell>
          <cell r="J3501" t="str">
            <v>Interest STD Inside</v>
          </cell>
          <cell r="K3501" t="str">
            <v>81315000</v>
          </cell>
        </row>
        <row r="3502">
          <cell r="I3502" t="str">
            <v>830100.AW04</v>
          </cell>
          <cell r="J3502" t="str">
            <v>Interest STD Inside</v>
          </cell>
          <cell r="K3502" t="str">
            <v>81315000</v>
          </cell>
        </row>
        <row r="3503">
          <cell r="I3503" t="str">
            <v>830100.AW05</v>
          </cell>
          <cell r="J3503" t="str">
            <v>Interest STD Inside</v>
          </cell>
          <cell r="K3503" t="str">
            <v>81315000</v>
          </cell>
        </row>
        <row r="3504">
          <cell r="I3504" t="str">
            <v>830100.AW09</v>
          </cell>
          <cell r="J3504" t="str">
            <v>Interest STD Inside</v>
          </cell>
          <cell r="K3504" t="str">
            <v>81315000</v>
          </cell>
        </row>
        <row r="3505">
          <cell r="I3505" t="str">
            <v>830100.AW10</v>
          </cell>
          <cell r="J3505" t="str">
            <v>Interest STD Inside</v>
          </cell>
          <cell r="K3505" t="str">
            <v>81315000</v>
          </cell>
        </row>
        <row r="3506">
          <cell r="I3506" t="str">
            <v>830100.AW11</v>
          </cell>
          <cell r="J3506" t="str">
            <v>Interest STD Inside</v>
          </cell>
          <cell r="K3506" t="str">
            <v>81315000</v>
          </cell>
        </row>
        <row r="3507">
          <cell r="I3507" t="str">
            <v>830100.AW12</v>
          </cell>
          <cell r="J3507" t="str">
            <v>Interest STD Inside</v>
          </cell>
          <cell r="K3507" t="str">
            <v>81315000</v>
          </cell>
        </row>
        <row r="3508">
          <cell r="I3508" t="str">
            <v>830100.AW13</v>
          </cell>
          <cell r="J3508" t="str">
            <v>Interest STD Inside</v>
          </cell>
          <cell r="K3508" t="str">
            <v>81315000</v>
          </cell>
        </row>
        <row r="3509">
          <cell r="I3509" t="str">
            <v>830100.AW16</v>
          </cell>
          <cell r="J3509" t="str">
            <v>Interest STD Inside</v>
          </cell>
          <cell r="K3509" t="str">
            <v>81315000</v>
          </cell>
        </row>
        <row r="3510">
          <cell r="I3510" t="str">
            <v>830100.AW17</v>
          </cell>
          <cell r="J3510" t="str">
            <v>Interest STD Inside</v>
          </cell>
          <cell r="K3510" t="str">
            <v>81315000</v>
          </cell>
        </row>
        <row r="3511">
          <cell r="I3511" t="str">
            <v>830100.AW18</v>
          </cell>
          <cell r="J3511" t="str">
            <v>Interest STD Inside</v>
          </cell>
          <cell r="K3511" t="str">
            <v>81315000</v>
          </cell>
        </row>
        <row r="3512">
          <cell r="I3512" t="str">
            <v>830100.AW19</v>
          </cell>
          <cell r="J3512" t="str">
            <v>Interest STD Inside</v>
          </cell>
          <cell r="K3512" t="str">
            <v>81315000</v>
          </cell>
        </row>
        <row r="3513">
          <cell r="I3513" t="str">
            <v>830100.AW21</v>
          </cell>
          <cell r="J3513" t="str">
            <v>Interest STD Inside</v>
          </cell>
          <cell r="K3513" t="str">
            <v>81315000</v>
          </cell>
        </row>
        <row r="3514">
          <cell r="I3514" t="str">
            <v>830100.AW22</v>
          </cell>
          <cell r="J3514" t="str">
            <v>Interest STD Inside</v>
          </cell>
          <cell r="K3514" t="str">
            <v>81315000</v>
          </cell>
        </row>
        <row r="3515">
          <cell r="I3515" t="str">
            <v>830100.AW23</v>
          </cell>
          <cell r="J3515" t="str">
            <v>Interest STD Inside</v>
          </cell>
          <cell r="K3515" t="str">
            <v>81315000</v>
          </cell>
        </row>
        <row r="3516">
          <cell r="I3516" t="str">
            <v>830100.AW24</v>
          </cell>
          <cell r="J3516" t="str">
            <v>Interest STD Inside</v>
          </cell>
          <cell r="K3516" t="str">
            <v>81315000</v>
          </cell>
        </row>
        <row r="3517">
          <cell r="I3517" t="str">
            <v>830100.AW26</v>
          </cell>
          <cell r="J3517" t="str">
            <v>Interest STD Inside</v>
          </cell>
          <cell r="K3517" t="str">
            <v>81315000</v>
          </cell>
        </row>
        <row r="3518">
          <cell r="I3518" t="str">
            <v>830100.AW27</v>
          </cell>
          <cell r="J3518" t="str">
            <v>Interest STD Inside</v>
          </cell>
          <cell r="K3518" t="str">
            <v>81315000</v>
          </cell>
        </row>
        <row r="3519">
          <cell r="I3519" t="str">
            <v>830100.AW28</v>
          </cell>
          <cell r="J3519" t="str">
            <v>Interest STD Inside</v>
          </cell>
          <cell r="K3519" t="str">
            <v>81315000</v>
          </cell>
        </row>
        <row r="3520">
          <cell r="I3520" t="str">
            <v>830100.AW30</v>
          </cell>
          <cell r="J3520" t="str">
            <v>Interest STD Inside</v>
          </cell>
          <cell r="K3520" t="str">
            <v>81315000</v>
          </cell>
        </row>
        <row r="3521">
          <cell r="I3521" t="str">
            <v>830100.AW38</v>
          </cell>
          <cell r="J3521" t="str">
            <v>Interest STD Inside</v>
          </cell>
          <cell r="K3521" t="str">
            <v>81315000</v>
          </cell>
        </row>
        <row r="3522">
          <cell r="I3522" t="str">
            <v>830100.AW42</v>
          </cell>
          <cell r="J3522" t="str">
            <v>Interest STD Inside</v>
          </cell>
          <cell r="K3522" t="str">
            <v>81315000</v>
          </cell>
        </row>
        <row r="3523">
          <cell r="I3523" t="str">
            <v>830100.AW44</v>
          </cell>
          <cell r="J3523" t="str">
            <v>Interest STD Inside</v>
          </cell>
          <cell r="K3523" t="str">
            <v>81315000</v>
          </cell>
        </row>
        <row r="3524">
          <cell r="I3524" t="str">
            <v>830100.AW46</v>
          </cell>
          <cell r="J3524" t="str">
            <v>Interest STD Inside</v>
          </cell>
          <cell r="K3524" t="str">
            <v>81315000</v>
          </cell>
        </row>
        <row r="3525">
          <cell r="I3525" t="str">
            <v>830100.AW50</v>
          </cell>
          <cell r="J3525" t="str">
            <v>Interest STD Inside</v>
          </cell>
          <cell r="K3525" t="str">
            <v>81315000</v>
          </cell>
        </row>
        <row r="3526">
          <cell r="I3526" t="str">
            <v>830100.AW51</v>
          </cell>
          <cell r="J3526" t="str">
            <v>Interest STD Inside</v>
          </cell>
          <cell r="K3526" t="str">
            <v>81315000</v>
          </cell>
        </row>
        <row r="3527">
          <cell r="I3527" t="str">
            <v>830100.AW52</v>
          </cell>
          <cell r="J3527" t="str">
            <v>Interest STD Inside</v>
          </cell>
          <cell r="K3527" t="str">
            <v>81315000</v>
          </cell>
        </row>
        <row r="3528">
          <cell r="I3528" t="str">
            <v>830100.AW53</v>
          </cell>
          <cell r="J3528" t="str">
            <v>Interest STD Inside</v>
          </cell>
          <cell r="K3528" t="str">
            <v>81315000</v>
          </cell>
        </row>
        <row r="3529">
          <cell r="I3529" t="str">
            <v>830100.AW54</v>
          </cell>
          <cell r="J3529" t="str">
            <v>Interest STD Inside</v>
          </cell>
          <cell r="K3529" t="str">
            <v>81315000</v>
          </cell>
        </row>
        <row r="3530">
          <cell r="I3530" t="str">
            <v>830100.AW55</v>
          </cell>
          <cell r="J3530" t="str">
            <v>Interest STD Inside</v>
          </cell>
          <cell r="K3530" t="str">
            <v>81315000</v>
          </cell>
        </row>
        <row r="3531">
          <cell r="I3531" t="str">
            <v>830100.AW56</v>
          </cell>
          <cell r="J3531" t="str">
            <v>Interest STD Inside</v>
          </cell>
          <cell r="K3531" t="str">
            <v>81315000</v>
          </cell>
        </row>
        <row r="3532">
          <cell r="I3532" t="str">
            <v>830100.AW57</v>
          </cell>
          <cell r="J3532" t="str">
            <v>Interest STD Inside</v>
          </cell>
          <cell r="K3532" t="str">
            <v>81315000</v>
          </cell>
        </row>
        <row r="3533">
          <cell r="I3533" t="str">
            <v>830100.AW65</v>
          </cell>
          <cell r="J3533" t="str">
            <v>Interest STD Inside</v>
          </cell>
          <cell r="K3533" t="str">
            <v>81315000</v>
          </cell>
        </row>
        <row r="3534">
          <cell r="I3534" t="str">
            <v>830100.AW80</v>
          </cell>
          <cell r="J3534" t="str">
            <v>Interest STD Inside</v>
          </cell>
          <cell r="K3534" t="str">
            <v>81315000</v>
          </cell>
        </row>
        <row r="3535">
          <cell r="I3535" t="str">
            <v>830100.AW85</v>
          </cell>
          <cell r="J3535" t="str">
            <v>Interest STD Inside</v>
          </cell>
          <cell r="K3535" t="str">
            <v>81315000</v>
          </cell>
        </row>
        <row r="3536">
          <cell r="I3536" t="str">
            <v>830100.AW87</v>
          </cell>
          <cell r="J3536" t="str">
            <v>Interest STD Inside</v>
          </cell>
          <cell r="K3536" t="str">
            <v>81315000</v>
          </cell>
        </row>
        <row r="3537">
          <cell r="I3537" t="str">
            <v>830100.SLPP</v>
          </cell>
          <cell r="J3537" t="str">
            <v>Interest STD Inside</v>
          </cell>
          <cell r="K3537" t="str">
            <v>81315000</v>
          </cell>
        </row>
        <row r="3538">
          <cell r="I3538" t="str">
            <v>830100.TWNC</v>
          </cell>
          <cell r="J3538" t="str">
            <v>Interest STD Inside</v>
          </cell>
          <cell r="K3538" t="str">
            <v>81315000</v>
          </cell>
        </row>
        <row r="3539">
          <cell r="I3539" t="str">
            <v>840000.</v>
          </cell>
          <cell r="J3539" t="str">
            <v>Other Interest Expen</v>
          </cell>
          <cell r="K3539" t="str">
            <v>81500000</v>
          </cell>
        </row>
        <row r="3540">
          <cell r="I3540" t="str">
            <v>850000.</v>
          </cell>
          <cell r="J3540" t="str">
            <v>AFUDC Debt</v>
          </cell>
          <cell r="K3540" t="str">
            <v>85000000</v>
          </cell>
        </row>
        <row r="3541">
          <cell r="I3541" t="str">
            <v>860040.</v>
          </cell>
          <cell r="J3541" t="str">
            <v>Div Dec PS-Out w/ ma</v>
          </cell>
          <cell r="K3541" t="str">
            <v>81020000</v>
          </cell>
        </row>
        <row r="3542">
          <cell r="I3542" t="str">
            <v>860100.</v>
          </cell>
          <cell r="J3542" t="str">
            <v>Div Dec Pref Stk-Out</v>
          </cell>
          <cell r="K3542" t="str">
            <v>86031000</v>
          </cell>
        </row>
        <row r="3543">
          <cell r="I3543" t="str">
            <v>860110.AW02</v>
          </cell>
          <cell r="J3543" t="str">
            <v>Div Dec Pref Stk-Ins</v>
          </cell>
          <cell r="K3543" t="str">
            <v>86031500</v>
          </cell>
        </row>
        <row r="3544">
          <cell r="I3544" t="str">
            <v>860110.AW28</v>
          </cell>
          <cell r="J3544" t="str">
            <v>Div Dec Pref Stk-Ins</v>
          </cell>
          <cell r="K3544" t="str">
            <v>86031500</v>
          </cell>
        </row>
        <row r="3545">
          <cell r="I3545" t="str">
            <v>860210.</v>
          </cell>
          <cell r="J3545" t="str">
            <v>Div Decl Com Stk Out</v>
          </cell>
          <cell r="K3545" t="str">
            <v>86021000</v>
          </cell>
        </row>
        <row r="3546">
          <cell r="I3546" t="str">
            <v>860211.</v>
          </cell>
          <cell r="J3546" t="str">
            <v>Div Decl Com Stk AWW</v>
          </cell>
          <cell r="K3546" t="str">
            <v>86021000</v>
          </cell>
        </row>
        <row r="3547">
          <cell r="I3547" t="str">
            <v>860220.AW02</v>
          </cell>
          <cell r="J3547" t="str">
            <v>Div Decl Com Stk In-</v>
          </cell>
          <cell r="K3547" t="str">
            <v>86021500</v>
          </cell>
        </row>
        <row r="3548">
          <cell r="I3548" t="str">
            <v>860220.AW27</v>
          </cell>
          <cell r="J3548" t="str">
            <v>Div Decl Com Stk In-</v>
          </cell>
          <cell r="K3548" t="str">
            <v>86021500</v>
          </cell>
        </row>
        <row r="3549">
          <cell r="I3549" t="str">
            <v>860220.AW51</v>
          </cell>
          <cell r="J3549" t="str">
            <v>Div Decl Com Stk In-</v>
          </cell>
          <cell r="K3549" t="str">
            <v>86021500</v>
          </cell>
        </row>
        <row r="3550">
          <cell r="I3550" t="str">
            <v>860220.TWNC</v>
          </cell>
          <cell r="J3550" t="str">
            <v>Div Decl Com Stk In-</v>
          </cell>
          <cell r="K3550" t="str">
            <v>86021500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ick Coder"/>
      <sheetName val="Conversion Grid"/>
      <sheetName val="JDE Time WO"/>
      <sheetName val="JDE Time Exp"/>
      <sheetName val="Cost &amp; Profit Ctr Conversion"/>
      <sheetName val="Natural Accts - C Gilbert"/>
      <sheetName val="Company Code Conversion"/>
      <sheetName val="Expense WBS (Adds BU &amp; Sub)"/>
      <sheetName val="Cost Centers = Bus Units"/>
      <sheetName val="Profit Centers = Districts"/>
      <sheetName val="WO KY"/>
      <sheetName val="WO Bluefield"/>
      <sheetName val="Reg Asset WO"/>
      <sheetName val="WO CA"/>
      <sheetName val="WO IL"/>
      <sheetName val="WO IN"/>
      <sheetName val="WO IA"/>
      <sheetName val="WO MD"/>
      <sheetName val="WO MI"/>
      <sheetName val="WO MO"/>
      <sheetName val="WO NJ"/>
      <sheetName val="WO PA"/>
      <sheetName val="WO TN"/>
      <sheetName val="WO VA"/>
      <sheetName val="WO WV"/>
      <sheetName val="WO HI"/>
      <sheetName val="WO LI"/>
      <sheetName val="WO ILLake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A12" t="str">
            <v>Bluefield</v>
          </cell>
        </row>
        <row r="13">
          <cell r="A13" t="str">
            <v>CA</v>
          </cell>
        </row>
        <row r="14">
          <cell r="A14" t="str">
            <v>IL</v>
          </cell>
        </row>
        <row r="15">
          <cell r="A15" t="str">
            <v>IN</v>
          </cell>
        </row>
        <row r="16">
          <cell r="A16" t="str">
            <v>IA</v>
          </cell>
        </row>
        <row r="17">
          <cell r="A17" t="str">
            <v>KY</v>
          </cell>
        </row>
        <row r="18">
          <cell r="A18" t="str">
            <v>MD</v>
          </cell>
        </row>
        <row r="19">
          <cell r="A19" t="str">
            <v>MI</v>
          </cell>
        </row>
        <row r="20">
          <cell r="A20" t="str">
            <v>MO</v>
          </cell>
        </row>
        <row r="21">
          <cell r="A21" t="str">
            <v>NJ</v>
          </cell>
        </row>
        <row r="23">
          <cell r="A23" t="str">
            <v>PA</v>
          </cell>
        </row>
        <row r="24">
          <cell r="A24" t="str">
            <v>TN</v>
          </cell>
        </row>
        <row r="25">
          <cell r="A25" t="str">
            <v>VA</v>
          </cell>
        </row>
        <row r="26">
          <cell r="A26" t="str">
            <v>WV</v>
          </cell>
        </row>
        <row r="27">
          <cell r="A27" t="str">
            <v>HI</v>
          </cell>
        </row>
        <row r="28">
          <cell r="A28" t="str">
            <v>LI</v>
          </cell>
        </row>
        <row r="29">
          <cell r="A29" t="str">
            <v>ILLake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  <sheetName val="Link Out Carlisle"/>
      <sheetName val="Link Out BY"/>
      <sheetName val="2018 KY Constants_Financial Dat"/>
    </sheetNames>
    <sheetDataSet>
      <sheetData sheetId="0">
        <row r="9">
          <cell r="A9" t="str">
            <v>Company Title:</v>
          </cell>
        </row>
        <row r="11">
          <cell r="C11" t="str">
            <v>Case No. 2018-00358</v>
          </cell>
        </row>
        <row r="14">
          <cell r="C14" t="str">
            <v>For the 12 Months Ending June 30, 2020</v>
          </cell>
        </row>
      </sheetData>
      <sheetData sheetId="1">
        <row r="21">
          <cell r="F21" t="str">
            <v>W/P - 1-10</v>
          </cell>
        </row>
        <row r="36">
          <cell r="F36" t="str">
            <v>W/P - 2-1</v>
          </cell>
        </row>
      </sheetData>
      <sheetData sheetId="2">
        <row r="1">
          <cell r="A1" t="str">
            <v>Kentucky American Water Company</v>
          </cell>
        </row>
      </sheetData>
      <sheetData sheetId="3">
        <row r="6">
          <cell r="A6" t="str">
            <v>Line</v>
          </cell>
        </row>
      </sheetData>
      <sheetData sheetId="4">
        <row r="1">
          <cell r="D1" t="str">
            <v>Water Only</v>
          </cell>
        </row>
      </sheetData>
      <sheetData sheetId="5">
        <row r="8">
          <cell r="C8">
            <v>401</v>
          </cell>
        </row>
      </sheetData>
      <sheetData sheetId="6">
        <row r="5">
          <cell r="O5">
            <v>14320884.467466416</v>
          </cell>
        </row>
      </sheetData>
      <sheetData sheetId="7">
        <row r="14">
          <cell r="E14">
            <v>91956201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In"/>
      <sheetName val="LinkOut"/>
      <sheetName val="Instructions"/>
      <sheetName val="ExecSummary"/>
      <sheetName val="Base_Inputs"/>
      <sheetName val="StateSummary"/>
      <sheetName val="START"/>
      <sheetName val="Central"/>
      <sheetName val="Northern"/>
      <sheetName val="E Rockcastle"/>
      <sheetName val="Central_SFR"/>
      <sheetName val="END"/>
      <sheetName val="Migration Tool"/>
      <sheetName val="BaseModel"/>
      <sheetName val="Assumptions List"/>
      <sheetName val="CusCt NonSeasonal"/>
      <sheetName val="CusCt Seasonal"/>
      <sheetName val="Meter Counts"/>
      <sheetName val="Fixed Tariff"/>
      <sheetName val="Base Usage"/>
      <sheetName val="Seasonal Usage"/>
      <sheetName val="% Usage No Pay"/>
      <sheetName val="Usage Tariff"/>
      <sheetName val="DSIC Rate Based on Meter"/>
      <sheetName val="DSIC Rate Other"/>
      <sheetName val="Fixed Surch %"/>
      <sheetName val="Vol Surch Rate"/>
      <sheetName val="Total Rev Surch Rate %"/>
      <sheetName val="TaxRefund%TotalRev"/>
      <sheetName val="Other Surch"/>
      <sheetName val="Pre-GRC OORs"/>
      <sheetName val="NRW"/>
      <sheetName val="Unbilled Days"/>
      <sheetName val="RateIncrease-Surcharge"/>
      <sheetName val="Rate Increase"/>
      <sheetName val="Sewer EDUs"/>
      <sheetName val="MinimalUsgPrice"/>
      <sheetName val="PWSurcharge"/>
      <sheetName val="SewerBaseRateInput"/>
      <sheetName val="PublicFirePassThruRates"/>
      <sheetName val="RevenueAmortization"/>
      <sheetName val="LowIncomeDiscount"/>
      <sheetName val="SV_Upload"/>
      <sheetName val="SV_Upload_Summary"/>
      <sheetName val="Consolidated"/>
      <sheetName val="Input"/>
      <sheetName val="SV0"/>
      <sheetName val="Output"/>
    </sheetNames>
    <sheetDataSet>
      <sheetData sheetId="0" refreshError="1"/>
      <sheetData sheetId="1">
        <row r="49">
          <cell r="Z49">
            <v>120896</v>
          </cell>
        </row>
        <row r="79">
          <cell r="J79">
            <v>526342.65227477613</v>
          </cell>
          <cell r="K79">
            <v>498101.25945602939</v>
          </cell>
          <cell r="L79">
            <v>436194.61200300232</v>
          </cell>
          <cell r="M79">
            <v>443191.65429336374</v>
          </cell>
          <cell r="N79">
            <v>437016.20594137174</v>
          </cell>
          <cell r="O79">
            <v>400299.25171365187</v>
          </cell>
          <cell r="P79">
            <v>432974.52139890409</v>
          </cell>
          <cell r="Q79">
            <v>428130.5323404051</v>
          </cell>
          <cell r="R79">
            <v>485847.13287394203</v>
          </cell>
          <cell r="S79">
            <v>508610.2203325734</v>
          </cell>
          <cell r="T79">
            <v>523680.58303840144</v>
          </cell>
          <cell r="U79">
            <v>531976.85895462951</v>
          </cell>
          <cell r="V79">
            <v>519883.87541292259</v>
          </cell>
          <cell r="W79">
            <v>491989.0341299405</v>
          </cell>
          <cell r="X79">
            <v>430842.04622651759</v>
          </cell>
          <cell r="Y79">
            <v>437753.2274629607</v>
          </cell>
          <cell r="Z79">
            <v>431406.88952017709</v>
          </cell>
          <cell r="AA79">
            <v>395161.21533078491</v>
          </cell>
          <cell r="AB79">
            <v>427417.0819725786</v>
          </cell>
          <cell r="AC79">
            <v>422635.26787921943</v>
          </cell>
          <cell r="AD79">
            <v>479611.04765886499</v>
          </cell>
          <cell r="AE79">
            <v>502081.95977355499</v>
          </cell>
        </row>
        <row r="80">
          <cell r="J80">
            <v>368191.56525176635</v>
          </cell>
          <cell r="K80">
            <v>352635.94315928296</v>
          </cell>
          <cell r="L80">
            <v>290275.62453287747</v>
          </cell>
          <cell r="M80">
            <v>274613.96703200118</v>
          </cell>
          <cell r="N80">
            <v>275727.59402217978</v>
          </cell>
          <cell r="O80">
            <v>261228.15738379821</v>
          </cell>
          <cell r="P80">
            <v>287650.99154088693</v>
          </cell>
          <cell r="Q80">
            <v>292019.97092577309</v>
          </cell>
          <cell r="R80">
            <v>324947.68846158893</v>
          </cell>
          <cell r="S80">
            <v>344052.03410291561</v>
          </cell>
          <cell r="T80">
            <v>368305.24659469194</v>
          </cell>
          <cell r="U80">
            <v>375326.45632116037</v>
          </cell>
          <cell r="V80">
            <v>365944.68772095913</v>
          </cell>
          <cell r="W80">
            <v>350483.99332659779</v>
          </cell>
          <cell r="X80">
            <v>288504.22659751732</v>
          </cell>
          <cell r="Y80">
            <v>272938.14387253224</v>
          </cell>
          <cell r="Z80">
            <v>274065.77547237265</v>
          </cell>
          <cell r="AA80">
            <v>259653.72737721208</v>
          </cell>
          <cell r="AB80">
            <v>285917.31031355727</v>
          </cell>
          <cell r="AC80">
            <v>290259.95772753097</v>
          </cell>
          <cell r="AD80">
            <v>322989.2189137098</v>
          </cell>
          <cell r="AE80">
            <v>341978.42208595853</v>
          </cell>
        </row>
        <row r="81">
          <cell r="J81">
            <v>58503.636390820531</v>
          </cell>
          <cell r="K81">
            <v>58047.577166746792</v>
          </cell>
          <cell r="L81">
            <v>49339.034324161272</v>
          </cell>
          <cell r="M81">
            <v>44607.609443071226</v>
          </cell>
          <cell r="N81">
            <v>46854.151598367724</v>
          </cell>
          <cell r="O81">
            <v>44258.49377638306</v>
          </cell>
          <cell r="P81">
            <v>48609.350470992693</v>
          </cell>
          <cell r="Q81">
            <v>48917.723306635169</v>
          </cell>
          <cell r="R81">
            <v>52413.994326282431</v>
          </cell>
          <cell r="S81">
            <v>56492.570399612479</v>
          </cell>
          <cell r="T81">
            <v>59473.94789779788</v>
          </cell>
          <cell r="U81">
            <v>62370.370300487215</v>
          </cell>
          <cell r="V81">
            <v>57617.097173166061</v>
          </cell>
          <cell r="W81">
            <v>57167.948876560382</v>
          </cell>
          <cell r="X81">
            <v>48591.371587483394</v>
          </cell>
          <cell r="Y81">
            <v>43931.644706231367</v>
          </cell>
          <cell r="Z81">
            <v>45441.123728480517</v>
          </cell>
          <cell r="AA81">
            <v>42923.745775366282</v>
          </cell>
          <cell r="AB81">
            <v>47143.389299794791</v>
          </cell>
          <cell r="AC81">
            <v>47442.462225051218</v>
          </cell>
          <cell r="AD81">
            <v>50833.292675978155</v>
          </cell>
          <cell r="AE81">
            <v>54788.867020230442</v>
          </cell>
        </row>
        <row r="82">
          <cell r="J82">
            <v>118776.96392534951</v>
          </cell>
          <cell r="K82">
            <v>103313.71326296871</v>
          </cell>
          <cell r="L82">
            <v>81139.41551952374</v>
          </cell>
          <cell r="M82">
            <v>73455.482549732871</v>
          </cell>
          <cell r="N82">
            <v>75637.149647437836</v>
          </cell>
          <cell r="O82">
            <v>70253.653347718864</v>
          </cell>
          <cell r="P82">
            <v>76937.41755322559</v>
          </cell>
          <cell r="Q82">
            <v>85431.266669530189</v>
          </cell>
          <cell r="R82">
            <v>104097.85496237339</v>
          </cell>
          <cell r="S82">
            <v>115464.31507424105</v>
          </cell>
          <cell r="T82">
            <v>128233.77361580126</v>
          </cell>
          <cell r="U82">
            <v>132924.23964043549</v>
          </cell>
          <cell r="V82">
            <v>118842.05019197745</v>
          </cell>
          <cell r="W82">
            <v>103370.32612513939</v>
          </cell>
          <cell r="X82">
            <v>81183.877521733681</v>
          </cell>
          <cell r="Y82">
            <v>73495.733983719023</v>
          </cell>
          <cell r="Z82">
            <v>75637.149647437822</v>
          </cell>
          <cell r="AA82">
            <v>70253.653347718864</v>
          </cell>
          <cell r="AB82">
            <v>76937.41755322559</v>
          </cell>
          <cell r="AC82">
            <v>85431.266669530189</v>
          </cell>
          <cell r="AD82">
            <v>104097.85496237336</v>
          </cell>
          <cell r="AE82">
            <v>115464.31507424107</v>
          </cell>
        </row>
        <row r="83">
          <cell r="J83">
            <v>45356.695895886922</v>
          </cell>
          <cell r="K83">
            <v>41206.743470665904</v>
          </cell>
          <cell r="L83">
            <v>33580.155740480521</v>
          </cell>
          <cell r="M83">
            <v>33494.41650060111</v>
          </cell>
          <cell r="N83">
            <v>31655.540395128923</v>
          </cell>
          <cell r="O83">
            <v>29452.073572630834</v>
          </cell>
          <cell r="P83">
            <v>31149.701817381465</v>
          </cell>
          <cell r="Q83">
            <v>31799.157606400731</v>
          </cell>
          <cell r="R83">
            <v>41148.262671931647</v>
          </cell>
          <cell r="S83">
            <v>43883.120744972955</v>
          </cell>
          <cell r="T83">
            <v>45215.785366229044</v>
          </cell>
          <cell r="U83">
            <v>47245.563593645973</v>
          </cell>
          <cell r="V83">
            <v>44857.82928940632</v>
          </cell>
          <cell r="W83">
            <v>40752.615016315627</v>
          </cell>
          <cell r="X83">
            <v>33216.671800776414</v>
          </cell>
          <cell r="Y83">
            <v>33134.740125180106</v>
          </cell>
          <cell r="Z83">
            <v>31655.540395128919</v>
          </cell>
          <cell r="AA83">
            <v>29452.073572630834</v>
          </cell>
          <cell r="AB83">
            <v>31149.701817381465</v>
          </cell>
          <cell r="AC83">
            <v>31799.157606400731</v>
          </cell>
          <cell r="AD83">
            <v>41148.262671931647</v>
          </cell>
          <cell r="AE83">
            <v>43883.120744972955</v>
          </cell>
        </row>
        <row r="84">
          <cell r="J84">
            <v>324.62891000000002</v>
          </cell>
          <cell r="K84">
            <v>209.13969000000006</v>
          </cell>
          <cell r="L84">
            <v>264.29009000000002</v>
          </cell>
          <cell r="M84">
            <v>150.49213499999999</v>
          </cell>
          <cell r="N84">
            <v>149.572315</v>
          </cell>
          <cell r="O84">
            <v>338.08643999999998</v>
          </cell>
          <cell r="P84">
            <v>154.47423000000001</v>
          </cell>
          <cell r="Q84">
            <v>263.498085</v>
          </cell>
          <cell r="R84">
            <v>179.21118999999999</v>
          </cell>
          <cell r="S84">
            <v>397.51290499999999</v>
          </cell>
          <cell r="T84">
            <v>350.10671000000002</v>
          </cell>
          <cell r="U84">
            <v>372.33314000000007</v>
          </cell>
          <cell r="V84">
            <v>324.62891000000002</v>
          </cell>
          <cell r="W84">
            <v>209.13969000000006</v>
          </cell>
          <cell r="X84">
            <v>264.29009000000002</v>
          </cell>
          <cell r="Y84">
            <v>150.49213499999999</v>
          </cell>
          <cell r="Z84">
            <v>149.572315</v>
          </cell>
          <cell r="AA84">
            <v>338.08643999999998</v>
          </cell>
          <cell r="AB84">
            <v>154.47423000000001</v>
          </cell>
          <cell r="AC84">
            <v>263.498085</v>
          </cell>
          <cell r="AD84">
            <v>179.21118999999999</v>
          </cell>
          <cell r="AE84">
            <v>397.51290499999999</v>
          </cell>
        </row>
        <row r="97">
          <cell r="J97">
            <v>895.96666666666658</v>
          </cell>
          <cell r="K97">
            <v>895.96666666666658</v>
          </cell>
          <cell r="L97">
            <v>895.96666666666658</v>
          </cell>
          <cell r="M97">
            <v>895.96666666666658</v>
          </cell>
          <cell r="N97">
            <v>895.96666666666658</v>
          </cell>
          <cell r="O97">
            <v>895.96666666666658</v>
          </cell>
          <cell r="P97">
            <v>895.96666666666658</v>
          </cell>
          <cell r="Q97">
            <v>895.96666666666658</v>
          </cell>
          <cell r="R97">
            <v>895.96666666666658</v>
          </cell>
          <cell r="S97">
            <v>895.96666666666658</v>
          </cell>
          <cell r="T97">
            <v>895.96666666666658</v>
          </cell>
          <cell r="U97">
            <v>895.96666666666658</v>
          </cell>
          <cell r="V97">
            <v>895.96666666666658</v>
          </cell>
          <cell r="W97">
            <v>895.96666666666658</v>
          </cell>
          <cell r="X97">
            <v>895.96666666666658</v>
          </cell>
          <cell r="Y97">
            <v>895.96666666666658</v>
          </cell>
          <cell r="Z97">
            <v>895.96666666666658</v>
          </cell>
          <cell r="AA97">
            <v>895.96666666666658</v>
          </cell>
          <cell r="AB97">
            <v>895.96666666666658</v>
          </cell>
          <cell r="AC97">
            <v>895.96666666666658</v>
          </cell>
          <cell r="AD97">
            <v>895.96666666666658</v>
          </cell>
          <cell r="AE97">
            <v>895.96666666666658</v>
          </cell>
        </row>
        <row r="98">
          <cell r="J98">
            <v>731.0599884359641</v>
          </cell>
          <cell r="K98">
            <v>731.0599884359641</v>
          </cell>
          <cell r="L98">
            <v>731.0599884359641</v>
          </cell>
          <cell r="M98">
            <v>731.0599884359641</v>
          </cell>
          <cell r="N98">
            <v>731.0599884359641</v>
          </cell>
          <cell r="O98">
            <v>731.0599884359641</v>
          </cell>
          <cell r="P98">
            <v>731.0599884359641</v>
          </cell>
          <cell r="Q98">
            <v>731.0599884359641</v>
          </cell>
          <cell r="R98">
            <v>731.0599884359641</v>
          </cell>
          <cell r="S98">
            <v>731.0599884359641</v>
          </cell>
          <cell r="T98">
            <v>731.0599884359641</v>
          </cell>
          <cell r="U98">
            <v>731.0599884359641</v>
          </cell>
          <cell r="V98">
            <v>731.0599884359641</v>
          </cell>
          <cell r="W98">
            <v>731.0599884359641</v>
          </cell>
          <cell r="X98">
            <v>731.0599884359641</v>
          </cell>
          <cell r="Y98">
            <v>731.0599884359641</v>
          </cell>
          <cell r="Z98">
            <v>731.0599884359641</v>
          </cell>
          <cell r="AA98">
            <v>731.0599884359641</v>
          </cell>
          <cell r="AB98">
            <v>731.0599884359641</v>
          </cell>
          <cell r="AC98">
            <v>731.0599884359641</v>
          </cell>
          <cell r="AD98">
            <v>731.0599884359641</v>
          </cell>
          <cell r="AE98">
            <v>731.0599884359641</v>
          </cell>
        </row>
        <row r="100">
          <cell r="J100">
            <v>37.033333333333339</v>
          </cell>
          <cell r="K100">
            <v>37.033333333333346</v>
          </cell>
          <cell r="L100">
            <v>37.033333333333339</v>
          </cell>
          <cell r="M100">
            <v>37.033333333333346</v>
          </cell>
          <cell r="N100">
            <v>37.033333333333346</v>
          </cell>
          <cell r="O100">
            <v>37.033333333333339</v>
          </cell>
          <cell r="P100">
            <v>37.033333333333346</v>
          </cell>
          <cell r="Q100">
            <v>37.033333333333339</v>
          </cell>
          <cell r="R100">
            <v>37.033333333333346</v>
          </cell>
          <cell r="S100">
            <v>37.033333333333339</v>
          </cell>
          <cell r="T100">
            <v>37.033333333333346</v>
          </cell>
          <cell r="U100">
            <v>37.033333333333346</v>
          </cell>
          <cell r="V100">
            <v>37.033333333333339</v>
          </cell>
          <cell r="W100">
            <v>37.033333333333346</v>
          </cell>
          <cell r="X100">
            <v>37.033333333333339</v>
          </cell>
          <cell r="Y100">
            <v>37.033333333333346</v>
          </cell>
          <cell r="Z100">
            <v>37.033333333333346</v>
          </cell>
          <cell r="AA100">
            <v>37.033333333333331</v>
          </cell>
          <cell r="AB100">
            <v>37.033333333333346</v>
          </cell>
          <cell r="AC100">
            <v>37.033333333333339</v>
          </cell>
          <cell r="AD100">
            <v>37.033333333333346</v>
          </cell>
          <cell r="AE100">
            <v>37.033333333333339</v>
          </cell>
        </row>
        <row r="101">
          <cell r="J101">
            <v>20.332176929748481</v>
          </cell>
          <cell r="K101">
            <v>20.332176929748481</v>
          </cell>
          <cell r="L101">
            <v>20.332176929748481</v>
          </cell>
          <cell r="M101">
            <v>20.332176929748481</v>
          </cell>
          <cell r="N101">
            <v>20.332176929748481</v>
          </cell>
          <cell r="O101">
            <v>20.332176929748481</v>
          </cell>
          <cell r="P101">
            <v>20.332176929748481</v>
          </cell>
          <cell r="Q101">
            <v>20.332176929748481</v>
          </cell>
          <cell r="R101">
            <v>20.332176929748481</v>
          </cell>
          <cell r="S101">
            <v>20.332176929748481</v>
          </cell>
          <cell r="T101">
            <v>20.332176929748481</v>
          </cell>
          <cell r="U101">
            <v>20.332176929748481</v>
          </cell>
          <cell r="V101">
            <v>20.332176929748481</v>
          </cell>
          <cell r="W101">
            <v>20.332176929748481</v>
          </cell>
          <cell r="X101">
            <v>20.332176929748481</v>
          </cell>
          <cell r="Y101">
            <v>20.332176929748481</v>
          </cell>
          <cell r="Z101">
            <v>20.332176929748481</v>
          </cell>
          <cell r="AA101">
            <v>20.332176929748481</v>
          </cell>
          <cell r="AB101">
            <v>20.332176929748481</v>
          </cell>
          <cell r="AC101">
            <v>20.332176929748481</v>
          </cell>
          <cell r="AD101">
            <v>20.332176929748481</v>
          </cell>
          <cell r="AE101">
            <v>20.332176929748481</v>
          </cell>
        </row>
        <row r="216">
          <cell r="J216">
            <v>4204.3434678580925</v>
          </cell>
          <cell r="K216">
            <v>4062.0260715880531</v>
          </cell>
          <cell r="L216">
            <v>3748.4656421231894</v>
          </cell>
          <cell r="M216">
            <v>3784.506919070127</v>
          </cell>
          <cell r="N216">
            <v>3754.2582858573996</v>
          </cell>
          <cell r="O216">
            <v>3568.9880844193649</v>
          </cell>
          <cell r="P216">
            <v>3735.8660237570562</v>
          </cell>
          <cell r="Q216">
            <v>3713.6397231101096</v>
          </cell>
          <cell r="R216">
            <v>4006.7458652092728</v>
          </cell>
          <cell r="S216">
            <v>4123.765344662489</v>
          </cell>
          <cell r="T216">
            <v>4200.0187995912729</v>
          </cell>
          <cell r="U216">
            <v>4245.8303594514709</v>
          </cell>
          <cell r="V216">
            <v>4186.3131357139755</v>
          </cell>
          <cell r="W216">
            <v>4046.0362136633689</v>
          </cell>
          <cell r="X216">
            <v>3736.3189018599523</v>
          </cell>
          <cell r="Y216">
            <v>3771.8508677351183</v>
          </cell>
          <cell r="Z216">
            <v>3738.7018240825755</v>
          </cell>
          <cell r="AA216">
            <v>3555.8158283584407</v>
          </cell>
          <cell r="AB216">
            <v>3720.5844976992757</v>
          </cell>
          <cell r="AC216">
            <v>3698.6977202009712</v>
          </cell>
          <cell r="AD216">
            <v>3988.0685401061978</v>
          </cell>
          <cell r="AE216">
            <v>4103.622394494414</v>
          </cell>
        </row>
        <row r="217">
          <cell r="J217">
            <v>2032.3377258907931</v>
          </cell>
          <cell r="K217">
            <v>1962.8067712187562</v>
          </cell>
          <cell r="L217">
            <v>1686.9438654390553</v>
          </cell>
          <cell r="M217">
            <v>1617.810562545189</v>
          </cell>
          <cell r="N217">
            <v>1622.7238848258573</v>
          </cell>
          <cell r="O217">
            <v>1558.595630377318</v>
          </cell>
          <cell r="P217">
            <v>1674.8324346783932</v>
          </cell>
          <cell r="Q217">
            <v>1694.6671817245106</v>
          </cell>
          <cell r="R217">
            <v>1840.8438214925304</v>
          </cell>
          <cell r="S217">
            <v>1925.6296744620636</v>
          </cell>
          <cell r="T217">
            <v>2032.4644779757805</v>
          </cell>
          <cell r="U217">
            <v>2064.1235352889594</v>
          </cell>
          <cell r="V217">
            <v>2022.3427322248717</v>
          </cell>
          <cell r="W217">
            <v>1953.2305985569496</v>
          </cell>
          <cell r="X217">
            <v>1679.0466877482463</v>
          </cell>
          <cell r="Y217">
            <v>1610.369130765612</v>
          </cell>
          <cell r="Z217">
            <v>1615.3442413841083</v>
          </cell>
          <cell r="AA217">
            <v>1551.6015451882599</v>
          </cell>
          <cell r="AB217">
            <v>1667.1357331034144</v>
          </cell>
          <cell r="AC217">
            <v>1686.8543034938668</v>
          </cell>
          <cell r="AD217">
            <v>1832.1553538472876</v>
          </cell>
          <cell r="AE217">
            <v>1916.4468282432488</v>
          </cell>
        </row>
        <row r="218">
          <cell r="J218">
            <v>236.59742192240591</v>
          </cell>
          <cell r="K218">
            <v>234.8488908573072</v>
          </cell>
          <cell r="L218">
            <v>201.46033759883431</v>
          </cell>
          <cell r="M218">
            <v>183.32005460473505</v>
          </cell>
          <cell r="N218">
            <v>191.93329722814184</v>
          </cell>
          <cell r="O218">
            <v>181.98154513865265</v>
          </cell>
          <cell r="P218">
            <v>198.66272970578601</v>
          </cell>
          <cell r="Q218">
            <v>199.84503115763923</v>
          </cell>
          <cell r="R218">
            <v>213.24973424696685</v>
          </cell>
          <cell r="S218">
            <v>228.88699491211423</v>
          </cell>
          <cell r="T218">
            <v>240.31759624015706</v>
          </cell>
          <cell r="U218">
            <v>251.42247973206798</v>
          </cell>
          <cell r="V218">
            <v>233.19843056191868</v>
          </cell>
          <cell r="W218">
            <v>231.47639599273251</v>
          </cell>
          <cell r="X218">
            <v>198.59379866641132</v>
          </cell>
          <cell r="Y218">
            <v>180.72840580369106</v>
          </cell>
          <cell r="Z218">
            <v>186.5157483749943</v>
          </cell>
          <cell r="AA218">
            <v>176.86412130275431</v>
          </cell>
          <cell r="AB218">
            <v>193.04223457541323</v>
          </cell>
          <cell r="AC218">
            <v>194.18888017084637</v>
          </cell>
          <cell r="AD218">
            <v>207.18932411970025</v>
          </cell>
          <cell r="AE218">
            <v>222.35499615556353</v>
          </cell>
        </row>
        <row r="219">
          <cell r="J219">
            <v>299.32979999999998</v>
          </cell>
          <cell r="K219">
            <v>299.32979999999998</v>
          </cell>
          <cell r="L219">
            <v>299.32979999999998</v>
          </cell>
          <cell r="M219">
            <v>299.32979999999998</v>
          </cell>
          <cell r="N219">
            <v>299.32979999999998</v>
          </cell>
          <cell r="O219">
            <v>299.32979999999998</v>
          </cell>
          <cell r="P219">
            <v>299.32979999999998</v>
          </cell>
          <cell r="Q219">
            <v>299.32979999999998</v>
          </cell>
          <cell r="R219">
            <v>299.32979999999998</v>
          </cell>
          <cell r="S219">
            <v>299.32979999999998</v>
          </cell>
          <cell r="T219">
            <v>299.32979999999998</v>
          </cell>
          <cell r="U219">
            <v>299.32979999999998</v>
          </cell>
          <cell r="V219">
            <v>299.32979999999998</v>
          </cell>
          <cell r="W219">
            <v>299.32979999999998</v>
          </cell>
          <cell r="X219">
            <v>299.32979999999998</v>
          </cell>
          <cell r="Y219">
            <v>299.32979999999998</v>
          </cell>
          <cell r="Z219">
            <v>299.32979999999998</v>
          </cell>
          <cell r="AA219">
            <v>299.32979999999998</v>
          </cell>
          <cell r="AB219">
            <v>299.32979999999998</v>
          </cell>
          <cell r="AC219">
            <v>299.32979999999998</v>
          </cell>
          <cell r="AD219">
            <v>299.32979999999998</v>
          </cell>
          <cell r="AE219">
            <v>299.32979999999998</v>
          </cell>
        </row>
        <row r="220">
          <cell r="J220">
            <v>222.06002999999995</v>
          </cell>
          <cell r="K220">
            <v>222.06002999999995</v>
          </cell>
          <cell r="L220">
            <v>222.06002999999995</v>
          </cell>
          <cell r="M220">
            <v>222.06002999999995</v>
          </cell>
          <cell r="N220">
            <v>222.06002999999995</v>
          </cell>
          <cell r="O220">
            <v>222.06002999999995</v>
          </cell>
          <cell r="P220">
            <v>222.06002999999995</v>
          </cell>
          <cell r="Q220">
            <v>222.06002999999995</v>
          </cell>
          <cell r="R220">
            <v>222.06002999999995</v>
          </cell>
          <cell r="S220">
            <v>222.06002999999995</v>
          </cell>
          <cell r="T220">
            <v>222.06002999999995</v>
          </cell>
          <cell r="U220">
            <v>222.06002999999995</v>
          </cell>
          <cell r="V220">
            <v>222.06002999999995</v>
          </cell>
          <cell r="W220">
            <v>222.06002999999995</v>
          </cell>
          <cell r="X220">
            <v>222.06002999999995</v>
          </cell>
          <cell r="Y220">
            <v>222.06002999999995</v>
          </cell>
          <cell r="Z220">
            <v>222.06002999999995</v>
          </cell>
          <cell r="AA220">
            <v>222.06002999999995</v>
          </cell>
          <cell r="AB220">
            <v>222.06002999999995</v>
          </cell>
          <cell r="AC220">
            <v>222.06002999999995</v>
          </cell>
          <cell r="AD220">
            <v>222.06002999999995</v>
          </cell>
          <cell r="AE220">
            <v>222.06002999999995</v>
          </cell>
        </row>
        <row r="221">
          <cell r="J221">
            <v>562.91108478944159</v>
          </cell>
          <cell r="K221">
            <v>500.23852985481221</v>
          </cell>
          <cell r="L221">
            <v>410.36610110062975</v>
          </cell>
          <cell r="M221">
            <v>379.2231207740673</v>
          </cell>
          <cell r="N221">
            <v>388.06541752106557</v>
          </cell>
          <cell r="O221">
            <v>366.24610701830454</v>
          </cell>
          <cell r="P221">
            <v>393.33540334322333</v>
          </cell>
          <cell r="Q221">
            <v>427.76097381160588</v>
          </cell>
          <cell r="R221">
            <v>503.41665616249935</v>
          </cell>
          <cell r="S221">
            <v>549.48491899589897</v>
          </cell>
          <cell r="T221">
            <v>601.23953446484256</v>
          </cell>
          <cell r="U221">
            <v>620.24999326268505</v>
          </cell>
          <cell r="V221">
            <v>563.17487942808452</v>
          </cell>
          <cell r="W221">
            <v>500.46798178518998</v>
          </cell>
          <cell r="X221">
            <v>410.54630559558666</v>
          </cell>
          <cell r="Y221">
            <v>379.38625983601327</v>
          </cell>
          <cell r="Z221">
            <v>388.06541752106551</v>
          </cell>
          <cell r="AA221">
            <v>366.24610701830454</v>
          </cell>
          <cell r="AB221">
            <v>393.33540334322333</v>
          </cell>
          <cell r="AC221">
            <v>427.76097381160588</v>
          </cell>
          <cell r="AD221">
            <v>503.41665616249924</v>
          </cell>
          <cell r="AE221">
            <v>549.48491899589908</v>
          </cell>
        </row>
        <row r="222">
          <cell r="J222">
            <v>178.02471531526069</v>
          </cell>
          <cell r="K222">
            <v>162.25370952260084</v>
          </cell>
          <cell r="L222">
            <v>133.27080836987176</v>
          </cell>
          <cell r="M222">
            <v>132.94508175356063</v>
          </cell>
          <cell r="N222">
            <v>125.95720450366321</v>
          </cell>
          <cell r="O222">
            <v>117.58349217896247</v>
          </cell>
          <cell r="P222">
            <v>124.03477718652169</v>
          </cell>
          <cell r="Q222">
            <v>126.50284884021929</v>
          </cell>
          <cell r="R222">
            <v>162.03204892018388</v>
          </cell>
          <cell r="S222">
            <v>172.42496970760985</v>
          </cell>
          <cell r="T222">
            <v>177.48939325372763</v>
          </cell>
          <cell r="U222">
            <v>185.20300540094644</v>
          </cell>
          <cell r="V222">
            <v>176.12888361646367</v>
          </cell>
          <cell r="W222">
            <v>160.52789560175916</v>
          </cell>
          <cell r="X222">
            <v>131.88946606356708</v>
          </cell>
          <cell r="Y222">
            <v>131.57820812637576</v>
          </cell>
          <cell r="Z222">
            <v>125.95720450366319</v>
          </cell>
          <cell r="AA222">
            <v>117.58349217896247</v>
          </cell>
          <cell r="AB222">
            <v>124.03477718652169</v>
          </cell>
          <cell r="AC222">
            <v>126.50284884021929</v>
          </cell>
          <cell r="AD222">
            <v>162.03204892018388</v>
          </cell>
          <cell r="AE222">
            <v>172.42496970760985</v>
          </cell>
        </row>
        <row r="223">
          <cell r="J223">
            <v>5.2305775906800003</v>
          </cell>
          <cell r="K223">
            <v>4.8439196821200001</v>
          </cell>
          <cell r="L223">
            <v>5.0285632213199998</v>
          </cell>
          <cell r="M223">
            <v>4.6475676679799998</v>
          </cell>
          <cell r="N223">
            <v>4.6444881106200002</v>
          </cell>
          <cell r="O223">
            <v>5.2756334011200003</v>
          </cell>
          <cell r="P223">
            <v>4.6608997220399999</v>
          </cell>
          <cell r="Q223">
            <v>5.0259115885799996</v>
          </cell>
          <cell r="R223">
            <v>4.7437190641200004</v>
          </cell>
          <cell r="S223">
            <v>5.4745932059399998</v>
          </cell>
          <cell r="T223">
            <v>5.3158772650800001</v>
          </cell>
          <cell r="U223">
            <v>5.3902913527200003</v>
          </cell>
          <cell r="V223">
            <v>5.2305775906800003</v>
          </cell>
          <cell r="W223">
            <v>4.8439196821200001</v>
          </cell>
          <cell r="X223">
            <v>5.0285632213199998</v>
          </cell>
          <cell r="Y223">
            <v>4.6475676679799998</v>
          </cell>
          <cell r="Z223">
            <v>4.6444881106200002</v>
          </cell>
          <cell r="AA223">
            <v>5.2756334011200003</v>
          </cell>
          <cell r="AB223">
            <v>4.6608997220399999</v>
          </cell>
          <cell r="AC223">
            <v>5.0259115885799996</v>
          </cell>
          <cell r="AD223">
            <v>4.7437190641200004</v>
          </cell>
          <cell r="AE223">
            <v>5.4745932059399998</v>
          </cell>
        </row>
        <row r="227">
          <cell r="J227">
            <v>25.764761666666665</v>
          </cell>
          <cell r="K227">
            <v>25.764761666666665</v>
          </cell>
          <cell r="L227">
            <v>25.764761666666665</v>
          </cell>
          <cell r="M227">
            <v>25.764761666666665</v>
          </cell>
          <cell r="N227">
            <v>25.764761666666665</v>
          </cell>
          <cell r="O227">
            <v>25.764761666666665</v>
          </cell>
          <cell r="P227">
            <v>25.764761666666665</v>
          </cell>
          <cell r="Q227">
            <v>25.764761666666665</v>
          </cell>
          <cell r="R227">
            <v>25.764761666666665</v>
          </cell>
          <cell r="S227">
            <v>25.764761666666665</v>
          </cell>
          <cell r="T227">
            <v>25.764761666666665</v>
          </cell>
          <cell r="U227">
            <v>25.764761666666665</v>
          </cell>
          <cell r="V227">
            <v>25.764761666666665</v>
          </cell>
          <cell r="W227">
            <v>25.764761666666665</v>
          </cell>
          <cell r="X227">
            <v>25.764761666666665</v>
          </cell>
          <cell r="Y227">
            <v>25.764761666666665</v>
          </cell>
          <cell r="Z227">
            <v>25.764761666666665</v>
          </cell>
          <cell r="AA227">
            <v>25.764761666666665</v>
          </cell>
          <cell r="AB227">
            <v>25.764761666666665</v>
          </cell>
          <cell r="AC227">
            <v>25.764761666666665</v>
          </cell>
          <cell r="AD227">
            <v>25.764761666666665</v>
          </cell>
          <cell r="AE227">
            <v>25.764761666666665</v>
          </cell>
        </row>
        <row r="228">
          <cell r="J228">
            <v>0.85658999999999996</v>
          </cell>
          <cell r="K228">
            <v>0.85658999999999996</v>
          </cell>
          <cell r="L228">
            <v>0.85658999999999996</v>
          </cell>
          <cell r="M228">
            <v>0.85658999999999996</v>
          </cell>
          <cell r="N228">
            <v>0.85658999999999996</v>
          </cell>
          <cell r="O228">
            <v>0.85658999999999996</v>
          </cell>
          <cell r="P228">
            <v>0.85658999999999996</v>
          </cell>
          <cell r="Q228">
            <v>0.85658999999999996</v>
          </cell>
          <cell r="R228">
            <v>0.85658999999999996</v>
          </cell>
          <cell r="S228">
            <v>0.85658999999999996</v>
          </cell>
          <cell r="T228">
            <v>0.85658999999999996</v>
          </cell>
          <cell r="U228">
            <v>0.85658999999999996</v>
          </cell>
          <cell r="V228">
            <v>0.85658999999999996</v>
          </cell>
          <cell r="W228">
            <v>0.85658999999999996</v>
          </cell>
          <cell r="X228">
            <v>0.85658999999999996</v>
          </cell>
          <cell r="Y228">
            <v>0.85658999999999996</v>
          </cell>
          <cell r="Z228">
            <v>0.85658999999999996</v>
          </cell>
          <cell r="AA228">
            <v>0.85658999999999996</v>
          </cell>
          <cell r="AB228">
            <v>0.85658999999999996</v>
          </cell>
          <cell r="AC228">
            <v>0.85658999999999996</v>
          </cell>
          <cell r="AD228">
            <v>0.85658999999999996</v>
          </cell>
          <cell r="AE228">
            <v>0.85658999999999996</v>
          </cell>
        </row>
        <row r="453">
          <cell r="J453">
            <v>117078</v>
          </cell>
          <cell r="K453">
            <v>117120</v>
          </cell>
          <cell r="L453">
            <v>117090</v>
          </cell>
          <cell r="M453">
            <v>117139</v>
          </cell>
          <cell r="N453">
            <v>117216</v>
          </cell>
          <cell r="O453">
            <v>117252</v>
          </cell>
          <cell r="P453">
            <v>117373</v>
          </cell>
          <cell r="Q453">
            <v>117548</v>
          </cell>
          <cell r="R453">
            <v>117635</v>
          </cell>
          <cell r="S453">
            <v>117779</v>
          </cell>
          <cell r="T453">
            <v>117780</v>
          </cell>
          <cell r="U453">
            <v>118075</v>
          </cell>
          <cell r="V453">
            <v>118203</v>
          </cell>
          <cell r="W453">
            <v>118268</v>
          </cell>
          <cell r="X453">
            <v>118238</v>
          </cell>
          <cell r="Y453">
            <v>118281</v>
          </cell>
          <cell r="Z453">
            <v>118200</v>
          </cell>
          <cell r="AA453">
            <v>118236</v>
          </cell>
          <cell r="AB453">
            <v>118358</v>
          </cell>
          <cell r="AC453">
            <v>118535</v>
          </cell>
          <cell r="AD453">
            <v>118623</v>
          </cell>
          <cell r="AE453">
            <v>118768</v>
          </cell>
        </row>
        <row r="454"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</row>
        <row r="455">
          <cell r="J455">
            <v>2046</v>
          </cell>
          <cell r="K455">
            <v>2047</v>
          </cell>
          <cell r="L455">
            <v>2047</v>
          </cell>
          <cell r="M455">
            <v>2048</v>
          </cell>
          <cell r="N455">
            <v>2049</v>
          </cell>
          <cell r="O455">
            <v>2050</v>
          </cell>
          <cell r="P455">
            <v>2052</v>
          </cell>
          <cell r="Q455">
            <v>2055</v>
          </cell>
          <cell r="R455">
            <v>2056</v>
          </cell>
          <cell r="S455">
            <v>2058</v>
          </cell>
          <cell r="T455">
            <v>2058</v>
          </cell>
          <cell r="U455">
            <v>2063</v>
          </cell>
          <cell r="V455">
            <v>2065</v>
          </cell>
          <cell r="W455">
            <v>2066</v>
          </cell>
          <cell r="X455">
            <v>2066</v>
          </cell>
          <cell r="Y455">
            <v>2067</v>
          </cell>
          <cell r="Z455">
            <v>2066</v>
          </cell>
          <cell r="AA455">
            <v>2067</v>
          </cell>
          <cell r="AB455">
            <v>2069</v>
          </cell>
          <cell r="AC455">
            <v>2072</v>
          </cell>
          <cell r="AD455">
            <v>2073</v>
          </cell>
          <cell r="AE455">
            <v>2075</v>
          </cell>
        </row>
        <row r="456">
          <cell r="J456">
            <v>13</v>
          </cell>
          <cell r="K456">
            <v>13</v>
          </cell>
          <cell r="L456">
            <v>13</v>
          </cell>
          <cell r="M456">
            <v>13</v>
          </cell>
          <cell r="N456">
            <v>13</v>
          </cell>
          <cell r="O456">
            <v>13</v>
          </cell>
          <cell r="P456">
            <v>13</v>
          </cell>
          <cell r="Q456">
            <v>13</v>
          </cell>
          <cell r="R456">
            <v>13</v>
          </cell>
          <cell r="S456">
            <v>13</v>
          </cell>
          <cell r="T456">
            <v>13</v>
          </cell>
          <cell r="U456">
            <v>13</v>
          </cell>
          <cell r="V456">
            <v>13</v>
          </cell>
          <cell r="W456">
            <v>13</v>
          </cell>
          <cell r="X456">
            <v>13</v>
          </cell>
          <cell r="Y456">
            <v>13</v>
          </cell>
          <cell r="Z456">
            <v>13</v>
          </cell>
          <cell r="AA456">
            <v>13</v>
          </cell>
          <cell r="AB456">
            <v>13</v>
          </cell>
          <cell r="AC456">
            <v>13</v>
          </cell>
          <cell r="AD456">
            <v>13</v>
          </cell>
          <cell r="AE456">
            <v>13</v>
          </cell>
        </row>
        <row r="457">
          <cell r="J457">
            <v>117</v>
          </cell>
          <cell r="K457">
            <v>117</v>
          </cell>
          <cell r="L457">
            <v>117</v>
          </cell>
          <cell r="M457">
            <v>117</v>
          </cell>
          <cell r="N457">
            <v>117</v>
          </cell>
          <cell r="O457">
            <v>117</v>
          </cell>
          <cell r="P457">
            <v>117</v>
          </cell>
          <cell r="Q457">
            <v>117</v>
          </cell>
          <cell r="R457">
            <v>117</v>
          </cell>
          <cell r="S457">
            <v>117</v>
          </cell>
          <cell r="T457">
            <v>117</v>
          </cell>
          <cell r="U457">
            <v>117</v>
          </cell>
          <cell r="V457">
            <v>117</v>
          </cell>
          <cell r="W457">
            <v>117</v>
          </cell>
          <cell r="X457">
            <v>117</v>
          </cell>
          <cell r="Y457">
            <v>117</v>
          </cell>
          <cell r="Z457">
            <v>117</v>
          </cell>
          <cell r="AA457">
            <v>117</v>
          </cell>
          <cell r="AB457">
            <v>117</v>
          </cell>
          <cell r="AC457">
            <v>117</v>
          </cell>
          <cell r="AD457">
            <v>117</v>
          </cell>
          <cell r="AE457">
            <v>117</v>
          </cell>
        </row>
        <row r="458"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</row>
        <row r="459"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</row>
        <row r="460">
          <cell r="J460">
            <v>3</v>
          </cell>
          <cell r="K460">
            <v>3</v>
          </cell>
          <cell r="L460">
            <v>3</v>
          </cell>
          <cell r="M460">
            <v>3</v>
          </cell>
          <cell r="N460">
            <v>3</v>
          </cell>
          <cell r="O460">
            <v>3</v>
          </cell>
          <cell r="P460">
            <v>3</v>
          </cell>
          <cell r="Q460">
            <v>3</v>
          </cell>
          <cell r="R460">
            <v>3</v>
          </cell>
          <cell r="S460">
            <v>3</v>
          </cell>
          <cell r="T460">
            <v>3</v>
          </cell>
          <cell r="U460">
            <v>3</v>
          </cell>
          <cell r="V460">
            <v>3</v>
          </cell>
          <cell r="W460">
            <v>3</v>
          </cell>
          <cell r="X460">
            <v>3</v>
          </cell>
          <cell r="Y460">
            <v>3</v>
          </cell>
          <cell r="Z460">
            <v>3</v>
          </cell>
          <cell r="AA460">
            <v>3</v>
          </cell>
          <cell r="AB460">
            <v>3</v>
          </cell>
          <cell r="AC460">
            <v>3</v>
          </cell>
          <cell r="AD460">
            <v>3</v>
          </cell>
          <cell r="AE460">
            <v>3</v>
          </cell>
        </row>
        <row r="461">
          <cell r="J461">
            <v>1</v>
          </cell>
          <cell r="K461">
            <v>1</v>
          </cell>
          <cell r="L461">
            <v>1</v>
          </cell>
          <cell r="M461">
            <v>1</v>
          </cell>
          <cell r="N461">
            <v>1</v>
          </cell>
          <cell r="O461">
            <v>1</v>
          </cell>
          <cell r="P461">
            <v>1</v>
          </cell>
          <cell r="Q461">
            <v>1</v>
          </cell>
          <cell r="R461">
            <v>1</v>
          </cell>
          <cell r="S461">
            <v>1</v>
          </cell>
          <cell r="T461">
            <v>1</v>
          </cell>
          <cell r="U461">
            <v>1</v>
          </cell>
          <cell r="V461">
            <v>1</v>
          </cell>
          <cell r="W461">
            <v>1</v>
          </cell>
          <cell r="X461">
            <v>1</v>
          </cell>
          <cell r="Y461">
            <v>1</v>
          </cell>
          <cell r="Z461">
            <v>1</v>
          </cell>
          <cell r="AA461">
            <v>1</v>
          </cell>
          <cell r="AB461">
            <v>1</v>
          </cell>
          <cell r="AC461">
            <v>1</v>
          </cell>
          <cell r="AD461">
            <v>1</v>
          </cell>
          <cell r="AE461">
            <v>1</v>
          </cell>
        </row>
        <row r="465">
          <cell r="J465">
            <v>4594</v>
          </cell>
          <cell r="K465">
            <v>4583</v>
          </cell>
          <cell r="L465">
            <v>4574</v>
          </cell>
          <cell r="M465">
            <v>4574</v>
          </cell>
          <cell r="N465">
            <v>4574</v>
          </cell>
          <cell r="O465">
            <v>4573</v>
          </cell>
          <cell r="P465">
            <v>4569</v>
          </cell>
          <cell r="Q465">
            <v>4576</v>
          </cell>
          <cell r="R465">
            <v>4587</v>
          </cell>
          <cell r="S465">
            <v>4592</v>
          </cell>
          <cell r="T465">
            <v>4590</v>
          </cell>
          <cell r="U465">
            <v>4598</v>
          </cell>
          <cell r="V465">
            <v>4593</v>
          </cell>
          <cell r="W465">
            <v>4582</v>
          </cell>
          <cell r="X465">
            <v>4573</v>
          </cell>
          <cell r="Y465">
            <v>4573</v>
          </cell>
          <cell r="Z465">
            <v>4573</v>
          </cell>
          <cell r="AA465">
            <v>4572</v>
          </cell>
          <cell r="AB465">
            <v>4568</v>
          </cell>
          <cell r="AC465">
            <v>4575</v>
          </cell>
          <cell r="AD465">
            <v>4586</v>
          </cell>
          <cell r="AE465">
            <v>4592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</row>
        <row r="467">
          <cell r="J467">
            <v>2433</v>
          </cell>
          <cell r="K467">
            <v>2427</v>
          </cell>
          <cell r="L467">
            <v>2422</v>
          </cell>
          <cell r="M467">
            <v>2421</v>
          </cell>
          <cell r="N467">
            <v>2421</v>
          </cell>
          <cell r="O467">
            <v>2420</v>
          </cell>
          <cell r="P467">
            <v>2418</v>
          </cell>
          <cell r="Q467">
            <v>2422</v>
          </cell>
          <cell r="R467">
            <v>2428</v>
          </cell>
          <cell r="S467">
            <v>2431</v>
          </cell>
          <cell r="T467">
            <v>2430</v>
          </cell>
          <cell r="U467">
            <v>2434</v>
          </cell>
          <cell r="V467">
            <v>2431</v>
          </cell>
          <cell r="W467">
            <v>2425</v>
          </cell>
          <cell r="X467">
            <v>2420</v>
          </cell>
          <cell r="Y467">
            <v>2420</v>
          </cell>
          <cell r="Z467">
            <v>2420</v>
          </cell>
          <cell r="AA467">
            <v>2419</v>
          </cell>
          <cell r="AB467">
            <v>2417</v>
          </cell>
          <cell r="AC467">
            <v>2421</v>
          </cell>
          <cell r="AD467">
            <v>2427</v>
          </cell>
          <cell r="AE467">
            <v>2430</v>
          </cell>
        </row>
        <row r="468">
          <cell r="J468">
            <v>176</v>
          </cell>
          <cell r="K468">
            <v>176</v>
          </cell>
          <cell r="L468">
            <v>176</v>
          </cell>
          <cell r="M468">
            <v>176</v>
          </cell>
          <cell r="N468">
            <v>176</v>
          </cell>
          <cell r="O468">
            <v>176</v>
          </cell>
          <cell r="P468">
            <v>176</v>
          </cell>
          <cell r="Q468">
            <v>176</v>
          </cell>
          <cell r="R468">
            <v>176</v>
          </cell>
          <cell r="S468">
            <v>176</v>
          </cell>
          <cell r="T468">
            <v>176</v>
          </cell>
          <cell r="U468">
            <v>176</v>
          </cell>
          <cell r="V468">
            <v>176</v>
          </cell>
          <cell r="W468">
            <v>176</v>
          </cell>
          <cell r="X468">
            <v>176</v>
          </cell>
          <cell r="Y468">
            <v>176</v>
          </cell>
          <cell r="Z468">
            <v>176</v>
          </cell>
          <cell r="AA468">
            <v>176</v>
          </cell>
          <cell r="AB468">
            <v>176</v>
          </cell>
          <cell r="AC468">
            <v>176</v>
          </cell>
          <cell r="AD468">
            <v>176</v>
          </cell>
          <cell r="AE468">
            <v>176</v>
          </cell>
        </row>
        <row r="469">
          <cell r="J469">
            <v>2003</v>
          </cell>
          <cell r="K469">
            <v>1998</v>
          </cell>
          <cell r="L469">
            <v>1994</v>
          </cell>
          <cell r="M469">
            <v>1994</v>
          </cell>
          <cell r="N469">
            <v>1994</v>
          </cell>
          <cell r="O469">
            <v>1993</v>
          </cell>
          <cell r="P469">
            <v>1991</v>
          </cell>
          <cell r="Q469">
            <v>1994</v>
          </cell>
          <cell r="R469">
            <v>1999</v>
          </cell>
          <cell r="S469">
            <v>2002</v>
          </cell>
          <cell r="T469">
            <v>2001</v>
          </cell>
          <cell r="U469">
            <v>2005</v>
          </cell>
          <cell r="V469">
            <v>2003</v>
          </cell>
          <cell r="W469">
            <v>1998</v>
          </cell>
          <cell r="X469">
            <v>1994</v>
          </cell>
          <cell r="Y469">
            <v>1994</v>
          </cell>
          <cell r="Z469">
            <v>1994</v>
          </cell>
          <cell r="AA469">
            <v>1993</v>
          </cell>
          <cell r="AB469">
            <v>1991</v>
          </cell>
          <cell r="AC469">
            <v>1994</v>
          </cell>
          <cell r="AD469">
            <v>1999</v>
          </cell>
          <cell r="AE469">
            <v>2002</v>
          </cell>
        </row>
        <row r="470">
          <cell r="J470">
            <v>1</v>
          </cell>
          <cell r="K470">
            <v>1</v>
          </cell>
          <cell r="L470">
            <v>1</v>
          </cell>
          <cell r="M470">
            <v>1</v>
          </cell>
          <cell r="N470">
            <v>1</v>
          </cell>
          <cell r="O470">
            <v>1</v>
          </cell>
          <cell r="P470">
            <v>1</v>
          </cell>
          <cell r="Q470">
            <v>1</v>
          </cell>
          <cell r="R470">
            <v>1</v>
          </cell>
          <cell r="S470">
            <v>1</v>
          </cell>
          <cell r="T470">
            <v>1</v>
          </cell>
          <cell r="U470">
            <v>1</v>
          </cell>
          <cell r="V470">
            <v>1</v>
          </cell>
          <cell r="W470">
            <v>1</v>
          </cell>
          <cell r="X470">
            <v>1</v>
          </cell>
          <cell r="Y470">
            <v>1</v>
          </cell>
          <cell r="Z470">
            <v>1</v>
          </cell>
          <cell r="AA470">
            <v>1</v>
          </cell>
          <cell r="AB470">
            <v>1</v>
          </cell>
          <cell r="AC470">
            <v>1</v>
          </cell>
          <cell r="AD470">
            <v>1</v>
          </cell>
          <cell r="AE470">
            <v>1</v>
          </cell>
        </row>
        <row r="471">
          <cell r="J471">
            <v>30</v>
          </cell>
          <cell r="K471">
            <v>30</v>
          </cell>
          <cell r="L471">
            <v>30</v>
          </cell>
          <cell r="M471">
            <v>30</v>
          </cell>
          <cell r="N471">
            <v>30</v>
          </cell>
          <cell r="O471">
            <v>30</v>
          </cell>
          <cell r="P471">
            <v>30</v>
          </cell>
          <cell r="Q471">
            <v>30</v>
          </cell>
          <cell r="R471">
            <v>30</v>
          </cell>
          <cell r="S471">
            <v>30</v>
          </cell>
          <cell r="T471">
            <v>30</v>
          </cell>
          <cell r="U471">
            <v>30</v>
          </cell>
          <cell r="V471">
            <v>30</v>
          </cell>
          <cell r="W471">
            <v>30</v>
          </cell>
          <cell r="X471">
            <v>30</v>
          </cell>
          <cell r="Y471">
            <v>30</v>
          </cell>
          <cell r="Z471">
            <v>30</v>
          </cell>
          <cell r="AA471">
            <v>30</v>
          </cell>
          <cell r="AB471">
            <v>30</v>
          </cell>
          <cell r="AC471">
            <v>30</v>
          </cell>
          <cell r="AD471">
            <v>30</v>
          </cell>
          <cell r="AE471">
            <v>30</v>
          </cell>
        </row>
        <row r="472">
          <cell r="J472">
            <v>14</v>
          </cell>
          <cell r="K472">
            <v>14</v>
          </cell>
          <cell r="L472">
            <v>14</v>
          </cell>
          <cell r="M472">
            <v>14</v>
          </cell>
          <cell r="N472">
            <v>14</v>
          </cell>
          <cell r="O472">
            <v>14</v>
          </cell>
          <cell r="P472">
            <v>14</v>
          </cell>
          <cell r="Q472">
            <v>14</v>
          </cell>
          <cell r="R472">
            <v>14</v>
          </cell>
          <cell r="S472">
            <v>14</v>
          </cell>
          <cell r="T472">
            <v>14</v>
          </cell>
          <cell r="U472">
            <v>14</v>
          </cell>
          <cell r="V472">
            <v>14</v>
          </cell>
          <cell r="W472">
            <v>14</v>
          </cell>
          <cell r="X472">
            <v>14</v>
          </cell>
          <cell r="Y472">
            <v>14</v>
          </cell>
          <cell r="Z472">
            <v>14</v>
          </cell>
          <cell r="AA472">
            <v>14</v>
          </cell>
          <cell r="AB472">
            <v>14</v>
          </cell>
          <cell r="AC472">
            <v>14</v>
          </cell>
          <cell r="AD472">
            <v>14</v>
          </cell>
          <cell r="AE472">
            <v>14</v>
          </cell>
        </row>
        <row r="473">
          <cell r="J473">
            <v>11</v>
          </cell>
          <cell r="K473">
            <v>11</v>
          </cell>
          <cell r="L473">
            <v>11</v>
          </cell>
          <cell r="M473">
            <v>11</v>
          </cell>
          <cell r="N473">
            <v>11</v>
          </cell>
          <cell r="O473">
            <v>11</v>
          </cell>
          <cell r="P473">
            <v>11</v>
          </cell>
          <cell r="Q473">
            <v>11</v>
          </cell>
          <cell r="R473">
            <v>11</v>
          </cell>
          <cell r="S473">
            <v>11</v>
          </cell>
          <cell r="T473">
            <v>11</v>
          </cell>
          <cell r="U473">
            <v>11</v>
          </cell>
          <cell r="V473">
            <v>11</v>
          </cell>
          <cell r="W473">
            <v>11</v>
          </cell>
          <cell r="X473">
            <v>11</v>
          </cell>
          <cell r="Y473">
            <v>11</v>
          </cell>
          <cell r="Z473">
            <v>11</v>
          </cell>
          <cell r="AA473">
            <v>11</v>
          </cell>
          <cell r="AB473">
            <v>11</v>
          </cell>
          <cell r="AC473">
            <v>11</v>
          </cell>
          <cell r="AD473">
            <v>11</v>
          </cell>
          <cell r="AE473">
            <v>11</v>
          </cell>
        </row>
        <row r="477">
          <cell r="J477">
            <v>6</v>
          </cell>
          <cell r="K477">
            <v>6</v>
          </cell>
          <cell r="L477">
            <v>6</v>
          </cell>
          <cell r="M477">
            <v>6</v>
          </cell>
          <cell r="N477">
            <v>6</v>
          </cell>
          <cell r="O477">
            <v>6</v>
          </cell>
          <cell r="P477">
            <v>6</v>
          </cell>
          <cell r="Q477">
            <v>6</v>
          </cell>
          <cell r="R477">
            <v>6</v>
          </cell>
          <cell r="S477">
            <v>6</v>
          </cell>
          <cell r="T477">
            <v>6</v>
          </cell>
          <cell r="U477">
            <v>6</v>
          </cell>
          <cell r="V477">
            <v>6</v>
          </cell>
          <cell r="W477">
            <v>6</v>
          </cell>
          <cell r="X477">
            <v>6</v>
          </cell>
          <cell r="Y477">
            <v>6</v>
          </cell>
          <cell r="Z477">
            <v>6</v>
          </cell>
          <cell r="AA477">
            <v>6</v>
          </cell>
          <cell r="AB477">
            <v>6</v>
          </cell>
          <cell r="AC477">
            <v>6</v>
          </cell>
          <cell r="AD477">
            <v>6</v>
          </cell>
          <cell r="AE477">
            <v>6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</row>
        <row r="479">
          <cell r="J479">
            <v>4</v>
          </cell>
          <cell r="K479">
            <v>4</v>
          </cell>
          <cell r="L479">
            <v>4</v>
          </cell>
          <cell r="M479">
            <v>4</v>
          </cell>
          <cell r="N479">
            <v>4</v>
          </cell>
          <cell r="O479">
            <v>4</v>
          </cell>
          <cell r="P479">
            <v>4</v>
          </cell>
          <cell r="Q479">
            <v>4</v>
          </cell>
          <cell r="R479">
            <v>4</v>
          </cell>
          <cell r="S479">
            <v>4</v>
          </cell>
          <cell r="T479">
            <v>4</v>
          </cell>
          <cell r="U479">
            <v>4</v>
          </cell>
          <cell r="V479">
            <v>4</v>
          </cell>
          <cell r="W479">
            <v>4</v>
          </cell>
          <cell r="X479">
            <v>4</v>
          </cell>
          <cell r="Y479">
            <v>4</v>
          </cell>
          <cell r="Z479">
            <v>4</v>
          </cell>
          <cell r="AA479">
            <v>4</v>
          </cell>
          <cell r="AB479">
            <v>4</v>
          </cell>
          <cell r="AC479">
            <v>4</v>
          </cell>
          <cell r="AD479">
            <v>4</v>
          </cell>
          <cell r="AE479">
            <v>4</v>
          </cell>
        </row>
        <row r="480">
          <cell r="J480">
            <v>2</v>
          </cell>
          <cell r="K480">
            <v>2</v>
          </cell>
          <cell r="L480">
            <v>2</v>
          </cell>
          <cell r="M480">
            <v>2</v>
          </cell>
          <cell r="N480">
            <v>2</v>
          </cell>
          <cell r="O480">
            <v>2</v>
          </cell>
          <cell r="P480">
            <v>2</v>
          </cell>
          <cell r="Q480">
            <v>2</v>
          </cell>
          <cell r="R480">
            <v>2</v>
          </cell>
          <cell r="S480">
            <v>2</v>
          </cell>
          <cell r="T480">
            <v>2</v>
          </cell>
          <cell r="U480">
            <v>2</v>
          </cell>
          <cell r="V480">
            <v>2</v>
          </cell>
          <cell r="W480">
            <v>2</v>
          </cell>
          <cell r="X480">
            <v>2</v>
          </cell>
          <cell r="Y480">
            <v>2</v>
          </cell>
          <cell r="Z480">
            <v>2</v>
          </cell>
          <cell r="AA480">
            <v>2</v>
          </cell>
          <cell r="AB480">
            <v>2</v>
          </cell>
          <cell r="AC480">
            <v>2</v>
          </cell>
          <cell r="AD480">
            <v>2</v>
          </cell>
          <cell r="AE480">
            <v>2</v>
          </cell>
        </row>
        <row r="481">
          <cell r="J481">
            <v>22</v>
          </cell>
          <cell r="K481">
            <v>22</v>
          </cell>
          <cell r="L481">
            <v>22</v>
          </cell>
          <cell r="M481">
            <v>22</v>
          </cell>
          <cell r="N481">
            <v>22</v>
          </cell>
          <cell r="O481">
            <v>22</v>
          </cell>
          <cell r="P481">
            <v>22</v>
          </cell>
          <cell r="Q481">
            <v>22</v>
          </cell>
          <cell r="R481">
            <v>22</v>
          </cell>
          <cell r="S481">
            <v>22</v>
          </cell>
          <cell r="T481">
            <v>22</v>
          </cell>
          <cell r="U481">
            <v>22</v>
          </cell>
          <cell r="V481">
            <v>22</v>
          </cell>
          <cell r="W481">
            <v>22</v>
          </cell>
          <cell r="X481">
            <v>22</v>
          </cell>
          <cell r="Y481">
            <v>22</v>
          </cell>
          <cell r="Z481">
            <v>22</v>
          </cell>
          <cell r="AA481">
            <v>22</v>
          </cell>
          <cell r="AB481">
            <v>22</v>
          </cell>
          <cell r="AC481">
            <v>22</v>
          </cell>
          <cell r="AD481">
            <v>22</v>
          </cell>
          <cell r="AE481">
            <v>22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</row>
        <row r="483">
          <cell r="J483">
            <v>10</v>
          </cell>
          <cell r="K483">
            <v>10</v>
          </cell>
          <cell r="L483">
            <v>10</v>
          </cell>
          <cell r="M483">
            <v>10</v>
          </cell>
          <cell r="N483">
            <v>10</v>
          </cell>
          <cell r="O483">
            <v>10</v>
          </cell>
          <cell r="P483">
            <v>10</v>
          </cell>
          <cell r="Q483">
            <v>10</v>
          </cell>
          <cell r="R483">
            <v>10</v>
          </cell>
          <cell r="S483">
            <v>10</v>
          </cell>
          <cell r="T483">
            <v>10</v>
          </cell>
          <cell r="U483">
            <v>10</v>
          </cell>
          <cell r="V483">
            <v>10</v>
          </cell>
          <cell r="W483">
            <v>10</v>
          </cell>
          <cell r="X483">
            <v>10</v>
          </cell>
          <cell r="Y483">
            <v>10</v>
          </cell>
          <cell r="Z483">
            <v>10</v>
          </cell>
          <cell r="AA483">
            <v>10</v>
          </cell>
          <cell r="AB483">
            <v>10</v>
          </cell>
          <cell r="AC483">
            <v>10</v>
          </cell>
          <cell r="AD483">
            <v>10</v>
          </cell>
          <cell r="AE483">
            <v>10</v>
          </cell>
        </row>
        <row r="484">
          <cell r="J484">
            <v>9</v>
          </cell>
          <cell r="K484">
            <v>9</v>
          </cell>
          <cell r="L484">
            <v>9</v>
          </cell>
          <cell r="M484">
            <v>9</v>
          </cell>
          <cell r="N484">
            <v>9</v>
          </cell>
          <cell r="O484">
            <v>9</v>
          </cell>
          <cell r="P484">
            <v>9</v>
          </cell>
          <cell r="Q484">
            <v>9</v>
          </cell>
          <cell r="R484">
            <v>9</v>
          </cell>
          <cell r="S484">
            <v>9</v>
          </cell>
          <cell r="T484">
            <v>9</v>
          </cell>
          <cell r="U484">
            <v>9</v>
          </cell>
          <cell r="V484">
            <v>9</v>
          </cell>
          <cell r="W484">
            <v>9</v>
          </cell>
          <cell r="X484">
            <v>9</v>
          </cell>
          <cell r="Y484">
            <v>9</v>
          </cell>
          <cell r="Z484">
            <v>9</v>
          </cell>
          <cell r="AA484">
            <v>9</v>
          </cell>
          <cell r="AB484">
            <v>9</v>
          </cell>
          <cell r="AC484">
            <v>9</v>
          </cell>
          <cell r="AD484">
            <v>9</v>
          </cell>
          <cell r="AE484">
            <v>9</v>
          </cell>
        </row>
        <row r="485"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</row>
        <row r="489">
          <cell r="J489">
            <v>125</v>
          </cell>
          <cell r="K489">
            <v>125</v>
          </cell>
          <cell r="L489">
            <v>125</v>
          </cell>
          <cell r="M489">
            <v>125</v>
          </cell>
          <cell r="N489">
            <v>125</v>
          </cell>
          <cell r="O489">
            <v>125</v>
          </cell>
          <cell r="P489">
            <v>125</v>
          </cell>
          <cell r="Q489">
            <v>125</v>
          </cell>
          <cell r="R489">
            <v>125</v>
          </cell>
          <cell r="S489">
            <v>125</v>
          </cell>
          <cell r="T489">
            <v>125</v>
          </cell>
          <cell r="U489">
            <v>125</v>
          </cell>
          <cell r="V489">
            <v>125</v>
          </cell>
          <cell r="W489">
            <v>125</v>
          </cell>
          <cell r="X489">
            <v>125</v>
          </cell>
          <cell r="Y489">
            <v>125</v>
          </cell>
          <cell r="Z489">
            <v>125</v>
          </cell>
          <cell r="AA489">
            <v>125</v>
          </cell>
          <cell r="AB489">
            <v>125</v>
          </cell>
          <cell r="AC489">
            <v>125</v>
          </cell>
          <cell r="AD489">
            <v>125</v>
          </cell>
          <cell r="AE489">
            <v>125</v>
          </cell>
        </row>
        <row r="490"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</row>
        <row r="491">
          <cell r="J491">
            <v>182</v>
          </cell>
          <cell r="K491">
            <v>182</v>
          </cell>
          <cell r="L491">
            <v>182</v>
          </cell>
          <cell r="M491">
            <v>182</v>
          </cell>
          <cell r="N491">
            <v>182</v>
          </cell>
          <cell r="O491">
            <v>182</v>
          </cell>
          <cell r="P491">
            <v>182</v>
          </cell>
          <cell r="Q491">
            <v>182</v>
          </cell>
          <cell r="R491">
            <v>182</v>
          </cell>
          <cell r="S491">
            <v>182</v>
          </cell>
          <cell r="T491">
            <v>182</v>
          </cell>
          <cell r="U491">
            <v>182</v>
          </cell>
          <cell r="V491">
            <v>182</v>
          </cell>
          <cell r="W491">
            <v>182</v>
          </cell>
          <cell r="X491">
            <v>182</v>
          </cell>
          <cell r="Y491">
            <v>182</v>
          </cell>
          <cell r="Z491">
            <v>182</v>
          </cell>
          <cell r="AA491">
            <v>182</v>
          </cell>
          <cell r="AB491">
            <v>182</v>
          </cell>
          <cell r="AC491">
            <v>182</v>
          </cell>
          <cell r="AD491">
            <v>182</v>
          </cell>
          <cell r="AE491">
            <v>182</v>
          </cell>
        </row>
        <row r="492">
          <cell r="J492">
            <v>32</v>
          </cell>
          <cell r="K492">
            <v>32</v>
          </cell>
          <cell r="L492">
            <v>32</v>
          </cell>
          <cell r="M492">
            <v>32</v>
          </cell>
          <cell r="N492">
            <v>32</v>
          </cell>
          <cell r="O492">
            <v>32</v>
          </cell>
          <cell r="P492">
            <v>32</v>
          </cell>
          <cell r="Q492">
            <v>32</v>
          </cell>
          <cell r="R492">
            <v>32</v>
          </cell>
          <cell r="S492">
            <v>32</v>
          </cell>
          <cell r="T492">
            <v>32</v>
          </cell>
          <cell r="U492">
            <v>32</v>
          </cell>
          <cell r="V492">
            <v>32</v>
          </cell>
          <cell r="W492">
            <v>32</v>
          </cell>
          <cell r="X492">
            <v>32</v>
          </cell>
          <cell r="Y492">
            <v>32</v>
          </cell>
          <cell r="Z492">
            <v>32</v>
          </cell>
          <cell r="AA492">
            <v>32</v>
          </cell>
          <cell r="AB492">
            <v>32</v>
          </cell>
          <cell r="AC492">
            <v>32</v>
          </cell>
          <cell r="AD492">
            <v>32</v>
          </cell>
          <cell r="AE492">
            <v>32</v>
          </cell>
        </row>
        <row r="493">
          <cell r="J493">
            <v>405</v>
          </cell>
          <cell r="K493">
            <v>405</v>
          </cell>
          <cell r="L493">
            <v>405</v>
          </cell>
          <cell r="M493">
            <v>405</v>
          </cell>
          <cell r="N493">
            <v>405</v>
          </cell>
          <cell r="O493">
            <v>405</v>
          </cell>
          <cell r="P493">
            <v>405</v>
          </cell>
          <cell r="Q493">
            <v>405</v>
          </cell>
          <cell r="R493">
            <v>405</v>
          </cell>
          <cell r="S493">
            <v>405</v>
          </cell>
          <cell r="T493">
            <v>405</v>
          </cell>
          <cell r="U493">
            <v>405</v>
          </cell>
          <cell r="V493">
            <v>405</v>
          </cell>
          <cell r="W493">
            <v>405</v>
          </cell>
          <cell r="X493">
            <v>405</v>
          </cell>
          <cell r="Y493">
            <v>405</v>
          </cell>
          <cell r="Z493">
            <v>405</v>
          </cell>
          <cell r="AA493">
            <v>405</v>
          </cell>
          <cell r="AB493">
            <v>405</v>
          </cell>
          <cell r="AC493">
            <v>405</v>
          </cell>
          <cell r="AD493">
            <v>405</v>
          </cell>
          <cell r="AE493">
            <v>405</v>
          </cell>
        </row>
        <row r="494"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1</v>
          </cell>
          <cell r="V494">
            <v>1</v>
          </cell>
          <cell r="W494">
            <v>1</v>
          </cell>
          <cell r="X494">
            <v>1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>
            <v>1</v>
          </cell>
          <cell r="AD494">
            <v>1</v>
          </cell>
          <cell r="AE494">
            <v>1</v>
          </cell>
        </row>
        <row r="495">
          <cell r="J495">
            <v>45</v>
          </cell>
          <cell r="K495">
            <v>45</v>
          </cell>
          <cell r="L495">
            <v>45</v>
          </cell>
          <cell r="M495">
            <v>45</v>
          </cell>
          <cell r="N495">
            <v>45</v>
          </cell>
          <cell r="O495">
            <v>45</v>
          </cell>
          <cell r="P495">
            <v>45</v>
          </cell>
          <cell r="Q495">
            <v>45</v>
          </cell>
          <cell r="R495">
            <v>45</v>
          </cell>
          <cell r="S495">
            <v>45</v>
          </cell>
          <cell r="T495">
            <v>45</v>
          </cell>
          <cell r="U495">
            <v>45</v>
          </cell>
          <cell r="V495">
            <v>45</v>
          </cell>
          <cell r="W495">
            <v>45</v>
          </cell>
          <cell r="X495">
            <v>45</v>
          </cell>
          <cell r="Y495">
            <v>45</v>
          </cell>
          <cell r="Z495">
            <v>45</v>
          </cell>
          <cell r="AA495">
            <v>45</v>
          </cell>
          <cell r="AB495">
            <v>45</v>
          </cell>
          <cell r="AC495">
            <v>45</v>
          </cell>
          <cell r="AD495">
            <v>45</v>
          </cell>
          <cell r="AE495">
            <v>45</v>
          </cell>
        </row>
        <row r="496">
          <cell r="J496">
            <v>14</v>
          </cell>
          <cell r="K496">
            <v>14</v>
          </cell>
          <cell r="L496">
            <v>14</v>
          </cell>
          <cell r="M496">
            <v>14</v>
          </cell>
          <cell r="N496">
            <v>14</v>
          </cell>
          <cell r="O496">
            <v>14</v>
          </cell>
          <cell r="P496">
            <v>14</v>
          </cell>
          <cell r="Q496">
            <v>14</v>
          </cell>
          <cell r="R496">
            <v>14</v>
          </cell>
          <cell r="S496">
            <v>14</v>
          </cell>
          <cell r="T496">
            <v>14</v>
          </cell>
          <cell r="U496">
            <v>14</v>
          </cell>
          <cell r="V496">
            <v>14</v>
          </cell>
          <cell r="W496">
            <v>14</v>
          </cell>
          <cell r="X496">
            <v>14</v>
          </cell>
          <cell r="Y496">
            <v>14</v>
          </cell>
          <cell r="Z496">
            <v>14</v>
          </cell>
          <cell r="AA496">
            <v>14</v>
          </cell>
          <cell r="AB496">
            <v>14</v>
          </cell>
          <cell r="AC496">
            <v>14</v>
          </cell>
          <cell r="AD496">
            <v>14</v>
          </cell>
          <cell r="AE496">
            <v>14</v>
          </cell>
        </row>
        <row r="497">
          <cell r="J497">
            <v>2</v>
          </cell>
          <cell r="K497">
            <v>2</v>
          </cell>
          <cell r="L497">
            <v>2</v>
          </cell>
          <cell r="M497">
            <v>2</v>
          </cell>
          <cell r="N497">
            <v>2</v>
          </cell>
          <cell r="O497">
            <v>2</v>
          </cell>
          <cell r="P497">
            <v>2</v>
          </cell>
          <cell r="Q497">
            <v>2</v>
          </cell>
          <cell r="R497">
            <v>2</v>
          </cell>
          <cell r="S497">
            <v>2</v>
          </cell>
          <cell r="T497">
            <v>2</v>
          </cell>
          <cell r="U497">
            <v>2</v>
          </cell>
          <cell r="V497">
            <v>2</v>
          </cell>
          <cell r="W497">
            <v>2</v>
          </cell>
          <cell r="X497">
            <v>2</v>
          </cell>
          <cell r="Y497">
            <v>2</v>
          </cell>
          <cell r="Z497">
            <v>2</v>
          </cell>
          <cell r="AA497">
            <v>2</v>
          </cell>
          <cell r="AB497">
            <v>2</v>
          </cell>
          <cell r="AC497">
            <v>2</v>
          </cell>
          <cell r="AD497">
            <v>2</v>
          </cell>
          <cell r="AE497">
            <v>2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</row>
        <row r="502"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</row>
        <row r="504">
          <cell r="J504">
            <v>5</v>
          </cell>
          <cell r="K504">
            <v>5</v>
          </cell>
          <cell r="L504">
            <v>5</v>
          </cell>
          <cell r="M504">
            <v>5</v>
          </cell>
          <cell r="N504">
            <v>5</v>
          </cell>
          <cell r="O504">
            <v>5</v>
          </cell>
          <cell r="P504">
            <v>5</v>
          </cell>
          <cell r="Q504">
            <v>5</v>
          </cell>
          <cell r="R504">
            <v>5</v>
          </cell>
          <cell r="S504">
            <v>5</v>
          </cell>
          <cell r="T504">
            <v>5</v>
          </cell>
          <cell r="U504">
            <v>5</v>
          </cell>
          <cell r="V504">
            <v>5</v>
          </cell>
          <cell r="W504">
            <v>5</v>
          </cell>
          <cell r="X504">
            <v>5</v>
          </cell>
          <cell r="Y504">
            <v>5</v>
          </cell>
          <cell r="Z504">
            <v>5</v>
          </cell>
          <cell r="AA504">
            <v>5</v>
          </cell>
          <cell r="AB504">
            <v>5</v>
          </cell>
          <cell r="AC504">
            <v>5</v>
          </cell>
          <cell r="AD504">
            <v>5</v>
          </cell>
          <cell r="AE504">
            <v>5</v>
          </cell>
        </row>
        <row r="505">
          <cell r="J505">
            <v>5</v>
          </cell>
          <cell r="K505">
            <v>5</v>
          </cell>
          <cell r="L505">
            <v>5</v>
          </cell>
          <cell r="M505">
            <v>5</v>
          </cell>
          <cell r="N505">
            <v>5</v>
          </cell>
          <cell r="O505">
            <v>5</v>
          </cell>
          <cell r="P505">
            <v>5</v>
          </cell>
          <cell r="Q505">
            <v>5</v>
          </cell>
          <cell r="R505">
            <v>5</v>
          </cell>
          <cell r="S505">
            <v>5</v>
          </cell>
          <cell r="T505">
            <v>5</v>
          </cell>
          <cell r="U505">
            <v>5</v>
          </cell>
          <cell r="V505">
            <v>5</v>
          </cell>
          <cell r="W505">
            <v>5</v>
          </cell>
          <cell r="X505">
            <v>5</v>
          </cell>
          <cell r="Y505">
            <v>5</v>
          </cell>
          <cell r="Z505">
            <v>5</v>
          </cell>
          <cell r="AA505">
            <v>5</v>
          </cell>
          <cell r="AB505">
            <v>5</v>
          </cell>
          <cell r="AC505">
            <v>5</v>
          </cell>
          <cell r="AD505">
            <v>5</v>
          </cell>
          <cell r="AE505">
            <v>5</v>
          </cell>
        </row>
        <row r="506"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</row>
        <row r="507">
          <cell r="J507">
            <v>6</v>
          </cell>
          <cell r="K507">
            <v>6</v>
          </cell>
          <cell r="L507">
            <v>6</v>
          </cell>
          <cell r="M507">
            <v>6</v>
          </cell>
          <cell r="N507">
            <v>6</v>
          </cell>
          <cell r="O507">
            <v>6</v>
          </cell>
          <cell r="P507">
            <v>6</v>
          </cell>
          <cell r="Q507">
            <v>6</v>
          </cell>
          <cell r="R507">
            <v>6</v>
          </cell>
          <cell r="S507">
            <v>6</v>
          </cell>
          <cell r="T507">
            <v>6</v>
          </cell>
          <cell r="U507">
            <v>6</v>
          </cell>
          <cell r="V507">
            <v>6</v>
          </cell>
          <cell r="W507">
            <v>6</v>
          </cell>
          <cell r="X507">
            <v>6</v>
          </cell>
          <cell r="Y507">
            <v>6</v>
          </cell>
          <cell r="Z507">
            <v>6</v>
          </cell>
          <cell r="AA507">
            <v>6</v>
          </cell>
          <cell r="AB507">
            <v>6</v>
          </cell>
          <cell r="AC507">
            <v>6</v>
          </cell>
          <cell r="AD507">
            <v>6</v>
          </cell>
          <cell r="AE507">
            <v>6</v>
          </cell>
        </row>
        <row r="508">
          <cell r="J508">
            <v>4</v>
          </cell>
          <cell r="K508">
            <v>4</v>
          </cell>
          <cell r="L508">
            <v>4</v>
          </cell>
          <cell r="M508">
            <v>4</v>
          </cell>
          <cell r="N508">
            <v>4</v>
          </cell>
          <cell r="O508">
            <v>4</v>
          </cell>
          <cell r="P508">
            <v>4</v>
          </cell>
          <cell r="Q508">
            <v>4</v>
          </cell>
          <cell r="R508">
            <v>4</v>
          </cell>
          <cell r="S508">
            <v>4</v>
          </cell>
          <cell r="T508">
            <v>4</v>
          </cell>
          <cell r="U508">
            <v>4</v>
          </cell>
          <cell r="V508">
            <v>4</v>
          </cell>
          <cell r="W508">
            <v>4</v>
          </cell>
          <cell r="X508">
            <v>4</v>
          </cell>
          <cell r="Y508">
            <v>4</v>
          </cell>
          <cell r="Z508">
            <v>4</v>
          </cell>
          <cell r="AA508">
            <v>4</v>
          </cell>
          <cell r="AB508">
            <v>4</v>
          </cell>
          <cell r="AC508">
            <v>4</v>
          </cell>
          <cell r="AD508">
            <v>4</v>
          </cell>
          <cell r="AE508">
            <v>4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</row>
        <row r="513">
          <cell r="J513">
            <v>4</v>
          </cell>
          <cell r="K513">
            <v>4</v>
          </cell>
          <cell r="L513">
            <v>4</v>
          </cell>
          <cell r="M513">
            <v>4</v>
          </cell>
          <cell r="N513">
            <v>4</v>
          </cell>
          <cell r="O513">
            <v>4</v>
          </cell>
          <cell r="P513">
            <v>4</v>
          </cell>
          <cell r="Q513">
            <v>4</v>
          </cell>
          <cell r="R513">
            <v>4</v>
          </cell>
          <cell r="S513">
            <v>4</v>
          </cell>
          <cell r="T513">
            <v>4</v>
          </cell>
          <cell r="U513">
            <v>4</v>
          </cell>
          <cell r="V513">
            <v>4</v>
          </cell>
          <cell r="W513">
            <v>4</v>
          </cell>
          <cell r="X513">
            <v>4</v>
          </cell>
          <cell r="Y513">
            <v>4</v>
          </cell>
          <cell r="Z513">
            <v>4</v>
          </cell>
          <cell r="AA513">
            <v>4</v>
          </cell>
          <cell r="AB513">
            <v>4</v>
          </cell>
          <cell r="AC513">
            <v>4</v>
          </cell>
          <cell r="AD513">
            <v>4</v>
          </cell>
          <cell r="AE513">
            <v>4</v>
          </cell>
        </row>
        <row r="514"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</row>
        <row r="515">
          <cell r="J515">
            <v>24</v>
          </cell>
          <cell r="K515">
            <v>24</v>
          </cell>
          <cell r="L515">
            <v>24</v>
          </cell>
          <cell r="M515">
            <v>24</v>
          </cell>
          <cell r="N515">
            <v>24</v>
          </cell>
          <cell r="O515">
            <v>24</v>
          </cell>
          <cell r="P515">
            <v>24</v>
          </cell>
          <cell r="Q515">
            <v>24</v>
          </cell>
          <cell r="R515">
            <v>24</v>
          </cell>
          <cell r="S515">
            <v>24</v>
          </cell>
          <cell r="T515">
            <v>24</v>
          </cell>
          <cell r="U515">
            <v>24</v>
          </cell>
          <cell r="V515">
            <v>24</v>
          </cell>
          <cell r="W515">
            <v>24</v>
          </cell>
          <cell r="X515">
            <v>24</v>
          </cell>
          <cell r="Y515">
            <v>24</v>
          </cell>
          <cell r="Z515">
            <v>24</v>
          </cell>
          <cell r="AA515">
            <v>24</v>
          </cell>
          <cell r="AB515">
            <v>24</v>
          </cell>
          <cell r="AC515">
            <v>24</v>
          </cell>
          <cell r="AD515">
            <v>24</v>
          </cell>
          <cell r="AE515">
            <v>24</v>
          </cell>
        </row>
        <row r="516"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</row>
        <row r="517"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</row>
        <row r="518">
          <cell r="J518">
            <v>16</v>
          </cell>
          <cell r="K518">
            <v>16</v>
          </cell>
          <cell r="L518">
            <v>16</v>
          </cell>
          <cell r="M518">
            <v>16</v>
          </cell>
          <cell r="N518">
            <v>16</v>
          </cell>
          <cell r="O518">
            <v>16</v>
          </cell>
          <cell r="P518">
            <v>16</v>
          </cell>
          <cell r="Q518">
            <v>16</v>
          </cell>
          <cell r="R518">
            <v>16</v>
          </cell>
          <cell r="S518">
            <v>16</v>
          </cell>
          <cell r="T518">
            <v>16</v>
          </cell>
          <cell r="U518">
            <v>16</v>
          </cell>
          <cell r="V518">
            <v>16</v>
          </cell>
          <cell r="W518">
            <v>16</v>
          </cell>
          <cell r="X518">
            <v>16</v>
          </cell>
          <cell r="Y518">
            <v>16</v>
          </cell>
          <cell r="Z518">
            <v>16</v>
          </cell>
          <cell r="AA518">
            <v>16</v>
          </cell>
          <cell r="AB518">
            <v>16</v>
          </cell>
          <cell r="AC518">
            <v>16</v>
          </cell>
          <cell r="AD518">
            <v>16</v>
          </cell>
          <cell r="AE518">
            <v>16</v>
          </cell>
        </row>
        <row r="519"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</row>
        <row r="520"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</row>
        <row r="521"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</row>
        <row r="538">
          <cell r="J538">
            <v>613</v>
          </cell>
          <cell r="K538">
            <v>613</v>
          </cell>
          <cell r="L538">
            <v>613</v>
          </cell>
          <cell r="M538">
            <v>613</v>
          </cell>
          <cell r="N538">
            <v>613</v>
          </cell>
          <cell r="O538">
            <v>613</v>
          </cell>
          <cell r="P538">
            <v>613</v>
          </cell>
          <cell r="Q538">
            <v>613</v>
          </cell>
          <cell r="R538">
            <v>613</v>
          </cell>
          <cell r="S538">
            <v>613</v>
          </cell>
          <cell r="T538">
            <v>613</v>
          </cell>
          <cell r="U538">
            <v>613</v>
          </cell>
          <cell r="V538">
            <v>613</v>
          </cell>
          <cell r="W538">
            <v>613</v>
          </cell>
          <cell r="X538">
            <v>613</v>
          </cell>
          <cell r="Y538">
            <v>613</v>
          </cell>
          <cell r="Z538">
            <v>613</v>
          </cell>
          <cell r="AA538">
            <v>613</v>
          </cell>
          <cell r="AB538">
            <v>613</v>
          </cell>
          <cell r="AC538">
            <v>613</v>
          </cell>
          <cell r="AD538">
            <v>613</v>
          </cell>
          <cell r="AE538">
            <v>613</v>
          </cell>
        </row>
        <row r="550">
          <cell r="J550">
            <v>22</v>
          </cell>
          <cell r="K550">
            <v>22</v>
          </cell>
          <cell r="L550">
            <v>22</v>
          </cell>
          <cell r="M550">
            <v>22</v>
          </cell>
          <cell r="N550">
            <v>22</v>
          </cell>
          <cell r="O550">
            <v>22</v>
          </cell>
          <cell r="P550">
            <v>22</v>
          </cell>
          <cell r="Q550">
            <v>22</v>
          </cell>
          <cell r="R550">
            <v>22</v>
          </cell>
          <cell r="S550">
            <v>22</v>
          </cell>
          <cell r="T550">
            <v>22</v>
          </cell>
          <cell r="U550">
            <v>22</v>
          </cell>
          <cell r="V550">
            <v>22</v>
          </cell>
          <cell r="W550">
            <v>22</v>
          </cell>
          <cell r="X550">
            <v>22</v>
          </cell>
          <cell r="Y550">
            <v>22</v>
          </cell>
          <cell r="Z550">
            <v>22</v>
          </cell>
          <cell r="AA550">
            <v>22</v>
          </cell>
          <cell r="AB550">
            <v>22</v>
          </cell>
          <cell r="AC550">
            <v>22</v>
          </cell>
          <cell r="AD550">
            <v>22</v>
          </cell>
          <cell r="AE550">
            <v>22</v>
          </cell>
        </row>
        <row r="563">
          <cell r="J563">
            <v>7502</v>
          </cell>
          <cell r="K563">
            <v>7502</v>
          </cell>
          <cell r="L563">
            <v>7502</v>
          </cell>
          <cell r="M563">
            <v>7502</v>
          </cell>
          <cell r="N563">
            <v>7502</v>
          </cell>
          <cell r="O563">
            <v>7502</v>
          </cell>
          <cell r="P563">
            <v>7502</v>
          </cell>
          <cell r="Q563">
            <v>7502</v>
          </cell>
          <cell r="R563">
            <v>7502</v>
          </cell>
          <cell r="S563">
            <v>7502</v>
          </cell>
          <cell r="T563">
            <v>7502</v>
          </cell>
          <cell r="U563">
            <v>7502</v>
          </cell>
          <cell r="V563">
            <v>7502</v>
          </cell>
          <cell r="W563">
            <v>7502</v>
          </cell>
          <cell r="X563">
            <v>7502</v>
          </cell>
          <cell r="Y563">
            <v>7502</v>
          </cell>
          <cell r="Z563">
            <v>7502</v>
          </cell>
          <cell r="AA563">
            <v>7502</v>
          </cell>
          <cell r="AB563">
            <v>7502</v>
          </cell>
          <cell r="AC563">
            <v>7502</v>
          </cell>
          <cell r="AD563">
            <v>7502</v>
          </cell>
          <cell r="AE563">
            <v>7502</v>
          </cell>
        </row>
        <row r="566">
          <cell r="J566">
            <v>75</v>
          </cell>
          <cell r="K566">
            <v>75</v>
          </cell>
          <cell r="L566">
            <v>75</v>
          </cell>
          <cell r="M566">
            <v>75</v>
          </cell>
          <cell r="N566">
            <v>75</v>
          </cell>
          <cell r="O566">
            <v>75</v>
          </cell>
          <cell r="P566">
            <v>75</v>
          </cell>
          <cell r="Q566">
            <v>75</v>
          </cell>
          <cell r="R566">
            <v>75</v>
          </cell>
          <cell r="S566">
            <v>75</v>
          </cell>
          <cell r="T566">
            <v>75</v>
          </cell>
          <cell r="U566">
            <v>75</v>
          </cell>
          <cell r="V566">
            <v>75</v>
          </cell>
          <cell r="W566">
            <v>75</v>
          </cell>
          <cell r="X566">
            <v>75</v>
          </cell>
          <cell r="Y566">
            <v>75</v>
          </cell>
          <cell r="Z566">
            <v>75</v>
          </cell>
          <cell r="AA566">
            <v>75</v>
          </cell>
          <cell r="AB566">
            <v>75</v>
          </cell>
          <cell r="AC566">
            <v>75</v>
          </cell>
          <cell r="AD566">
            <v>75</v>
          </cell>
          <cell r="AE566">
            <v>75</v>
          </cell>
        </row>
        <row r="567">
          <cell r="J567">
            <v>479</v>
          </cell>
          <cell r="K567">
            <v>479</v>
          </cell>
          <cell r="L567">
            <v>479</v>
          </cell>
          <cell r="M567">
            <v>479</v>
          </cell>
          <cell r="N567">
            <v>479</v>
          </cell>
          <cell r="O567">
            <v>479</v>
          </cell>
          <cell r="P567">
            <v>479</v>
          </cell>
          <cell r="Q567">
            <v>479</v>
          </cell>
          <cell r="R567">
            <v>479</v>
          </cell>
          <cell r="S567">
            <v>479</v>
          </cell>
          <cell r="T567">
            <v>479</v>
          </cell>
          <cell r="U567">
            <v>479</v>
          </cell>
          <cell r="V567">
            <v>479</v>
          </cell>
          <cell r="W567">
            <v>479</v>
          </cell>
          <cell r="X567">
            <v>479</v>
          </cell>
          <cell r="Y567">
            <v>479</v>
          </cell>
          <cell r="Z567">
            <v>479</v>
          </cell>
          <cell r="AA567">
            <v>479</v>
          </cell>
          <cell r="AB567">
            <v>479</v>
          </cell>
          <cell r="AC567">
            <v>479</v>
          </cell>
          <cell r="AD567">
            <v>479</v>
          </cell>
          <cell r="AE567">
            <v>479</v>
          </cell>
        </row>
        <row r="568">
          <cell r="J568">
            <v>968</v>
          </cell>
          <cell r="K568">
            <v>968</v>
          </cell>
          <cell r="L568">
            <v>968</v>
          </cell>
          <cell r="M568">
            <v>968</v>
          </cell>
          <cell r="N568">
            <v>968</v>
          </cell>
          <cell r="O568">
            <v>968</v>
          </cell>
          <cell r="P568">
            <v>968</v>
          </cell>
          <cell r="Q568">
            <v>968</v>
          </cell>
          <cell r="R568">
            <v>968</v>
          </cell>
          <cell r="S568">
            <v>968</v>
          </cell>
          <cell r="T568">
            <v>968</v>
          </cell>
          <cell r="U568">
            <v>968</v>
          </cell>
          <cell r="V568">
            <v>968</v>
          </cell>
          <cell r="W568">
            <v>968</v>
          </cell>
          <cell r="X568">
            <v>968</v>
          </cell>
          <cell r="Y568">
            <v>968</v>
          </cell>
          <cell r="Z568">
            <v>968</v>
          </cell>
          <cell r="AA568">
            <v>968</v>
          </cell>
          <cell r="AB568">
            <v>968</v>
          </cell>
          <cell r="AC568">
            <v>968</v>
          </cell>
          <cell r="AD568">
            <v>968</v>
          </cell>
          <cell r="AE568">
            <v>968</v>
          </cell>
        </row>
        <row r="569">
          <cell r="J569">
            <v>319</v>
          </cell>
          <cell r="K569">
            <v>319</v>
          </cell>
          <cell r="L569">
            <v>319</v>
          </cell>
          <cell r="M569">
            <v>319</v>
          </cell>
          <cell r="N569">
            <v>319</v>
          </cell>
          <cell r="O569">
            <v>319</v>
          </cell>
          <cell r="P569">
            <v>319</v>
          </cell>
          <cell r="Q569">
            <v>319</v>
          </cell>
          <cell r="R569">
            <v>319</v>
          </cell>
          <cell r="S569">
            <v>319</v>
          </cell>
          <cell r="T569">
            <v>319</v>
          </cell>
          <cell r="U569">
            <v>319</v>
          </cell>
          <cell r="V569">
            <v>319</v>
          </cell>
          <cell r="W569">
            <v>319</v>
          </cell>
          <cell r="X569">
            <v>319</v>
          </cell>
          <cell r="Y569">
            <v>319</v>
          </cell>
          <cell r="Z569">
            <v>319</v>
          </cell>
          <cell r="AA569">
            <v>319</v>
          </cell>
          <cell r="AB569">
            <v>319</v>
          </cell>
          <cell r="AC569">
            <v>319</v>
          </cell>
          <cell r="AD569">
            <v>319</v>
          </cell>
          <cell r="AE569">
            <v>319</v>
          </cell>
        </row>
        <row r="570">
          <cell r="J570">
            <v>13</v>
          </cell>
          <cell r="K570">
            <v>13</v>
          </cell>
          <cell r="L570">
            <v>13</v>
          </cell>
          <cell r="M570">
            <v>13</v>
          </cell>
          <cell r="N570">
            <v>13</v>
          </cell>
          <cell r="O570">
            <v>13</v>
          </cell>
          <cell r="P570">
            <v>13</v>
          </cell>
          <cell r="Q570">
            <v>13</v>
          </cell>
          <cell r="R570">
            <v>13</v>
          </cell>
          <cell r="S570">
            <v>13</v>
          </cell>
          <cell r="T570">
            <v>13</v>
          </cell>
          <cell r="U570">
            <v>13</v>
          </cell>
          <cell r="V570">
            <v>13</v>
          </cell>
          <cell r="W570">
            <v>13</v>
          </cell>
          <cell r="X570">
            <v>13</v>
          </cell>
          <cell r="Y570">
            <v>13</v>
          </cell>
          <cell r="Z570">
            <v>13</v>
          </cell>
          <cell r="AA570">
            <v>13</v>
          </cell>
          <cell r="AB570">
            <v>13</v>
          </cell>
          <cell r="AC570">
            <v>13</v>
          </cell>
          <cell r="AD570">
            <v>13</v>
          </cell>
          <cell r="AE570">
            <v>13</v>
          </cell>
        </row>
        <row r="571">
          <cell r="J571">
            <v>6</v>
          </cell>
          <cell r="K571">
            <v>6</v>
          </cell>
          <cell r="L571">
            <v>6</v>
          </cell>
          <cell r="M571">
            <v>6</v>
          </cell>
          <cell r="N571">
            <v>6</v>
          </cell>
          <cell r="O571">
            <v>6</v>
          </cell>
          <cell r="P571">
            <v>6</v>
          </cell>
          <cell r="Q571">
            <v>6</v>
          </cell>
          <cell r="R571">
            <v>6</v>
          </cell>
          <cell r="S571">
            <v>6</v>
          </cell>
          <cell r="T571">
            <v>6</v>
          </cell>
          <cell r="U571">
            <v>6</v>
          </cell>
          <cell r="V571">
            <v>6</v>
          </cell>
          <cell r="W571">
            <v>6</v>
          </cell>
          <cell r="X571">
            <v>6</v>
          </cell>
          <cell r="Y571">
            <v>6</v>
          </cell>
          <cell r="Z571">
            <v>6</v>
          </cell>
          <cell r="AA571">
            <v>6</v>
          </cell>
          <cell r="AB571">
            <v>6</v>
          </cell>
          <cell r="AC571">
            <v>6</v>
          </cell>
          <cell r="AD571">
            <v>6</v>
          </cell>
          <cell r="AE571">
            <v>6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</row>
        <row r="573">
          <cell r="J573">
            <v>1</v>
          </cell>
          <cell r="K573">
            <v>1</v>
          </cell>
          <cell r="L573">
            <v>1</v>
          </cell>
          <cell r="M573">
            <v>1</v>
          </cell>
          <cell r="N573">
            <v>1</v>
          </cell>
          <cell r="O573">
            <v>1</v>
          </cell>
          <cell r="P573">
            <v>1</v>
          </cell>
          <cell r="Q573">
            <v>1</v>
          </cell>
          <cell r="R573">
            <v>1</v>
          </cell>
          <cell r="S573">
            <v>1</v>
          </cell>
          <cell r="T573">
            <v>1</v>
          </cell>
          <cell r="U573">
            <v>1</v>
          </cell>
          <cell r="V573">
            <v>1</v>
          </cell>
          <cell r="W573">
            <v>1</v>
          </cell>
          <cell r="X573">
            <v>1</v>
          </cell>
          <cell r="Y573">
            <v>1</v>
          </cell>
          <cell r="Z573">
            <v>1</v>
          </cell>
          <cell r="AA573">
            <v>1</v>
          </cell>
          <cell r="AB573">
            <v>1</v>
          </cell>
          <cell r="AC573">
            <v>1</v>
          </cell>
          <cell r="AD573">
            <v>1</v>
          </cell>
          <cell r="AE573">
            <v>1</v>
          </cell>
        </row>
        <row r="575">
          <cell r="J575">
            <v>1</v>
          </cell>
          <cell r="K575">
            <v>1</v>
          </cell>
          <cell r="L575">
            <v>1</v>
          </cell>
          <cell r="M575">
            <v>1</v>
          </cell>
          <cell r="N575">
            <v>1</v>
          </cell>
          <cell r="O575">
            <v>1</v>
          </cell>
          <cell r="P575">
            <v>1</v>
          </cell>
          <cell r="Q575">
            <v>1</v>
          </cell>
          <cell r="R575">
            <v>1</v>
          </cell>
          <cell r="S575">
            <v>1</v>
          </cell>
          <cell r="T575">
            <v>1</v>
          </cell>
          <cell r="U575">
            <v>1</v>
          </cell>
          <cell r="V575">
            <v>1</v>
          </cell>
          <cell r="W575">
            <v>1</v>
          </cell>
          <cell r="X575">
            <v>1</v>
          </cell>
          <cell r="Y575">
            <v>1</v>
          </cell>
          <cell r="Z575">
            <v>1</v>
          </cell>
          <cell r="AA575">
            <v>1</v>
          </cell>
          <cell r="AB575">
            <v>1</v>
          </cell>
          <cell r="AC575">
            <v>1</v>
          </cell>
          <cell r="AD575">
            <v>1</v>
          </cell>
          <cell r="AE575">
            <v>1</v>
          </cell>
        </row>
        <row r="576">
          <cell r="J576">
            <v>2</v>
          </cell>
          <cell r="K576">
            <v>2</v>
          </cell>
          <cell r="L576">
            <v>2</v>
          </cell>
          <cell r="M576">
            <v>2</v>
          </cell>
          <cell r="N576">
            <v>2</v>
          </cell>
          <cell r="O576">
            <v>2</v>
          </cell>
          <cell r="P576">
            <v>2</v>
          </cell>
          <cell r="Q576">
            <v>2</v>
          </cell>
          <cell r="R576">
            <v>2</v>
          </cell>
          <cell r="S576">
            <v>2</v>
          </cell>
          <cell r="T576">
            <v>2</v>
          </cell>
          <cell r="U576">
            <v>2</v>
          </cell>
          <cell r="V576">
            <v>2</v>
          </cell>
          <cell r="W576">
            <v>2</v>
          </cell>
          <cell r="X576">
            <v>2</v>
          </cell>
          <cell r="Y576">
            <v>2</v>
          </cell>
          <cell r="Z576">
            <v>2</v>
          </cell>
          <cell r="AA576">
            <v>2</v>
          </cell>
          <cell r="AB576">
            <v>2</v>
          </cell>
          <cell r="AC576">
            <v>2</v>
          </cell>
          <cell r="AD576">
            <v>2</v>
          </cell>
          <cell r="AE576">
            <v>2</v>
          </cell>
        </row>
        <row r="577">
          <cell r="J577">
            <v>1237</v>
          </cell>
          <cell r="K577">
            <v>1237</v>
          </cell>
          <cell r="L577">
            <v>1237</v>
          </cell>
          <cell r="M577">
            <v>1237</v>
          </cell>
          <cell r="N577">
            <v>1237</v>
          </cell>
          <cell r="O577">
            <v>1237</v>
          </cell>
          <cell r="P577">
            <v>1237</v>
          </cell>
          <cell r="Q577">
            <v>1237</v>
          </cell>
          <cell r="R577">
            <v>1237</v>
          </cell>
          <cell r="S577">
            <v>1237</v>
          </cell>
          <cell r="T577">
            <v>1237</v>
          </cell>
          <cell r="U577">
            <v>1237</v>
          </cell>
          <cell r="V577">
            <v>1237</v>
          </cell>
          <cell r="W577">
            <v>1237</v>
          </cell>
          <cell r="X577">
            <v>1237</v>
          </cell>
          <cell r="Y577">
            <v>1237</v>
          </cell>
          <cell r="Z577">
            <v>1237</v>
          </cell>
          <cell r="AA577">
            <v>1237</v>
          </cell>
          <cell r="AB577">
            <v>1237</v>
          </cell>
          <cell r="AC577">
            <v>1237</v>
          </cell>
          <cell r="AD577">
            <v>1237</v>
          </cell>
          <cell r="AE577">
            <v>1237</v>
          </cell>
        </row>
        <row r="578">
          <cell r="J578">
            <v>1</v>
          </cell>
          <cell r="K578">
            <v>1</v>
          </cell>
          <cell r="L578">
            <v>1</v>
          </cell>
          <cell r="M578">
            <v>1</v>
          </cell>
          <cell r="N578">
            <v>1</v>
          </cell>
          <cell r="O578">
            <v>1</v>
          </cell>
          <cell r="P578">
            <v>1</v>
          </cell>
          <cell r="Q578">
            <v>1</v>
          </cell>
          <cell r="R578">
            <v>1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>
            <v>1</v>
          </cell>
          <cell r="X578">
            <v>1</v>
          </cell>
          <cell r="Y578">
            <v>1</v>
          </cell>
          <cell r="Z578">
            <v>1</v>
          </cell>
          <cell r="AA578">
            <v>1</v>
          </cell>
          <cell r="AB578">
            <v>1</v>
          </cell>
          <cell r="AC578">
            <v>1</v>
          </cell>
          <cell r="AD578">
            <v>1</v>
          </cell>
          <cell r="AE578">
            <v>1</v>
          </cell>
        </row>
        <row r="581">
          <cell r="J581">
            <v>1049.5254173014694</v>
          </cell>
          <cell r="K581">
            <v>953.51932850928574</v>
          </cell>
          <cell r="L581">
            <v>776.88670847636274</v>
          </cell>
          <cell r="M581">
            <v>774.83576512025388</v>
          </cell>
          <cell r="N581">
            <v>732.05670601542715</v>
          </cell>
          <cell r="O581">
            <v>681.02338955390405</v>
          </cell>
          <cell r="P581">
            <v>720.41505152552111</v>
          </cell>
          <cell r="Q581">
            <v>735.4687432516231</v>
          </cell>
          <cell r="R581">
            <v>951.79896157392545</v>
          </cell>
          <cell r="S581">
            <v>1015.2706936681504</v>
          </cell>
          <cell r="T581">
            <v>1046.1532429068761</v>
          </cell>
          <cell r="U581">
            <v>1093.1897340095375</v>
          </cell>
          <cell r="V581">
            <v>1037.9819577746521</v>
          </cell>
          <cell r="W581">
            <v>943.01084804279878</v>
          </cell>
          <cell r="X581">
            <v>768.47740139383689</v>
          </cell>
          <cell r="Y581">
            <v>766.51527028374846</v>
          </cell>
          <cell r="Z581">
            <v>732.05670601542715</v>
          </cell>
          <cell r="AA581">
            <v>681.02338955390405</v>
          </cell>
          <cell r="AB581">
            <v>720.41505152552111</v>
          </cell>
          <cell r="AC581">
            <v>735.4687432516231</v>
          </cell>
          <cell r="AD581">
            <v>951.79896157392545</v>
          </cell>
          <cell r="AE581">
            <v>1015.2706936681504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&amp; Base Customer Count&amp;Usg"/>
      <sheetName val="Customer-Base"/>
      <sheetName val="Customer-E.Rockcastle"/>
      <sheetName val="HYP-Usage"/>
      <sheetName val="HYP-Water Revenues"/>
      <sheetName val="HYP-SystemDelivery"/>
    </sheetNames>
    <sheetDataSet>
      <sheetData sheetId="0">
        <row r="3">
          <cell r="B3">
            <v>119170</v>
          </cell>
        </row>
        <row r="23">
          <cell r="B23">
            <v>398239.6</v>
          </cell>
          <cell r="C23">
            <v>422251.6</v>
          </cell>
          <cell r="D23">
            <v>457844.16800000001</v>
          </cell>
          <cell r="E23">
            <v>547569.4</v>
          </cell>
          <cell r="F23">
            <v>521015.2</v>
          </cell>
          <cell r="G23">
            <v>529667.19999999995</v>
          </cell>
        </row>
        <row r="24">
          <cell r="B24">
            <v>257711.701</v>
          </cell>
          <cell r="C24">
            <v>285278.8</v>
          </cell>
          <cell r="D24">
            <v>293694.04599999997</v>
          </cell>
          <cell r="E24">
            <v>353762.2</v>
          </cell>
          <cell r="F24">
            <v>356290.4</v>
          </cell>
          <cell r="G24">
            <v>378742.5</v>
          </cell>
        </row>
        <row r="25">
          <cell r="B25">
            <v>65096.2</v>
          </cell>
          <cell r="C25">
            <v>48666.2</v>
          </cell>
          <cell r="D25">
            <v>49350.271999999997</v>
          </cell>
          <cell r="E25">
            <v>62005.599999999999</v>
          </cell>
          <cell r="F25">
            <v>69119.974000000002</v>
          </cell>
          <cell r="G25">
            <v>56033.2</v>
          </cell>
        </row>
        <row r="26">
          <cell r="B26">
            <v>637.33199999999965</v>
          </cell>
          <cell r="C26">
            <v>613.16099999999994</v>
          </cell>
          <cell r="D26">
            <v>601.15200000000004</v>
          </cell>
          <cell r="E26">
            <v>281.13600000000002</v>
          </cell>
          <cell r="F26">
            <v>578.85199999999998</v>
          </cell>
          <cell r="G26">
            <v>386.2</v>
          </cell>
        </row>
        <row r="27">
          <cell r="B27">
            <v>75677</v>
          </cell>
          <cell r="C27">
            <v>84036.713000000003</v>
          </cell>
          <cell r="D27">
            <v>87893.115000000005</v>
          </cell>
          <cell r="E27">
            <v>128799</v>
          </cell>
          <cell r="F27">
            <v>110223.51700000001</v>
          </cell>
          <cell r="G27">
            <v>110697.1</v>
          </cell>
        </row>
        <row r="28">
          <cell r="B28">
            <v>31440.800000000003</v>
          </cell>
          <cell r="C28">
            <v>34452.148000000001</v>
          </cell>
          <cell r="D28">
            <v>31640.903999999999</v>
          </cell>
          <cell r="E28">
            <v>46462.200000000004</v>
          </cell>
          <cell r="F28">
            <v>42989.875999999997</v>
          </cell>
          <cell r="G28">
            <v>46542.1</v>
          </cell>
        </row>
        <row r="29">
          <cell r="B29">
            <v>181.50399999999999</v>
          </cell>
          <cell r="C29">
            <v>410.4</v>
          </cell>
          <cell r="D29">
            <v>2074.4259999999999</v>
          </cell>
          <cell r="E29">
            <v>557.1</v>
          </cell>
          <cell r="F29">
            <v>172</v>
          </cell>
          <cell r="G29">
            <v>1055.5999999999999</v>
          </cell>
        </row>
        <row r="50">
          <cell r="B50">
            <v>0</v>
          </cell>
          <cell r="C50">
            <v>-1433759</v>
          </cell>
          <cell r="D50">
            <v>-437526.45</v>
          </cell>
          <cell r="E50">
            <v>-694433.74</v>
          </cell>
          <cell r="F50">
            <v>-338535.74</v>
          </cell>
          <cell r="G50">
            <v>-504696.07</v>
          </cell>
          <cell r="H50">
            <v>340895.1</v>
          </cell>
          <cell r="I50">
            <v>340895.1</v>
          </cell>
          <cell r="J50">
            <v>340895.1</v>
          </cell>
          <cell r="K50">
            <v>340895.1</v>
          </cell>
          <cell r="L50">
            <v>340895.1</v>
          </cell>
          <cell r="M50">
            <v>340895.1</v>
          </cell>
        </row>
      </sheetData>
      <sheetData sheetId="1">
        <row r="37">
          <cell r="N37">
            <v>118448</v>
          </cell>
        </row>
      </sheetData>
      <sheetData sheetId="2" refreshError="1"/>
      <sheetData sheetId="3">
        <row r="15">
          <cell r="F15">
            <v>502</v>
          </cell>
          <cell r="G15">
            <v>1425</v>
          </cell>
          <cell r="H15">
            <v>2326.1999999999998</v>
          </cell>
          <cell r="I15">
            <v>1827.2</v>
          </cell>
          <cell r="J15">
            <v>2268.9</v>
          </cell>
          <cell r="K15">
            <v>1512.8</v>
          </cell>
        </row>
        <row r="16">
          <cell r="F16">
            <v>24</v>
          </cell>
          <cell r="G16">
            <v>100.2</v>
          </cell>
          <cell r="H16">
            <v>100.7</v>
          </cell>
          <cell r="I16">
            <v>34</v>
          </cell>
          <cell r="J16">
            <v>27.4</v>
          </cell>
          <cell r="K16">
            <v>42.5</v>
          </cell>
        </row>
      </sheetData>
      <sheetData sheetId="4">
        <row r="29">
          <cell r="P29">
            <v>52341311.810000002</v>
          </cell>
        </row>
      </sheetData>
      <sheetData sheetId="5">
        <row r="7">
          <cell r="F7">
            <v>1131684.4287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22"/>
  <sheetViews>
    <sheetView zoomScale="80" zoomScaleNormal="80" zoomScaleSheetLayoutView="70" workbookViewId="0"/>
  </sheetViews>
  <sheetFormatPr defaultColWidth="8.88671875" defaultRowHeight="18" outlineLevelRow="1" x14ac:dyDescent="0.35"/>
  <cols>
    <col min="1" max="1" width="30.5546875" style="93" customWidth="1"/>
    <col min="2" max="8" width="18.33203125" style="93" bestFit="1" customWidth="1"/>
    <col min="9" max="9" width="15.109375" style="93" bestFit="1" customWidth="1"/>
    <col min="10" max="11" width="14.5546875" style="93" bestFit="1" customWidth="1"/>
    <col min="12" max="12" width="18.33203125" style="93" bestFit="1" customWidth="1"/>
    <col min="13" max="13" width="15.44140625" style="93" bestFit="1" customWidth="1"/>
    <col min="14" max="31" width="14.5546875" style="93" bestFit="1" customWidth="1"/>
    <col min="32" max="16384" width="8.88671875" style="93"/>
  </cols>
  <sheetData>
    <row r="1" spans="1:13" x14ac:dyDescent="0.35">
      <c r="A1" s="95" t="s">
        <v>64</v>
      </c>
      <c r="B1" s="95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x14ac:dyDescent="0.35">
      <c r="A2" s="95" t="str">
        <f>'[5]Rate Case Constants'!$C$11</f>
        <v>Case No. 2018-00358</v>
      </c>
      <c r="B2" s="95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x14ac:dyDescent="0.35">
      <c r="A3" s="152" t="str">
        <f>'[5]Rate Case Constants'!$C$14</f>
        <v>For the 12 Months Ending June 30, 2020</v>
      </c>
      <c r="B3" s="95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x14ac:dyDescent="0.35">
      <c r="A4" s="95" t="str">
        <f>'[5]Link Out WP'!$F$36</f>
        <v>W/P - 2-1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x14ac:dyDescent="0.3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x14ac:dyDescent="0.35">
      <c r="A6" s="94" t="s">
        <v>56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x14ac:dyDescent="0.35">
      <c r="A7" s="94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x14ac:dyDescent="0.35">
      <c r="A8" s="95" t="s">
        <v>57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3" x14ac:dyDescent="0.35">
      <c r="A9" s="95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x14ac:dyDescent="0.3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</row>
    <row r="11" spans="1:13" x14ac:dyDescent="0.35">
      <c r="A11" s="95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spans="1:13" x14ac:dyDescent="0.35">
      <c r="A12" s="96"/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3" x14ac:dyDescent="0.35">
      <c r="A13" s="99" t="s">
        <v>55</v>
      </c>
      <c r="B13" s="100" t="s">
        <v>2</v>
      </c>
      <c r="C13" s="100" t="s">
        <v>35</v>
      </c>
      <c r="D13" s="100" t="s">
        <v>15</v>
      </c>
      <c r="E13" s="100" t="s">
        <v>58</v>
      </c>
      <c r="F13" s="100" t="s">
        <v>59</v>
      </c>
      <c r="G13" s="100" t="s">
        <v>60</v>
      </c>
      <c r="H13" s="98"/>
      <c r="J13" s="100" t="s">
        <v>61</v>
      </c>
      <c r="K13" s="92"/>
      <c r="M13" s="100" t="s">
        <v>62</v>
      </c>
    </row>
    <row r="14" spans="1:13" x14ac:dyDescent="0.35">
      <c r="A14" s="96" t="s">
        <v>42</v>
      </c>
      <c r="B14" s="153">
        <f>+B27</f>
        <v>-13188.45000000039</v>
      </c>
      <c r="C14" s="153">
        <f t="shared" ref="C14:G14" si="0">+C27</f>
        <v>-2160.4399999980815</v>
      </c>
      <c r="D14" s="153">
        <f t="shared" si="0"/>
        <v>-63.720000000001164</v>
      </c>
      <c r="E14" s="153">
        <f t="shared" si="0"/>
        <v>-8055.3000000000466</v>
      </c>
      <c r="F14" s="153">
        <f t="shared" si="0"/>
        <v>0</v>
      </c>
      <c r="G14" s="153">
        <f t="shared" si="0"/>
        <v>0</v>
      </c>
      <c r="H14" s="108"/>
      <c r="I14" s="108"/>
      <c r="J14" s="153">
        <f t="shared" ref="J14" si="1">+J27</f>
        <v>-1520.1199999998498</v>
      </c>
      <c r="K14" s="109"/>
      <c r="L14" s="109"/>
      <c r="M14" s="153">
        <f t="shared" ref="M14" si="2">+M27</f>
        <v>1.7462298274040222E-10</v>
      </c>
    </row>
    <row r="15" spans="1:13" x14ac:dyDescent="0.35">
      <c r="A15" s="96" t="s">
        <v>63</v>
      </c>
      <c r="B15" s="136">
        <f>+B37</f>
        <v>-25774.203532367774</v>
      </c>
      <c r="C15" s="136">
        <f t="shared" ref="C15:G15" si="3">+C37</f>
        <v>-11415.992490185974</v>
      </c>
      <c r="D15" s="136">
        <f t="shared" si="3"/>
        <v>0</v>
      </c>
      <c r="E15" s="136">
        <f t="shared" si="3"/>
        <v>-269.56767325657182</v>
      </c>
      <c r="F15" s="136">
        <f t="shared" si="3"/>
        <v>0</v>
      </c>
      <c r="G15" s="136">
        <f t="shared" si="3"/>
        <v>0</v>
      </c>
      <c r="H15" s="108"/>
      <c r="I15" s="108"/>
      <c r="J15" s="136">
        <f t="shared" ref="J15" si="4">+J37</f>
        <v>0</v>
      </c>
      <c r="K15" s="108"/>
      <c r="L15" s="108"/>
      <c r="M15" s="136">
        <f t="shared" ref="M15" si="5">+M37</f>
        <v>0</v>
      </c>
    </row>
    <row r="16" spans="1:13" x14ac:dyDescent="0.35">
      <c r="A16" s="101"/>
      <c r="B16" s="102"/>
      <c r="C16" s="102"/>
      <c r="D16" s="102"/>
      <c r="E16" s="102"/>
      <c r="F16" s="102"/>
      <c r="G16" s="102"/>
      <c r="H16" s="95"/>
      <c r="I16" s="95"/>
      <c r="J16" s="102"/>
      <c r="K16" s="95"/>
      <c r="L16" s="95"/>
      <c r="M16" s="102"/>
    </row>
    <row r="17" spans="1:13" x14ac:dyDescent="0.35">
      <c r="A17" s="101"/>
      <c r="B17" s="102"/>
      <c r="C17" s="102"/>
      <c r="D17" s="102"/>
      <c r="E17" s="102"/>
      <c r="F17" s="102"/>
      <c r="G17" s="102"/>
      <c r="H17" s="95"/>
      <c r="I17" s="95"/>
      <c r="J17" s="95"/>
      <c r="K17" s="95"/>
      <c r="L17" s="95"/>
      <c r="M17" s="95"/>
    </row>
    <row r="18" spans="1:13" x14ac:dyDescent="0.3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1:13" x14ac:dyDescent="0.35">
      <c r="A19" s="103" t="s">
        <v>55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1:13" x14ac:dyDescent="0.35">
      <c r="A20" s="104" t="s">
        <v>42</v>
      </c>
      <c r="B20" s="100" t="s">
        <v>2</v>
      </c>
      <c r="C20" s="100" t="s">
        <v>35</v>
      </c>
      <c r="D20" s="100" t="s">
        <v>15</v>
      </c>
      <c r="E20" s="100" t="s">
        <v>58</v>
      </c>
      <c r="F20" s="100" t="s">
        <v>59</v>
      </c>
      <c r="G20" s="100" t="s">
        <v>60</v>
      </c>
      <c r="H20" s="110"/>
      <c r="I20" s="110"/>
      <c r="J20" s="100" t="s">
        <v>61</v>
      </c>
      <c r="K20" s="110"/>
      <c r="L20" s="110"/>
      <c r="M20" s="100" t="s">
        <v>62</v>
      </c>
    </row>
    <row r="21" spans="1:13" x14ac:dyDescent="0.35">
      <c r="A21" s="105">
        <v>43160</v>
      </c>
      <c r="B21" s="172">
        <v>-2100.6499999999069</v>
      </c>
      <c r="C21" s="172">
        <v>-261.63000000012107</v>
      </c>
      <c r="D21" s="172">
        <v>0</v>
      </c>
      <c r="E21" s="172">
        <v>-177.02000000001863</v>
      </c>
      <c r="F21" s="172">
        <v>0</v>
      </c>
      <c r="G21" s="172">
        <v>0</v>
      </c>
      <c r="H21" s="110"/>
      <c r="I21" s="110"/>
      <c r="J21" s="175">
        <v>-86.230000000010477</v>
      </c>
      <c r="K21" s="110"/>
      <c r="L21" s="110"/>
      <c r="M21" s="174">
        <v>21012.23000000004</v>
      </c>
    </row>
    <row r="22" spans="1:13" x14ac:dyDescent="0.35">
      <c r="A22" s="105">
        <v>43191</v>
      </c>
      <c r="B22" s="172">
        <v>-2107.9700000006706</v>
      </c>
      <c r="C22" s="173">
        <v>-136.40999999968335</v>
      </c>
      <c r="D22" s="173">
        <v>0</v>
      </c>
      <c r="E22" s="172">
        <v>-3655.3199999999488</v>
      </c>
      <c r="F22" s="173">
        <v>0</v>
      </c>
      <c r="G22" s="173">
        <v>0</v>
      </c>
      <c r="H22" s="110"/>
      <c r="I22" s="110"/>
      <c r="J22" s="175">
        <v>-823.43000000002212</v>
      </c>
      <c r="K22" s="110"/>
      <c r="L22" s="110"/>
      <c r="M22" s="174">
        <v>-12634.149999999965</v>
      </c>
    </row>
    <row r="23" spans="1:13" x14ac:dyDescent="0.35">
      <c r="A23" s="107">
        <v>43221</v>
      </c>
      <c r="B23" s="172">
        <v>-2134.890000000596</v>
      </c>
      <c r="C23" s="172">
        <v>-357.66999999969266</v>
      </c>
      <c r="D23" s="172">
        <v>-63.720000000001164</v>
      </c>
      <c r="E23" s="172">
        <v>-1.9500000000698492</v>
      </c>
      <c r="F23" s="172">
        <v>0</v>
      </c>
      <c r="G23" s="172">
        <v>0</v>
      </c>
      <c r="H23" s="110"/>
      <c r="I23" s="110"/>
      <c r="J23" s="175">
        <v>-33.149999999994179</v>
      </c>
      <c r="K23" s="110"/>
      <c r="L23" s="110"/>
      <c r="M23" s="174">
        <v>-8378.0799999999581</v>
      </c>
    </row>
    <row r="24" spans="1:13" x14ac:dyDescent="0.35">
      <c r="A24" s="105">
        <v>43252</v>
      </c>
      <c r="B24" s="173">
        <v>-1919.2599999988452</v>
      </c>
      <c r="C24" s="173">
        <v>-335.42999999970198</v>
      </c>
      <c r="D24" s="173">
        <v>0</v>
      </c>
      <c r="E24" s="173">
        <v>-4246.6500000000233</v>
      </c>
      <c r="F24" s="173">
        <v>0</v>
      </c>
      <c r="G24" s="173">
        <v>0</v>
      </c>
      <c r="H24" s="110"/>
      <c r="I24" s="110"/>
      <c r="J24" s="175">
        <v>-1.9499999999534339</v>
      </c>
      <c r="K24" s="110"/>
      <c r="L24" s="110"/>
      <c r="M24" s="174">
        <v>8985.4900000000489</v>
      </c>
    </row>
    <row r="25" spans="1:13" x14ac:dyDescent="0.35">
      <c r="A25" s="105">
        <v>43282</v>
      </c>
      <c r="B25" s="172">
        <v>-1956.7399999999616</v>
      </c>
      <c r="C25" s="173">
        <v>-636.76999999955297</v>
      </c>
      <c r="D25" s="173">
        <v>0</v>
      </c>
      <c r="E25" s="173">
        <v>0</v>
      </c>
      <c r="F25" s="173">
        <v>0</v>
      </c>
      <c r="G25" s="173">
        <v>0</v>
      </c>
      <c r="H25" s="110"/>
      <c r="I25" s="110"/>
      <c r="J25" s="175">
        <v>-58.189999999944121</v>
      </c>
      <c r="K25" s="110"/>
      <c r="L25" s="110"/>
      <c r="M25" s="174">
        <v>-9698.9799999999814</v>
      </c>
    </row>
    <row r="26" spans="1:13" x14ac:dyDescent="0.35">
      <c r="A26" s="107">
        <v>43313</v>
      </c>
      <c r="B26" s="172">
        <v>-2968.9400000004098</v>
      </c>
      <c r="C26" s="173">
        <v>-432.52999999932945</v>
      </c>
      <c r="D26" s="173">
        <v>0</v>
      </c>
      <c r="E26" s="173">
        <v>25.64000000001397</v>
      </c>
      <c r="F26" s="173">
        <v>0</v>
      </c>
      <c r="G26" s="173">
        <v>0</v>
      </c>
      <c r="H26" s="110"/>
      <c r="I26" s="110"/>
      <c r="J26" s="175">
        <v>-517.16999999992549</v>
      </c>
      <c r="K26" s="110"/>
      <c r="L26" s="110"/>
      <c r="M26" s="185">
        <v>713.48999999999069</v>
      </c>
    </row>
    <row r="27" spans="1:13" x14ac:dyDescent="0.35">
      <c r="A27" s="93" t="s">
        <v>76</v>
      </c>
      <c r="B27" s="137">
        <f t="shared" ref="B27:G27" si="6">SUM(B21:B26)</f>
        <v>-13188.45000000039</v>
      </c>
      <c r="C27" s="137">
        <f t="shared" si="6"/>
        <v>-2160.4399999980815</v>
      </c>
      <c r="D27" s="137">
        <f t="shared" si="6"/>
        <v>-63.720000000001164</v>
      </c>
      <c r="E27" s="137">
        <f t="shared" si="6"/>
        <v>-8055.3000000000466</v>
      </c>
      <c r="F27" s="137">
        <f t="shared" si="6"/>
        <v>0</v>
      </c>
      <c r="G27" s="137">
        <f t="shared" si="6"/>
        <v>0</v>
      </c>
      <c r="H27" s="110"/>
      <c r="I27" s="110"/>
      <c r="J27" s="175">
        <f>SUM(J21:J26)</f>
        <v>-1520.1199999998498</v>
      </c>
      <c r="K27" s="110"/>
      <c r="L27" s="110"/>
      <c r="M27" s="137">
        <f>SUM(M21:M26)</f>
        <v>1.7462298274040222E-10</v>
      </c>
    </row>
    <row r="28" spans="1:13" x14ac:dyDescent="0.35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</row>
    <row r="29" spans="1:13" x14ac:dyDescent="0.35">
      <c r="A29" s="103" t="s">
        <v>55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</row>
    <row r="30" spans="1:13" x14ac:dyDescent="0.35">
      <c r="A30" s="104" t="s">
        <v>44</v>
      </c>
      <c r="B30" s="100" t="s">
        <v>2</v>
      </c>
      <c r="C30" s="100" t="s">
        <v>35</v>
      </c>
      <c r="D30" s="100" t="s">
        <v>15</v>
      </c>
      <c r="E30" s="100" t="s">
        <v>58</v>
      </c>
      <c r="F30" s="100" t="s">
        <v>59</v>
      </c>
      <c r="G30" s="100" t="s">
        <v>60</v>
      </c>
      <c r="H30" s="110"/>
      <c r="I30" s="110"/>
      <c r="J30" s="100" t="s">
        <v>61</v>
      </c>
      <c r="K30" s="110"/>
      <c r="L30" s="110"/>
      <c r="M30" s="100" t="s">
        <v>62</v>
      </c>
    </row>
    <row r="31" spans="1:13" x14ac:dyDescent="0.35">
      <c r="A31" s="105">
        <v>43160</v>
      </c>
      <c r="B31" s="154">
        <v>-9470.4995230313543</v>
      </c>
      <c r="C31" s="154">
        <v>-5524.9100612769316</v>
      </c>
      <c r="D31" s="154">
        <v>0</v>
      </c>
      <c r="E31" s="154">
        <v>0</v>
      </c>
      <c r="F31" s="154">
        <v>0</v>
      </c>
      <c r="G31" s="154">
        <v>0</v>
      </c>
      <c r="H31" s="110"/>
      <c r="I31" s="110"/>
      <c r="J31" s="154">
        <v>0</v>
      </c>
      <c r="K31" s="110"/>
      <c r="L31" s="110"/>
      <c r="M31" s="154">
        <v>0</v>
      </c>
    </row>
    <row r="32" spans="1:13" x14ac:dyDescent="0.35">
      <c r="A32" s="105">
        <v>43191</v>
      </c>
      <c r="B32" s="154">
        <v>-6419.9052998837014</v>
      </c>
      <c r="C32" s="154">
        <v>-160.07262021589798</v>
      </c>
      <c r="D32" s="154">
        <v>0</v>
      </c>
      <c r="E32" s="154">
        <v>0</v>
      </c>
      <c r="F32" s="154">
        <v>0</v>
      </c>
      <c r="G32" s="154">
        <v>0</v>
      </c>
      <c r="H32" s="110"/>
      <c r="I32" s="110"/>
      <c r="J32" s="154">
        <v>0</v>
      </c>
      <c r="K32" s="110"/>
      <c r="L32" s="110"/>
      <c r="M32" s="154">
        <v>0</v>
      </c>
    </row>
    <row r="33" spans="1:31" x14ac:dyDescent="0.35">
      <c r="A33" s="107">
        <v>43221</v>
      </c>
      <c r="B33" s="154">
        <v>-3987.9353214819739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10"/>
      <c r="I33" s="110"/>
      <c r="J33" s="154">
        <v>0</v>
      </c>
      <c r="K33" s="110"/>
      <c r="L33" s="110"/>
      <c r="M33" s="154">
        <v>0</v>
      </c>
    </row>
    <row r="34" spans="1:31" x14ac:dyDescent="0.35">
      <c r="A34" s="105">
        <v>43252</v>
      </c>
      <c r="B34" s="154">
        <v>-2822.6288179942467</v>
      </c>
      <c r="C34" s="154">
        <v>-4001.9273797841029</v>
      </c>
      <c r="D34" s="154">
        <v>0</v>
      </c>
      <c r="E34" s="154">
        <v>-252.96762980664784</v>
      </c>
      <c r="F34" s="154">
        <v>0</v>
      </c>
      <c r="G34" s="154">
        <v>0</v>
      </c>
      <c r="H34" s="110"/>
      <c r="I34" s="110"/>
      <c r="J34" s="154">
        <v>0</v>
      </c>
      <c r="K34" s="110"/>
      <c r="L34" s="110"/>
      <c r="M34" s="154">
        <v>0</v>
      </c>
    </row>
    <row r="35" spans="1:31" x14ac:dyDescent="0.35">
      <c r="A35" s="105">
        <v>43282</v>
      </c>
      <c r="B35" s="154">
        <v>-27.792468844006908</v>
      </c>
      <c r="C35" s="154">
        <v>-1132.5721246892167</v>
      </c>
      <c r="D35" s="154">
        <v>0</v>
      </c>
      <c r="E35" s="154">
        <v>-16.600043449923962</v>
      </c>
      <c r="F35" s="154">
        <v>0</v>
      </c>
      <c r="G35" s="154">
        <v>0</v>
      </c>
      <c r="H35" s="110"/>
      <c r="I35" s="110"/>
      <c r="J35" s="154">
        <v>0</v>
      </c>
      <c r="K35" s="110"/>
      <c r="L35" s="110"/>
      <c r="M35" s="154">
        <v>0</v>
      </c>
    </row>
    <row r="36" spans="1:31" x14ac:dyDescent="0.35">
      <c r="A36" s="107">
        <v>43313</v>
      </c>
      <c r="B36" s="154">
        <v>-3045.442101132493</v>
      </c>
      <c r="C36" s="154">
        <v>-596.51030421982341</v>
      </c>
      <c r="D36" s="154">
        <v>0</v>
      </c>
      <c r="E36" s="154">
        <v>0</v>
      </c>
      <c r="F36" s="154">
        <v>0</v>
      </c>
      <c r="G36" s="154">
        <v>0</v>
      </c>
      <c r="H36" s="110"/>
      <c r="I36" s="110"/>
      <c r="J36" s="154">
        <v>0</v>
      </c>
      <c r="K36" s="110"/>
      <c r="L36" s="110"/>
      <c r="M36" s="154">
        <v>0</v>
      </c>
    </row>
    <row r="37" spans="1:31" x14ac:dyDescent="0.35">
      <c r="A37" s="93" t="s">
        <v>76</v>
      </c>
      <c r="B37" s="154">
        <f t="shared" ref="B37:G37" si="7">SUM(B31:B36)</f>
        <v>-25774.203532367774</v>
      </c>
      <c r="C37" s="154">
        <f t="shared" si="7"/>
        <v>-11415.992490185974</v>
      </c>
      <c r="D37" s="154">
        <f t="shared" si="7"/>
        <v>0</v>
      </c>
      <c r="E37" s="154">
        <f t="shared" si="7"/>
        <v>-269.56767325657182</v>
      </c>
      <c r="F37" s="154">
        <f t="shared" si="7"/>
        <v>0</v>
      </c>
      <c r="G37" s="154">
        <f t="shared" si="7"/>
        <v>0</v>
      </c>
      <c r="H37" s="110"/>
      <c r="I37" s="110"/>
      <c r="J37" s="154">
        <f>SUM(J31:J36)</f>
        <v>0</v>
      </c>
      <c r="K37" s="110"/>
      <c r="L37" s="110"/>
      <c r="M37" s="154">
        <f>SUM(M31:M36)</f>
        <v>0</v>
      </c>
    </row>
    <row r="38" spans="1:31" x14ac:dyDescent="0.35">
      <c r="A38" s="105"/>
      <c r="AC38" s="163"/>
      <c r="AD38" s="163"/>
      <c r="AE38" s="163"/>
    </row>
    <row r="39" spans="1:31" x14ac:dyDescent="0.35">
      <c r="A39" s="177" t="s">
        <v>123</v>
      </c>
      <c r="AC39" s="163"/>
      <c r="AD39" s="163"/>
      <c r="AE39" s="163"/>
    </row>
    <row r="40" spans="1:31" x14ac:dyDescent="0.35">
      <c r="A40" s="103" t="s">
        <v>101</v>
      </c>
      <c r="B40" s="117">
        <v>43160</v>
      </c>
      <c r="C40" s="117">
        <v>43191</v>
      </c>
      <c r="D40" s="117">
        <v>43221</v>
      </c>
      <c r="E40" s="117">
        <v>43252</v>
      </c>
      <c r="F40" s="117">
        <v>43282</v>
      </c>
      <c r="G40" s="117">
        <v>43313</v>
      </c>
      <c r="H40" s="117">
        <v>43344</v>
      </c>
      <c r="I40" s="117">
        <v>43374</v>
      </c>
      <c r="J40" s="117">
        <v>43405</v>
      </c>
      <c r="K40" s="117">
        <v>43435</v>
      </c>
      <c r="L40" s="117">
        <v>43466</v>
      </c>
      <c r="M40" s="117">
        <v>43497</v>
      </c>
      <c r="N40" s="117">
        <v>43525</v>
      </c>
      <c r="O40" s="117">
        <v>43556</v>
      </c>
      <c r="P40" s="117">
        <v>43586</v>
      </c>
      <c r="Q40" s="117">
        <v>43617</v>
      </c>
      <c r="R40" s="117">
        <v>43647</v>
      </c>
      <c r="S40" s="117">
        <v>43678</v>
      </c>
      <c r="T40" s="117">
        <v>43709</v>
      </c>
      <c r="U40" s="117">
        <v>43739</v>
      </c>
      <c r="V40" s="117">
        <v>43770</v>
      </c>
      <c r="W40" s="117">
        <v>43800</v>
      </c>
      <c r="X40" s="117">
        <v>43831</v>
      </c>
      <c r="Y40" s="117">
        <v>43862</v>
      </c>
      <c r="Z40" s="117">
        <v>43891</v>
      </c>
      <c r="AA40" s="117">
        <v>43922</v>
      </c>
      <c r="AB40" s="117">
        <v>43952</v>
      </c>
      <c r="AC40" s="163">
        <v>43983</v>
      </c>
      <c r="AD40" s="163"/>
      <c r="AE40" s="163"/>
    </row>
    <row r="41" spans="1:31" x14ac:dyDescent="0.35">
      <c r="A41" s="112" t="s">
        <v>3</v>
      </c>
      <c r="B41" s="114">
        <v>115352.29244878364</v>
      </c>
      <c r="C41" s="114">
        <v>118973.12148236127</v>
      </c>
      <c r="D41" s="114">
        <v>116875.32345876702</v>
      </c>
      <c r="E41" s="114">
        <v>116537.97880857879</v>
      </c>
      <c r="F41" s="114">
        <v>114557.10808646918</v>
      </c>
      <c r="G41" s="114">
        <v>118986.20256204963</v>
      </c>
      <c r="H41" s="128">
        <f>+[6]LinkOut!J453</f>
        <v>117078</v>
      </c>
      <c r="I41" s="128">
        <f>+[6]LinkOut!K453</f>
        <v>117120</v>
      </c>
      <c r="J41" s="128">
        <f>+[6]LinkOut!L453</f>
        <v>117090</v>
      </c>
      <c r="K41" s="128">
        <f>+[6]LinkOut!M453</f>
        <v>117139</v>
      </c>
      <c r="L41" s="128">
        <f>+[6]LinkOut!N453</f>
        <v>117216</v>
      </c>
      <c r="M41" s="128">
        <f>+[6]LinkOut!O453</f>
        <v>117252</v>
      </c>
      <c r="N41" s="128">
        <f>+[6]LinkOut!P453</f>
        <v>117373</v>
      </c>
      <c r="O41" s="128">
        <f>+[6]LinkOut!Q453</f>
        <v>117548</v>
      </c>
      <c r="P41" s="128">
        <f>+[6]LinkOut!R453</f>
        <v>117635</v>
      </c>
      <c r="Q41" s="128">
        <f>+[6]LinkOut!S453</f>
        <v>117779</v>
      </c>
      <c r="R41" s="128">
        <f>+[6]LinkOut!T453</f>
        <v>117780</v>
      </c>
      <c r="S41" s="128">
        <f>+[6]LinkOut!U453</f>
        <v>118075</v>
      </c>
      <c r="T41" s="128">
        <f>+[6]LinkOut!V453</f>
        <v>118203</v>
      </c>
      <c r="U41" s="128">
        <f>+[6]LinkOut!W453</f>
        <v>118268</v>
      </c>
      <c r="V41" s="128">
        <f>+[6]LinkOut!X453</f>
        <v>118238</v>
      </c>
      <c r="W41" s="128">
        <f>+[6]LinkOut!Y453</f>
        <v>118281</v>
      </c>
      <c r="X41" s="128">
        <f>+[6]LinkOut!Z453</f>
        <v>118200</v>
      </c>
      <c r="Y41" s="128">
        <f>+[6]LinkOut!AA453</f>
        <v>118236</v>
      </c>
      <c r="Z41" s="128">
        <f>+[6]LinkOut!AB453</f>
        <v>118358</v>
      </c>
      <c r="AA41" s="128">
        <f>+[6]LinkOut!AC453</f>
        <v>118535</v>
      </c>
      <c r="AB41" s="128">
        <f>+[6]LinkOut!AD453</f>
        <v>118623</v>
      </c>
      <c r="AC41" s="128">
        <f>+[6]LinkOut!AE453</f>
        <v>118768</v>
      </c>
      <c r="AD41" s="115"/>
      <c r="AE41" s="115"/>
    </row>
    <row r="42" spans="1:31" x14ac:dyDescent="0.35">
      <c r="A42" s="112" t="s">
        <v>4</v>
      </c>
      <c r="B42" s="114">
        <v>1</v>
      </c>
      <c r="C42" s="114">
        <v>1</v>
      </c>
      <c r="D42" s="114">
        <v>1</v>
      </c>
      <c r="E42" s="114">
        <v>1</v>
      </c>
      <c r="F42" s="114">
        <v>0.400213447171825</v>
      </c>
      <c r="G42" s="114">
        <v>0</v>
      </c>
      <c r="H42" s="128">
        <f>+[6]LinkOut!J454</f>
        <v>0</v>
      </c>
      <c r="I42" s="128">
        <f>+[6]LinkOut!K454</f>
        <v>0</v>
      </c>
      <c r="J42" s="128">
        <f>+[6]LinkOut!L454</f>
        <v>0</v>
      </c>
      <c r="K42" s="128">
        <f>+[6]LinkOut!M454</f>
        <v>0</v>
      </c>
      <c r="L42" s="128">
        <f>+[6]LinkOut!N454</f>
        <v>0</v>
      </c>
      <c r="M42" s="128">
        <f>+[6]LinkOut!O454</f>
        <v>0</v>
      </c>
      <c r="N42" s="128">
        <f>+[6]LinkOut!P454</f>
        <v>0</v>
      </c>
      <c r="O42" s="128">
        <f>+[6]LinkOut!Q454</f>
        <v>0</v>
      </c>
      <c r="P42" s="128">
        <f>+[6]LinkOut!R454</f>
        <v>0</v>
      </c>
      <c r="Q42" s="128">
        <f>+[6]LinkOut!S454</f>
        <v>0</v>
      </c>
      <c r="R42" s="128">
        <f>+[6]LinkOut!T454</f>
        <v>0</v>
      </c>
      <c r="S42" s="128">
        <f>+[6]LinkOut!U454</f>
        <v>0</v>
      </c>
      <c r="T42" s="128">
        <f>+[6]LinkOut!V454</f>
        <v>0</v>
      </c>
      <c r="U42" s="128">
        <f>+[6]LinkOut!W454</f>
        <v>0</v>
      </c>
      <c r="V42" s="128">
        <f>+[6]LinkOut!X454</f>
        <v>0</v>
      </c>
      <c r="W42" s="128">
        <f>+[6]LinkOut!Y454</f>
        <v>0</v>
      </c>
      <c r="X42" s="128">
        <f>+[6]LinkOut!Z454</f>
        <v>0</v>
      </c>
      <c r="Y42" s="128">
        <f>+[6]LinkOut!AA454</f>
        <v>0</v>
      </c>
      <c r="Z42" s="128">
        <f>+[6]LinkOut!AB454</f>
        <v>0</v>
      </c>
      <c r="AA42" s="128">
        <f>+[6]LinkOut!AC454</f>
        <v>0</v>
      </c>
      <c r="AB42" s="128">
        <f>+[6]LinkOut!AD454</f>
        <v>0</v>
      </c>
      <c r="AC42" s="128">
        <f>+[6]LinkOut!AE454</f>
        <v>0</v>
      </c>
      <c r="AD42" s="115"/>
      <c r="AE42" s="115"/>
    </row>
    <row r="43" spans="1:31" x14ac:dyDescent="0.35">
      <c r="A43" s="112" t="s">
        <v>5</v>
      </c>
      <c r="B43" s="114">
        <v>1814.3685558757606</v>
      </c>
      <c r="C43" s="114">
        <v>1893.2004482869036</v>
      </c>
      <c r="D43" s="114">
        <v>1946.0211335254562</v>
      </c>
      <c r="E43" s="114">
        <v>1980.6320845341018</v>
      </c>
      <c r="F43" s="114">
        <v>1881.2625680435478</v>
      </c>
      <c r="G43" s="114">
        <v>1997.0188920909382</v>
      </c>
      <c r="H43" s="128">
        <f>+[6]LinkOut!J455</f>
        <v>2046</v>
      </c>
      <c r="I43" s="128">
        <f>+[6]LinkOut!K455</f>
        <v>2047</v>
      </c>
      <c r="J43" s="128">
        <f>+[6]LinkOut!L455</f>
        <v>2047</v>
      </c>
      <c r="K43" s="128">
        <f>+[6]LinkOut!M455</f>
        <v>2048</v>
      </c>
      <c r="L43" s="128">
        <f>+[6]LinkOut!N455</f>
        <v>2049</v>
      </c>
      <c r="M43" s="128">
        <f>+[6]LinkOut!O455</f>
        <v>2050</v>
      </c>
      <c r="N43" s="128">
        <f>+[6]LinkOut!P455</f>
        <v>2052</v>
      </c>
      <c r="O43" s="128">
        <f>+[6]LinkOut!Q455</f>
        <v>2055</v>
      </c>
      <c r="P43" s="128">
        <f>+[6]LinkOut!R455</f>
        <v>2056</v>
      </c>
      <c r="Q43" s="128">
        <f>+[6]LinkOut!S455</f>
        <v>2058</v>
      </c>
      <c r="R43" s="128">
        <f>+[6]LinkOut!T455</f>
        <v>2058</v>
      </c>
      <c r="S43" s="128">
        <f>+[6]LinkOut!U455</f>
        <v>2063</v>
      </c>
      <c r="T43" s="128">
        <f>+[6]LinkOut!V455</f>
        <v>2065</v>
      </c>
      <c r="U43" s="128">
        <f>+[6]LinkOut!W455</f>
        <v>2066</v>
      </c>
      <c r="V43" s="128">
        <f>+[6]LinkOut!X455</f>
        <v>2066</v>
      </c>
      <c r="W43" s="128">
        <f>+[6]LinkOut!Y455</f>
        <v>2067</v>
      </c>
      <c r="X43" s="128">
        <f>+[6]LinkOut!Z455</f>
        <v>2066</v>
      </c>
      <c r="Y43" s="128">
        <f>+[6]LinkOut!AA455</f>
        <v>2067</v>
      </c>
      <c r="Z43" s="128">
        <f>+[6]LinkOut!AB455</f>
        <v>2069</v>
      </c>
      <c r="AA43" s="128">
        <f>+[6]LinkOut!AC455</f>
        <v>2072</v>
      </c>
      <c r="AB43" s="128">
        <f>+[6]LinkOut!AD455</f>
        <v>2073</v>
      </c>
      <c r="AC43" s="128">
        <f>+[6]LinkOut!AE455</f>
        <v>2075</v>
      </c>
      <c r="AD43" s="115"/>
      <c r="AE43" s="115"/>
    </row>
    <row r="44" spans="1:31" x14ac:dyDescent="0.35">
      <c r="A44" s="112" t="s">
        <v>6</v>
      </c>
      <c r="B44" s="114">
        <v>13</v>
      </c>
      <c r="C44" s="114">
        <v>11.999999999999998</v>
      </c>
      <c r="D44" s="114">
        <v>13</v>
      </c>
      <c r="E44" s="114">
        <v>11.999999999999998</v>
      </c>
      <c r="F44" s="114">
        <v>16.071257005604483</v>
      </c>
      <c r="G44" s="114">
        <v>11.999999999999998</v>
      </c>
      <c r="H44" s="128">
        <f>+[6]LinkOut!J456</f>
        <v>13</v>
      </c>
      <c r="I44" s="128">
        <f>+[6]LinkOut!K456</f>
        <v>13</v>
      </c>
      <c r="J44" s="128">
        <f>+[6]LinkOut!L456</f>
        <v>13</v>
      </c>
      <c r="K44" s="128">
        <f>+[6]LinkOut!M456</f>
        <v>13</v>
      </c>
      <c r="L44" s="128">
        <f>+[6]LinkOut!N456</f>
        <v>13</v>
      </c>
      <c r="M44" s="128">
        <f>+[6]LinkOut!O456</f>
        <v>13</v>
      </c>
      <c r="N44" s="128">
        <f>+[6]LinkOut!P456</f>
        <v>13</v>
      </c>
      <c r="O44" s="128">
        <f>+[6]LinkOut!Q456</f>
        <v>13</v>
      </c>
      <c r="P44" s="128">
        <f>+[6]LinkOut!R456</f>
        <v>13</v>
      </c>
      <c r="Q44" s="128">
        <f>+[6]LinkOut!S456</f>
        <v>13</v>
      </c>
      <c r="R44" s="128">
        <f>+[6]LinkOut!T456</f>
        <v>13</v>
      </c>
      <c r="S44" s="128">
        <f>+[6]LinkOut!U456</f>
        <v>13</v>
      </c>
      <c r="T44" s="128">
        <f>+[6]LinkOut!V456</f>
        <v>13</v>
      </c>
      <c r="U44" s="128">
        <f>+[6]LinkOut!W456</f>
        <v>13</v>
      </c>
      <c r="V44" s="128">
        <f>+[6]LinkOut!X456</f>
        <v>13</v>
      </c>
      <c r="W44" s="128">
        <f>+[6]LinkOut!Y456</f>
        <v>13</v>
      </c>
      <c r="X44" s="128">
        <f>+[6]LinkOut!Z456</f>
        <v>13</v>
      </c>
      <c r="Y44" s="128">
        <f>+[6]LinkOut!AA456</f>
        <v>13</v>
      </c>
      <c r="Z44" s="128">
        <f>+[6]LinkOut!AB456</f>
        <v>13</v>
      </c>
      <c r="AA44" s="128">
        <f>+[6]LinkOut!AC456</f>
        <v>13</v>
      </c>
      <c r="AB44" s="128">
        <f>+[6]LinkOut!AD456</f>
        <v>13</v>
      </c>
      <c r="AC44" s="128">
        <f>+[6]LinkOut!AE456</f>
        <v>13</v>
      </c>
      <c r="AD44" s="115"/>
      <c r="AE44" s="115"/>
    </row>
    <row r="45" spans="1:31" x14ac:dyDescent="0.35">
      <c r="A45" s="112" t="s">
        <v>7</v>
      </c>
      <c r="B45" s="114">
        <v>115.80334267413932</v>
      </c>
      <c r="C45" s="114">
        <v>122.99999999999999</v>
      </c>
      <c r="D45" s="114">
        <v>117.47948358686949</v>
      </c>
      <c r="E45" s="114">
        <v>119.52602081665333</v>
      </c>
      <c r="F45" s="114">
        <v>114</v>
      </c>
      <c r="G45" s="114">
        <v>122.98628903122498</v>
      </c>
      <c r="H45" s="128">
        <f>+[6]LinkOut!J457</f>
        <v>117</v>
      </c>
      <c r="I45" s="128">
        <f>+[6]LinkOut!K457</f>
        <v>117</v>
      </c>
      <c r="J45" s="128">
        <f>+[6]LinkOut!L457</f>
        <v>117</v>
      </c>
      <c r="K45" s="128">
        <f>+[6]LinkOut!M457</f>
        <v>117</v>
      </c>
      <c r="L45" s="128">
        <f>+[6]LinkOut!N457</f>
        <v>117</v>
      </c>
      <c r="M45" s="128">
        <f>+[6]LinkOut!O457</f>
        <v>117</v>
      </c>
      <c r="N45" s="128">
        <f>+[6]LinkOut!P457</f>
        <v>117</v>
      </c>
      <c r="O45" s="128">
        <f>+[6]LinkOut!Q457</f>
        <v>117</v>
      </c>
      <c r="P45" s="128">
        <f>+[6]LinkOut!R457</f>
        <v>117</v>
      </c>
      <c r="Q45" s="128">
        <f>+[6]LinkOut!S457</f>
        <v>117</v>
      </c>
      <c r="R45" s="128">
        <f>+[6]LinkOut!T457</f>
        <v>117</v>
      </c>
      <c r="S45" s="128">
        <f>+[6]LinkOut!U457</f>
        <v>117</v>
      </c>
      <c r="T45" s="128">
        <f>+[6]LinkOut!V457</f>
        <v>117</v>
      </c>
      <c r="U45" s="128">
        <f>+[6]LinkOut!W457</f>
        <v>117</v>
      </c>
      <c r="V45" s="128">
        <f>+[6]LinkOut!X457</f>
        <v>117</v>
      </c>
      <c r="W45" s="128">
        <f>+[6]LinkOut!Y457</f>
        <v>117</v>
      </c>
      <c r="X45" s="128">
        <f>+[6]LinkOut!Z457</f>
        <v>117</v>
      </c>
      <c r="Y45" s="128">
        <f>+[6]LinkOut!AA457</f>
        <v>117</v>
      </c>
      <c r="Z45" s="128">
        <f>+[6]LinkOut!AB457</f>
        <v>117</v>
      </c>
      <c r="AA45" s="128">
        <f>+[6]LinkOut!AC457</f>
        <v>117</v>
      </c>
      <c r="AB45" s="128">
        <f>+[6]LinkOut!AD457</f>
        <v>117</v>
      </c>
      <c r="AC45" s="128">
        <f>+[6]LinkOut!AE457</f>
        <v>117</v>
      </c>
      <c r="AD45" s="115"/>
      <c r="AE45" s="115"/>
    </row>
    <row r="46" spans="1:31" x14ac:dyDescent="0.35">
      <c r="A46" s="112" t="s">
        <v>8</v>
      </c>
      <c r="B46" s="114">
        <v>0</v>
      </c>
      <c r="C46" s="114">
        <v>0</v>
      </c>
      <c r="D46" s="114">
        <v>0</v>
      </c>
      <c r="E46" s="114">
        <v>0</v>
      </c>
      <c r="F46" s="114">
        <v>0</v>
      </c>
      <c r="G46" s="114">
        <v>0</v>
      </c>
      <c r="H46" s="128">
        <f>+[6]LinkOut!J458</f>
        <v>0</v>
      </c>
      <c r="I46" s="128">
        <f>+[6]LinkOut!K458</f>
        <v>0</v>
      </c>
      <c r="J46" s="128">
        <f>+[6]LinkOut!L458</f>
        <v>0</v>
      </c>
      <c r="K46" s="128">
        <f>+[6]LinkOut!M458</f>
        <v>0</v>
      </c>
      <c r="L46" s="128">
        <f>+[6]LinkOut!N458</f>
        <v>0</v>
      </c>
      <c r="M46" s="128">
        <f>+[6]LinkOut!O458</f>
        <v>0</v>
      </c>
      <c r="N46" s="128">
        <f>+[6]LinkOut!P458</f>
        <v>0</v>
      </c>
      <c r="O46" s="128">
        <f>+[6]LinkOut!Q458</f>
        <v>0</v>
      </c>
      <c r="P46" s="128">
        <f>+[6]LinkOut!R458</f>
        <v>0</v>
      </c>
      <c r="Q46" s="128">
        <f>+[6]LinkOut!S458</f>
        <v>0</v>
      </c>
      <c r="R46" s="128">
        <f>+[6]LinkOut!T458</f>
        <v>0</v>
      </c>
      <c r="S46" s="128">
        <f>+[6]LinkOut!U458</f>
        <v>0</v>
      </c>
      <c r="T46" s="128">
        <f>+[6]LinkOut!V458</f>
        <v>0</v>
      </c>
      <c r="U46" s="128">
        <f>+[6]LinkOut!W458</f>
        <v>0</v>
      </c>
      <c r="V46" s="128">
        <f>+[6]LinkOut!X458</f>
        <v>0</v>
      </c>
      <c r="W46" s="128">
        <f>+[6]LinkOut!Y458</f>
        <v>0</v>
      </c>
      <c r="X46" s="128">
        <f>+[6]LinkOut!Z458</f>
        <v>0</v>
      </c>
      <c r="Y46" s="128">
        <f>+[6]LinkOut!AA458</f>
        <v>0</v>
      </c>
      <c r="Z46" s="128">
        <f>+[6]LinkOut!AB458</f>
        <v>0</v>
      </c>
      <c r="AA46" s="128">
        <f>+[6]LinkOut!AC458</f>
        <v>0</v>
      </c>
      <c r="AB46" s="128">
        <f>+[6]LinkOut!AD458</f>
        <v>0</v>
      </c>
      <c r="AC46" s="128">
        <f>+[6]LinkOut!AE458</f>
        <v>0</v>
      </c>
      <c r="AD46" s="115"/>
      <c r="AE46" s="115"/>
    </row>
    <row r="47" spans="1:31" x14ac:dyDescent="0.35">
      <c r="A47" s="112" t="s">
        <v>9</v>
      </c>
      <c r="B47" s="114">
        <v>0</v>
      </c>
      <c r="C47" s="114">
        <v>0</v>
      </c>
      <c r="D47" s="114">
        <v>0</v>
      </c>
      <c r="E47" s="114">
        <v>0</v>
      </c>
      <c r="F47" s="114">
        <v>0</v>
      </c>
      <c r="G47" s="114">
        <v>0</v>
      </c>
      <c r="H47" s="128">
        <f>+[6]LinkOut!J459</f>
        <v>0</v>
      </c>
      <c r="I47" s="128">
        <f>+[6]LinkOut!K459</f>
        <v>0</v>
      </c>
      <c r="J47" s="128">
        <f>+[6]LinkOut!L459</f>
        <v>0</v>
      </c>
      <c r="K47" s="128">
        <f>+[6]LinkOut!M459</f>
        <v>0</v>
      </c>
      <c r="L47" s="128">
        <f>+[6]LinkOut!N459</f>
        <v>0</v>
      </c>
      <c r="M47" s="128">
        <f>+[6]LinkOut!O459</f>
        <v>0</v>
      </c>
      <c r="N47" s="128">
        <f>+[6]LinkOut!P459</f>
        <v>0</v>
      </c>
      <c r="O47" s="128">
        <f>+[6]LinkOut!Q459</f>
        <v>0</v>
      </c>
      <c r="P47" s="128">
        <f>+[6]LinkOut!R459</f>
        <v>0</v>
      </c>
      <c r="Q47" s="128">
        <f>+[6]LinkOut!S459</f>
        <v>0</v>
      </c>
      <c r="R47" s="128">
        <f>+[6]LinkOut!T459</f>
        <v>0</v>
      </c>
      <c r="S47" s="128">
        <f>+[6]LinkOut!U459</f>
        <v>0</v>
      </c>
      <c r="T47" s="128">
        <f>+[6]LinkOut!V459</f>
        <v>0</v>
      </c>
      <c r="U47" s="128">
        <f>+[6]LinkOut!W459</f>
        <v>0</v>
      </c>
      <c r="V47" s="128">
        <f>+[6]LinkOut!X459</f>
        <v>0</v>
      </c>
      <c r="W47" s="128">
        <f>+[6]LinkOut!Y459</f>
        <v>0</v>
      </c>
      <c r="X47" s="128">
        <f>+[6]LinkOut!Z459</f>
        <v>0</v>
      </c>
      <c r="Y47" s="128">
        <f>+[6]LinkOut!AA459</f>
        <v>0</v>
      </c>
      <c r="Z47" s="128">
        <f>+[6]LinkOut!AB459</f>
        <v>0</v>
      </c>
      <c r="AA47" s="128">
        <f>+[6]LinkOut!AC459</f>
        <v>0</v>
      </c>
      <c r="AB47" s="128">
        <f>+[6]LinkOut!AD459</f>
        <v>0</v>
      </c>
      <c r="AC47" s="128">
        <f>+[6]LinkOut!AE459</f>
        <v>0</v>
      </c>
      <c r="AD47" s="115"/>
      <c r="AE47" s="115"/>
    </row>
    <row r="48" spans="1:31" x14ac:dyDescent="0.35">
      <c r="A48" s="112" t="s">
        <v>10</v>
      </c>
      <c r="B48" s="114">
        <v>3</v>
      </c>
      <c r="C48" s="114">
        <v>3</v>
      </c>
      <c r="D48" s="114">
        <v>3</v>
      </c>
      <c r="E48" s="114">
        <v>3</v>
      </c>
      <c r="F48" s="114">
        <v>3</v>
      </c>
      <c r="G48" s="114">
        <v>3</v>
      </c>
      <c r="H48" s="128">
        <f>+[6]LinkOut!J460</f>
        <v>3</v>
      </c>
      <c r="I48" s="128">
        <f>+[6]LinkOut!K460</f>
        <v>3</v>
      </c>
      <c r="J48" s="128">
        <f>+[6]LinkOut!L460</f>
        <v>3</v>
      </c>
      <c r="K48" s="128">
        <f>+[6]LinkOut!M460</f>
        <v>3</v>
      </c>
      <c r="L48" s="128">
        <f>+[6]LinkOut!N460</f>
        <v>3</v>
      </c>
      <c r="M48" s="128">
        <f>+[6]LinkOut!O460</f>
        <v>3</v>
      </c>
      <c r="N48" s="128">
        <f>+[6]LinkOut!P460</f>
        <v>3</v>
      </c>
      <c r="O48" s="128">
        <f>+[6]LinkOut!Q460</f>
        <v>3</v>
      </c>
      <c r="P48" s="128">
        <f>+[6]LinkOut!R460</f>
        <v>3</v>
      </c>
      <c r="Q48" s="128">
        <f>+[6]LinkOut!S460</f>
        <v>3</v>
      </c>
      <c r="R48" s="128">
        <f>+[6]LinkOut!T460</f>
        <v>3</v>
      </c>
      <c r="S48" s="128">
        <f>+[6]LinkOut!U460</f>
        <v>3</v>
      </c>
      <c r="T48" s="128">
        <f>+[6]LinkOut!V460</f>
        <v>3</v>
      </c>
      <c r="U48" s="128">
        <f>+[6]LinkOut!W460</f>
        <v>3</v>
      </c>
      <c r="V48" s="128">
        <f>+[6]LinkOut!X460</f>
        <v>3</v>
      </c>
      <c r="W48" s="128">
        <f>+[6]LinkOut!Y460</f>
        <v>3</v>
      </c>
      <c r="X48" s="128">
        <f>+[6]LinkOut!Z460</f>
        <v>3</v>
      </c>
      <c r="Y48" s="128">
        <f>+[6]LinkOut!AA460</f>
        <v>3</v>
      </c>
      <c r="Z48" s="128">
        <f>+[6]LinkOut!AB460</f>
        <v>3</v>
      </c>
      <c r="AA48" s="128">
        <f>+[6]LinkOut!AC460</f>
        <v>3</v>
      </c>
      <c r="AB48" s="128">
        <f>+[6]LinkOut!AD460</f>
        <v>3</v>
      </c>
      <c r="AC48" s="128">
        <f>+[6]LinkOut!AE460</f>
        <v>3</v>
      </c>
      <c r="AD48" s="115"/>
      <c r="AE48" s="115"/>
    </row>
    <row r="49" spans="1:31" x14ac:dyDescent="0.35">
      <c r="A49" s="112" t="s">
        <v>11</v>
      </c>
      <c r="B49" s="114">
        <v>0.92054643714971973</v>
      </c>
      <c r="C49" s="114">
        <v>1</v>
      </c>
      <c r="D49" s="114">
        <v>1.0794535628502802</v>
      </c>
      <c r="E49" s="114">
        <v>1</v>
      </c>
      <c r="F49" s="114">
        <v>1</v>
      </c>
      <c r="G49" s="114">
        <v>1</v>
      </c>
      <c r="H49" s="128">
        <f>+[6]LinkOut!J461</f>
        <v>1</v>
      </c>
      <c r="I49" s="128">
        <f>+[6]LinkOut!K461</f>
        <v>1</v>
      </c>
      <c r="J49" s="128">
        <f>+[6]LinkOut!L461</f>
        <v>1</v>
      </c>
      <c r="K49" s="128">
        <f>+[6]LinkOut!M461</f>
        <v>1</v>
      </c>
      <c r="L49" s="128">
        <f>+[6]LinkOut!N461</f>
        <v>1</v>
      </c>
      <c r="M49" s="128">
        <f>+[6]LinkOut!O461</f>
        <v>1</v>
      </c>
      <c r="N49" s="128">
        <f>+[6]LinkOut!P461</f>
        <v>1</v>
      </c>
      <c r="O49" s="128">
        <f>+[6]LinkOut!Q461</f>
        <v>1</v>
      </c>
      <c r="P49" s="128">
        <f>+[6]LinkOut!R461</f>
        <v>1</v>
      </c>
      <c r="Q49" s="128">
        <f>+[6]LinkOut!S461</f>
        <v>1</v>
      </c>
      <c r="R49" s="128">
        <f>+[6]LinkOut!T461</f>
        <v>1</v>
      </c>
      <c r="S49" s="128">
        <f>+[6]LinkOut!U461</f>
        <v>1</v>
      </c>
      <c r="T49" s="128">
        <f>+[6]LinkOut!V461</f>
        <v>1</v>
      </c>
      <c r="U49" s="128">
        <f>+[6]LinkOut!W461</f>
        <v>1</v>
      </c>
      <c r="V49" s="128">
        <f>+[6]LinkOut!X461</f>
        <v>1</v>
      </c>
      <c r="W49" s="128">
        <f>+[6]LinkOut!Y461</f>
        <v>1</v>
      </c>
      <c r="X49" s="128">
        <f>+[6]LinkOut!Z461</f>
        <v>1</v>
      </c>
      <c r="Y49" s="128">
        <f>+[6]LinkOut!AA461</f>
        <v>1</v>
      </c>
      <c r="Z49" s="128">
        <f>+[6]LinkOut!AB461</f>
        <v>1</v>
      </c>
      <c r="AA49" s="128">
        <f>+[6]LinkOut!AC461</f>
        <v>1</v>
      </c>
      <c r="AB49" s="128">
        <f>+[6]LinkOut!AD461</f>
        <v>1</v>
      </c>
      <c r="AC49" s="128">
        <f>+[6]LinkOut!AE461</f>
        <v>1</v>
      </c>
      <c r="AD49" s="115"/>
      <c r="AE49" s="115"/>
    </row>
    <row r="50" spans="1:31" x14ac:dyDescent="0.35">
      <c r="H50" s="118"/>
      <c r="I50" s="118"/>
      <c r="L50" s="115"/>
    </row>
    <row r="51" spans="1:31" x14ac:dyDescent="0.35">
      <c r="A51" s="103" t="s">
        <v>102</v>
      </c>
      <c r="B51" s="117">
        <f>+B40</f>
        <v>43160</v>
      </c>
      <c r="C51" s="117">
        <f t="shared" ref="C51:AC51" si="8">+C40</f>
        <v>43191</v>
      </c>
      <c r="D51" s="117">
        <f t="shared" si="8"/>
        <v>43221</v>
      </c>
      <c r="E51" s="117">
        <f t="shared" si="8"/>
        <v>43252</v>
      </c>
      <c r="F51" s="117">
        <f t="shared" si="8"/>
        <v>43282</v>
      </c>
      <c r="G51" s="117">
        <f t="shared" si="8"/>
        <v>43313</v>
      </c>
      <c r="H51" s="117">
        <f t="shared" si="8"/>
        <v>43344</v>
      </c>
      <c r="I51" s="117">
        <f t="shared" si="8"/>
        <v>43374</v>
      </c>
      <c r="J51" s="117">
        <f t="shared" si="8"/>
        <v>43405</v>
      </c>
      <c r="K51" s="117">
        <f t="shared" si="8"/>
        <v>43435</v>
      </c>
      <c r="L51" s="117">
        <f t="shared" si="8"/>
        <v>43466</v>
      </c>
      <c r="M51" s="117">
        <f t="shared" si="8"/>
        <v>43497</v>
      </c>
      <c r="N51" s="117">
        <f t="shared" si="8"/>
        <v>43525</v>
      </c>
      <c r="O51" s="117">
        <f t="shared" si="8"/>
        <v>43556</v>
      </c>
      <c r="P51" s="117">
        <f t="shared" si="8"/>
        <v>43586</v>
      </c>
      <c r="Q51" s="117">
        <f t="shared" si="8"/>
        <v>43617</v>
      </c>
      <c r="R51" s="117">
        <f t="shared" si="8"/>
        <v>43647</v>
      </c>
      <c r="S51" s="117">
        <f t="shared" si="8"/>
        <v>43678</v>
      </c>
      <c r="T51" s="117">
        <f t="shared" si="8"/>
        <v>43709</v>
      </c>
      <c r="U51" s="117">
        <f t="shared" si="8"/>
        <v>43739</v>
      </c>
      <c r="V51" s="117">
        <f t="shared" si="8"/>
        <v>43770</v>
      </c>
      <c r="W51" s="117">
        <f t="shared" si="8"/>
        <v>43800</v>
      </c>
      <c r="X51" s="117">
        <f t="shared" si="8"/>
        <v>43831</v>
      </c>
      <c r="Y51" s="117">
        <f t="shared" si="8"/>
        <v>43862</v>
      </c>
      <c r="Z51" s="117">
        <f t="shared" si="8"/>
        <v>43891</v>
      </c>
      <c r="AA51" s="117">
        <f t="shared" si="8"/>
        <v>43922</v>
      </c>
      <c r="AB51" s="117">
        <f t="shared" si="8"/>
        <v>43952</v>
      </c>
      <c r="AC51" s="117">
        <f t="shared" si="8"/>
        <v>43983</v>
      </c>
      <c r="AD51" s="163"/>
      <c r="AE51" s="163"/>
    </row>
    <row r="52" spans="1:31" x14ac:dyDescent="0.35">
      <c r="A52" s="113" t="s">
        <v>27</v>
      </c>
      <c r="B52" s="114">
        <v>389214.80416069063</v>
      </c>
      <c r="C52" s="114">
        <v>413849.77592325193</v>
      </c>
      <c r="D52" s="114">
        <v>453071.51619110239</v>
      </c>
      <c r="E52" s="114">
        <v>543895.03197913838</v>
      </c>
      <c r="F52" s="114">
        <v>515442.22153490951</v>
      </c>
      <c r="G52" s="114">
        <v>525003.9369692828</v>
      </c>
      <c r="H52" s="114">
        <f>+[6]LinkOut!J79</f>
        <v>526342.65227477613</v>
      </c>
      <c r="I52" s="114">
        <f>+[6]LinkOut!K79</f>
        <v>498101.25945602939</v>
      </c>
      <c r="J52" s="114">
        <f>+[6]LinkOut!L79</f>
        <v>436194.61200300232</v>
      </c>
      <c r="K52" s="114">
        <f>+[6]LinkOut!M79</f>
        <v>443191.65429336374</v>
      </c>
      <c r="L52" s="114">
        <f>+[6]LinkOut!N79</f>
        <v>437016.20594137174</v>
      </c>
      <c r="M52" s="114">
        <f>+[6]LinkOut!O79</f>
        <v>400299.25171365187</v>
      </c>
      <c r="N52" s="114">
        <f>+[6]LinkOut!P79</f>
        <v>432974.52139890409</v>
      </c>
      <c r="O52" s="114">
        <f>+[6]LinkOut!Q79</f>
        <v>428130.5323404051</v>
      </c>
      <c r="P52" s="114">
        <f>+[6]LinkOut!R79</f>
        <v>485847.13287394203</v>
      </c>
      <c r="Q52" s="114">
        <f>+[6]LinkOut!S79</f>
        <v>508610.2203325734</v>
      </c>
      <c r="R52" s="114">
        <f>+[6]LinkOut!T79</f>
        <v>523680.58303840144</v>
      </c>
      <c r="S52" s="114">
        <f>+[6]LinkOut!U79</f>
        <v>531976.85895462951</v>
      </c>
      <c r="T52" s="114">
        <f>+[6]LinkOut!V79</f>
        <v>519883.87541292259</v>
      </c>
      <c r="U52" s="114">
        <f>+[6]LinkOut!W79</f>
        <v>491989.0341299405</v>
      </c>
      <c r="V52" s="114">
        <f>+[6]LinkOut!X79</f>
        <v>430842.04622651759</v>
      </c>
      <c r="W52" s="114">
        <f>+[6]LinkOut!Y79</f>
        <v>437753.2274629607</v>
      </c>
      <c r="X52" s="114">
        <f>+[6]LinkOut!Z79</f>
        <v>431406.88952017709</v>
      </c>
      <c r="Y52" s="114">
        <f>+[6]LinkOut!AA79</f>
        <v>395161.21533078491</v>
      </c>
      <c r="Z52" s="114">
        <f>+[6]LinkOut!AB79</f>
        <v>427417.0819725786</v>
      </c>
      <c r="AA52" s="114">
        <f>+[6]LinkOut!AC79</f>
        <v>422635.26787921943</v>
      </c>
      <c r="AB52" s="114">
        <f>+[6]LinkOut!AD79</f>
        <v>479611.04765886499</v>
      </c>
      <c r="AC52" s="114">
        <f>+[6]LinkOut!AE79</f>
        <v>502081.95977355499</v>
      </c>
      <c r="AD52" s="114"/>
      <c r="AE52" s="114"/>
    </row>
    <row r="54" spans="1:31" x14ac:dyDescent="0.35">
      <c r="A54" s="103" t="s">
        <v>103</v>
      </c>
      <c r="B54" s="170">
        <f>+B40</f>
        <v>43160</v>
      </c>
      <c r="C54" s="170">
        <f t="shared" ref="C54:AC54" si="9">+C40</f>
        <v>43191</v>
      </c>
      <c r="D54" s="170">
        <f t="shared" si="9"/>
        <v>43221</v>
      </c>
      <c r="E54" s="170">
        <f t="shared" si="9"/>
        <v>43252</v>
      </c>
      <c r="F54" s="170">
        <f t="shared" si="9"/>
        <v>43282</v>
      </c>
      <c r="G54" s="170">
        <f t="shared" si="9"/>
        <v>43313</v>
      </c>
      <c r="H54" s="170">
        <f t="shared" si="9"/>
        <v>43344</v>
      </c>
      <c r="I54" s="170">
        <f t="shared" si="9"/>
        <v>43374</v>
      </c>
      <c r="J54" s="170">
        <f t="shared" si="9"/>
        <v>43405</v>
      </c>
      <c r="K54" s="170">
        <f t="shared" si="9"/>
        <v>43435</v>
      </c>
      <c r="L54" s="170">
        <f t="shared" si="9"/>
        <v>43466</v>
      </c>
      <c r="M54" s="170">
        <f t="shared" si="9"/>
        <v>43497</v>
      </c>
      <c r="N54" s="170">
        <f t="shared" si="9"/>
        <v>43525</v>
      </c>
      <c r="O54" s="170">
        <f t="shared" si="9"/>
        <v>43556</v>
      </c>
      <c r="P54" s="170">
        <f t="shared" si="9"/>
        <v>43586</v>
      </c>
      <c r="Q54" s="170">
        <f t="shared" si="9"/>
        <v>43617</v>
      </c>
      <c r="R54" s="170">
        <f t="shared" si="9"/>
        <v>43647</v>
      </c>
      <c r="S54" s="170">
        <f t="shared" si="9"/>
        <v>43678</v>
      </c>
      <c r="T54" s="170">
        <f t="shared" si="9"/>
        <v>43709</v>
      </c>
      <c r="U54" s="170">
        <f t="shared" si="9"/>
        <v>43739</v>
      </c>
      <c r="V54" s="170">
        <f t="shared" si="9"/>
        <v>43770</v>
      </c>
      <c r="W54" s="170">
        <f t="shared" si="9"/>
        <v>43800</v>
      </c>
      <c r="X54" s="170">
        <f t="shared" si="9"/>
        <v>43831</v>
      </c>
      <c r="Y54" s="170">
        <f t="shared" si="9"/>
        <v>43862</v>
      </c>
      <c r="Z54" s="170">
        <f t="shared" si="9"/>
        <v>43891</v>
      </c>
      <c r="AA54" s="170">
        <f t="shared" si="9"/>
        <v>43922</v>
      </c>
      <c r="AB54" s="170">
        <f t="shared" si="9"/>
        <v>43952</v>
      </c>
      <c r="AC54" s="170">
        <f t="shared" si="9"/>
        <v>43983</v>
      </c>
    </row>
    <row r="55" spans="1:31" x14ac:dyDescent="0.35">
      <c r="A55" s="112" t="s">
        <v>3</v>
      </c>
      <c r="B55" s="114">
        <v>4432.0440205429195</v>
      </c>
      <c r="C55" s="114">
        <v>4822.8712037862133</v>
      </c>
      <c r="D55" s="114">
        <v>4618.3719735876739</v>
      </c>
      <c r="E55" s="114">
        <v>4592.7182685253101</v>
      </c>
      <c r="F55" s="114">
        <v>4373.4372707263383</v>
      </c>
      <c r="G55" s="114">
        <v>4866.1818987104571</v>
      </c>
      <c r="H55" s="115">
        <f>+[6]LinkOut!J465</f>
        <v>4594</v>
      </c>
      <c r="I55" s="115">
        <f>+[6]LinkOut!K465</f>
        <v>4583</v>
      </c>
      <c r="J55" s="115">
        <f>+[6]LinkOut!L465</f>
        <v>4574</v>
      </c>
      <c r="K55" s="115">
        <f>+[6]LinkOut!M465</f>
        <v>4574</v>
      </c>
      <c r="L55" s="115">
        <f>+[6]LinkOut!N465</f>
        <v>4574</v>
      </c>
      <c r="M55" s="115">
        <f>+[6]LinkOut!O465</f>
        <v>4573</v>
      </c>
      <c r="N55" s="115">
        <f>+[6]LinkOut!P465</f>
        <v>4569</v>
      </c>
      <c r="O55" s="115">
        <f>+[6]LinkOut!Q465</f>
        <v>4576</v>
      </c>
      <c r="P55" s="115">
        <f>+[6]LinkOut!R465</f>
        <v>4587</v>
      </c>
      <c r="Q55" s="115">
        <f>+[6]LinkOut!S465</f>
        <v>4592</v>
      </c>
      <c r="R55" s="115">
        <f>+[6]LinkOut!T465</f>
        <v>4590</v>
      </c>
      <c r="S55" s="115">
        <f>+[6]LinkOut!U465</f>
        <v>4598</v>
      </c>
      <c r="T55" s="115">
        <f>+[6]LinkOut!V465</f>
        <v>4593</v>
      </c>
      <c r="U55" s="115">
        <f>+[6]LinkOut!W465</f>
        <v>4582</v>
      </c>
      <c r="V55" s="115">
        <f>+[6]LinkOut!X465</f>
        <v>4573</v>
      </c>
      <c r="W55" s="115">
        <f>+[6]LinkOut!Y465</f>
        <v>4573</v>
      </c>
      <c r="X55" s="115">
        <f>+[6]LinkOut!Z465</f>
        <v>4573</v>
      </c>
      <c r="Y55" s="115">
        <f>+[6]LinkOut!AA465</f>
        <v>4572</v>
      </c>
      <c r="Z55" s="115">
        <f>+[6]LinkOut!AB465</f>
        <v>4568</v>
      </c>
      <c r="AA55" s="115">
        <f>+[6]LinkOut!AC465</f>
        <v>4575</v>
      </c>
      <c r="AB55" s="115">
        <f>+[6]LinkOut!AD465</f>
        <v>4586</v>
      </c>
      <c r="AC55" s="115">
        <f>+[6]LinkOut!AE465</f>
        <v>4592</v>
      </c>
      <c r="AD55" s="115"/>
      <c r="AE55" s="115"/>
    </row>
    <row r="56" spans="1:31" x14ac:dyDescent="0.35">
      <c r="A56" s="112" t="s">
        <v>4</v>
      </c>
      <c r="B56" s="114">
        <v>0</v>
      </c>
      <c r="C56" s="114">
        <v>0</v>
      </c>
      <c r="D56" s="114">
        <v>0</v>
      </c>
      <c r="E56" s="114">
        <v>0</v>
      </c>
      <c r="F56" s="114">
        <v>0</v>
      </c>
      <c r="G56" s="114">
        <v>0</v>
      </c>
      <c r="H56" s="115">
        <f>+[6]LinkOut!J466</f>
        <v>0</v>
      </c>
      <c r="I56" s="115">
        <f>+[6]LinkOut!K466</f>
        <v>0</v>
      </c>
      <c r="J56" s="115">
        <f>+[6]LinkOut!L466</f>
        <v>0</v>
      </c>
      <c r="K56" s="115">
        <f>+[6]LinkOut!M466</f>
        <v>0</v>
      </c>
      <c r="L56" s="115">
        <f>+[6]LinkOut!N466</f>
        <v>0</v>
      </c>
      <c r="M56" s="115">
        <f>+[6]LinkOut!O466</f>
        <v>0</v>
      </c>
      <c r="N56" s="115">
        <f>+[6]LinkOut!P466</f>
        <v>0</v>
      </c>
      <c r="O56" s="115">
        <f>+[6]LinkOut!Q466</f>
        <v>0</v>
      </c>
      <c r="P56" s="115">
        <f>+[6]LinkOut!R466</f>
        <v>0</v>
      </c>
      <c r="Q56" s="115">
        <f>+[6]LinkOut!S466</f>
        <v>0</v>
      </c>
      <c r="R56" s="115">
        <f>+[6]LinkOut!T466</f>
        <v>0</v>
      </c>
      <c r="S56" s="115">
        <f>+[6]LinkOut!U466</f>
        <v>0</v>
      </c>
      <c r="T56" s="115">
        <f>+[6]LinkOut!V466</f>
        <v>0</v>
      </c>
      <c r="U56" s="115">
        <f>+[6]LinkOut!W466</f>
        <v>0</v>
      </c>
      <c r="V56" s="115">
        <f>+[6]LinkOut!X466</f>
        <v>0</v>
      </c>
      <c r="W56" s="115">
        <f>+[6]LinkOut!Y466</f>
        <v>0</v>
      </c>
      <c r="X56" s="115">
        <f>+[6]LinkOut!Z466</f>
        <v>0</v>
      </c>
      <c r="Y56" s="115">
        <f>+[6]LinkOut!AA466</f>
        <v>0</v>
      </c>
      <c r="Z56" s="115">
        <f>+[6]LinkOut!AB466</f>
        <v>0</v>
      </c>
      <c r="AA56" s="115">
        <f>+[6]LinkOut!AC466</f>
        <v>0</v>
      </c>
      <c r="AB56" s="115">
        <f>+[6]LinkOut!AD466</f>
        <v>0</v>
      </c>
      <c r="AC56" s="115">
        <f>+[6]LinkOut!AE466</f>
        <v>0</v>
      </c>
      <c r="AD56" s="115"/>
      <c r="AE56" s="115"/>
    </row>
    <row r="57" spans="1:31" x14ac:dyDescent="0.35">
      <c r="A57" s="112" t="s">
        <v>5</v>
      </c>
      <c r="B57" s="114">
        <v>2374.4837100088057</v>
      </c>
      <c r="C57" s="114">
        <v>2463.7772233636629</v>
      </c>
      <c r="D57" s="114">
        <v>2409.9304373348987</v>
      </c>
      <c r="E57" s="114">
        <v>2402.8233049603759</v>
      </c>
      <c r="F57" s="114">
        <v>2328.2257117698855</v>
      </c>
      <c r="G57" s="114">
        <v>2525.7191077194011</v>
      </c>
      <c r="H57" s="115">
        <f>+[6]LinkOut!J467</f>
        <v>2433</v>
      </c>
      <c r="I57" s="115">
        <f>+[6]LinkOut!K467</f>
        <v>2427</v>
      </c>
      <c r="J57" s="115">
        <f>+[6]LinkOut!L467</f>
        <v>2422</v>
      </c>
      <c r="K57" s="115">
        <f>+[6]LinkOut!M467</f>
        <v>2421</v>
      </c>
      <c r="L57" s="115">
        <f>+[6]LinkOut!N467</f>
        <v>2421</v>
      </c>
      <c r="M57" s="115">
        <f>+[6]LinkOut!O467</f>
        <v>2420</v>
      </c>
      <c r="N57" s="115">
        <f>+[6]LinkOut!P467</f>
        <v>2418</v>
      </c>
      <c r="O57" s="115">
        <f>+[6]LinkOut!Q467</f>
        <v>2422</v>
      </c>
      <c r="P57" s="115">
        <f>+[6]LinkOut!R467</f>
        <v>2428</v>
      </c>
      <c r="Q57" s="115">
        <f>+[6]LinkOut!S467</f>
        <v>2431</v>
      </c>
      <c r="R57" s="115">
        <f>+[6]LinkOut!T467</f>
        <v>2430</v>
      </c>
      <c r="S57" s="115">
        <f>+[6]LinkOut!U467</f>
        <v>2434</v>
      </c>
      <c r="T57" s="115">
        <f>+[6]LinkOut!V467</f>
        <v>2431</v>
      </c>
      <c r="U57" s="115">
        <f>+[6]LinkOut!W467</f>
        <v>2425</v>
      </c>
      <c r="V57" s="115">
        <f>+[6]LinkOut!X467</f>
        <v>2420</v>
      </c>
      <c r="W57" s="115">
        <f>+[6]LinkOut!Y467</f>
        <v>2420</v>
      </c>
      <c r="X57" s="115">
        <f>+[6]LinkOut!Z467</f>
        <v>2420</v>
      </c>
      <c r="Y57" s="115">
        <f>+[6]LinkOut!AA467</f>
        <v>2419</v>
      </c>
      <c r="Z57" s="115">
        <f>+[6]LinkOut!AB467</f>
        <v>2417</v>
      </c>
      <c r="AA57" s="115">
        <f>+[6]LinkOut!AC467</f>
        <v>2421</v>
      </c>
      <c r="AB57" s="115">
        <f>+[6]LinkOut!AD467</f>
        <v>2427</v>
      </c>
      <c r="AC57" s="115">
        <f>+[6]LinkOut!AE467</f>
        <v>2430</v>
      </c>
      <c r="AD57" s="115"/>
      <c r="AE57" s="115"/>
    </row>
    <row r="58" spans="1:31" x14ac:dyDescent="0.35">
      <c r="A58" s="112" t="s">
        <v>6</v>
      </c>
      <c r="B58" s="114">
        <v>178.38095936629014</v>
      </c>
      <c r="C58" s="114">
        <v>187.62461493325509</v>
      </c>
      <c r="D58" s="114">
        <v>178.16444183658501</v>
      </c>
      <c r="E58" s="114">
        <v>169.03285902889834</v>
      </c>
      <c r="F58" s="114">
        <v>168.47689599530585</v>
      </c>
      <c r="G58" s="114">
        <v>189.98635763532346</v>
      </c>
      <c r="H58" s="115">
        <f>+[6]LinkOut!J468</f>
        <v>176</v>
      </c>
      <c r="I58" s="115">
        <f>+[6]LinkOut!K468</f>
        <v>176</v>
      </c>
      <c r="J58" s="115">
        <f>+[6]LinkOut!L468</f>
        <v>176</v>
      </c>
      <c r="K58" s="115">
        <f>+[6]LinkOut!M468</f>
        <v>176</v>
      </c>
      <c r="L58" s="115">
        <f>+[6]LinkOut!N468</f>
        <v>176</v>
      </c>
      <c r="M58" s="115">
        <f>+[6]LinkOut!O468</f>
        <v>176</v>
      </c>
      <c r="N58" s="115">
        <f>+[6]LinkOut!P468</f>
        <v>176</v>
      </c>
      <c r="O58" s="115">
        <f>+[6]LinkOut!Q468</f>
        <v>176</v>
      </c>
      <c r="P58" s="115">
        <f>+[6]LinkOut!R468</f>
        <v>176</v>
      </c>
      <c r="Q58" s="115">
        <f>+[6]LinkOut!S468</f>
        <v>176</v>
      </c>
      <c r="R58" s="115">
        <f>+[6]LinkOut!T468</f>
        <v>176</v>
      </c>
      <c r="S58" s="115">
        <f>+[6]LinkOut!U468</f>
        <v>176</v>
      </c>
      <c r="T58" s="115">
        <f>+[6]LinkOut!V468</f>
        <v>176</v>
      </c>
      <c r="U58" s="115">
        <f>+[6]LinkOut!W468</f>
        <v>176</v>
      </c>
      <c r="V58" s="115">
        <f>+[6]LinkOut!X468</f>
        <v>176</v>
      </c>
      <c r="W58" s="115">
        <f>+[6]LinkOut!Y468</f>
        <v>176</v>
      </c>
      <c r="X58" s="115">
        <f>+[6]LinkOut!Z468</f>
        <v>176</v>
      </c>
      <c r="Y58" s="115">
        <f>+[6]LinkOut!AA468</f>
        <v>176</v>
      </c>
      <c r="Z58" s="115">
        <f>+[6]LinkOut!AB468</f>
        <v>176</v>
      </c>
      <c r="AA58" s="115">
        <f>+[6]LinkOut!AC468</f>
        <v>176</v>
      </c>
      <c r="AB58" s="115">
        <f>+[6]LinkOut!AD468</f>
        <v>176</v>
      </c>
      <c r="AC58" s="115">
        <f>+[6]LinkOut!AE468</f>
        <v>176</v>
      </c>
      <c r="AD58" s="115"/>
      <c r="AE58" s="115"/>
    </row>
    <row r="59" spans="1:31" x14ac:dyDescent="0.35">
      <c r="A59" s="112" t="s">
        <v>7</v>
      </c>
      <c r="B59" s="114">
        <v>1957.2266965443227</v>
      </c>
      <c r="C59" s="114">
        <v>2027.8053925165075</v>
      </c>
      <c r="D59" s="114">
        <v>2008.7784299339692</v>
      </c>
      <c r="E59" s="114">
        <v>1963.0602531181216</v>
      </c>
      <c r="F59" s="114">
        <v>1920.1862579572096</v>
      </c>
      <c r="G59" s="114">
        <v>2066.5918928833453</v>
      </c>
      <c r="H59" s="115">
        <f>+[6]LinkOut!J469</f>
        <v>2003</v>
      </c>
      <c r="I59" s="115">
        <f>+[6]LinkOut!K469</f>
        <v>1998</v>
      </c>
      <c r="J59" s="115">
        <f>+[6]LinkOut!L469</f>
        <v>1994</v>
      </c>
      <c r="K59" s="115">
        <f>+[6]LinkOut!M469</f>
        <v>1994</v>
      </c>
      <c r="L59" s="115">
        <f>+[6]LinkOut!N469</f>
        <v>1994</v>
      </c>
      <c r="M59" s="115">
        <f>+[6]LinkOut!O469</f>
        <v>1993</v>
      </c>
      <c r="N59" s="115">
        <f>+[6]LinkOut!P469</f>
        <v>1991</v>
      </c>
      <c r="O59" s="115">
        <f>+[6]LinkOut!Q469</f>
        <v>1994</v>
      </c>
      <c r="P59" s="115">
        <f>+[6]LinkOut!R469</f>
        <v>1999</v>
      </c>
      <c r="Q59" s="115">
        <f>+[6]LinkOut!S469</f>
        <v>2002</v>
      </c>
      <c r="R59" s="115">
        <f>+[6]LinkOut!T469</f>
        <v>2001</v>
      </c>
      <c r="S59" s="115">
        <f>+[6]LinkOut!U469</f>
        <v>2005</v>
      </c>
      <c r="T59" s="115">
        <f>+[6]LinkOut!V469</f>
        <v>2003</v>
      </c>
      <c r="U59" s="115">
        <f>+[6]LinkOut!W469</f>
        <v>1998</v>
      </c>
      <c r="V59" s="115">
        <f>+[6]LinkOut!X469</f>
        <v>1994</v>
      </c>
      <c r="W59" s="115">
        <f>+[6]LinkOut!Y469</f>
        <v>1994</v>
      </c>
      <c r="X59" s="115">
        <f>+[6]LinkOut!Z469</f>
        <v>1994</v>
      </c>
      <c r="Y59" s="115">
        <f>+[6]LinkOut!AA469</f>
        <v>1993</v>
      </c>
      <c r="Z59" s="115">
        <f>+[6]LinkOut!AB469</f>
        <v>1991</v>
      </c>
      <c r="AA59" s="115">
        <f>+[6]LinkOut!AC469</f>
        <v>1994</v>
      </c>
      <c r="AB59" s="115">
        <f>+[6]LinkOut!AD469</f>
        <v>1999</v>
      </c>
      <c r="AC59" s="115">
        <f>+[6]LinkOut!AE469</f>
        <v>2002</v>
      </c>
      <c r="AD59" s="115"/>
      <c r="AE59" s="115"/>
    </row>
    <row r="60" spans="1:31" x14ac:dyDescent="0.35">
      <c r="A60" s="112" t="s">
        <v>8</v>
      </c>
      <c r="B60" s="114">
        <v>1</v>
      </c>
      <c r="C60" s="114">
        <v>1</v>
      </c>
      <c r="D60" s="114">
        <v>1</v>
      </c>
      <c r="E60" s="114">
        <v>1</v>
      </c>
      <c r="F60" s="114">
        <v>1</v>
      </c>
      <c r="G60" s="114">
        <v>1</v>
      </c>
      <c r="H60" s="115">
        <f>+[6]LinkOut!J470</f>
        <v>1</v>
      </c>
      <c r="I60" s="115">
        <f>+[6]LinkOut!K470</f>
        <v>1</v>
      </c>
      <c r="J60" s="115">
        <f>+[6]LinkOut!L470</f>
        <v>1</v>
      </c>
      <c r="K60" s="115">
        <f>+[6]LinkOut!M470</f>
        <v>1</v>
      </c>
      <c r="L60" s="115">
        <f>+[6]LinkOut!N470</f>
        <v>1</v>
      </c>
      <c r="M60" s="115">
        <f>+[6]LinkOut!O470</f>
        <v>1</v>
      </c>
      <c r="N60" s="115">
        <f>+[6]LinkOut!P470</f>
        <v>1</v>
      </c>
      <c r="O60" s="115">
        <f>+[6]LinkOut!Q470</f>
        <v>1</v>
      </c>
      <c r="P60" s="115">
        <f>+[6]LinkOut!R470</f>
        <v>1</v>
      </c>
      <c r="Q60" s="115">
        <f>+[6]LinkOut!S470</f>
        <v>1</v>
      </c>
      <c r="R60" s="115">
        <f>+[6]LinkOut!T470</f>
        <v>1</v>
      </c>
      <c r="S60" s="115">
        <f>+[6]LinkOut!U470</f>
        <v>1</v>
      </c>
      <c r="T60" s="115">
        <f>+[6]LinkOut!V470</f>
        <v>1</v>
      </c>
      <c r="U60" s="115">
        <f>+[6]LinkOut!W470</f>
        <v>1</v>
      </c>
      <c r="V60" s="115">
        <f>+[6]LinkOut!X470</f>
        <v>1</v>
      </c>
      <c r="W60" s="115">
        <f>+[6]LinkOut!Y470</f>
        <v>1</v>
      </c>
      <c r="X60" s="115">
        <f>+[6]LinkOut!Z470</f>
        <v>1</v>
      </c>
      <c r="Y60" s="115">
        <f>+[6]LinkOut!AA470</f>
        <v>1</v>
      </c>
      <c r="Z60" s="115">
        <f>+[6]LinkOut!AB470</f>
        <v>1</v>
      </c>
      <c r="AA60" s="115">
        <f>+[6]LinkOut!AC470</f>
        <v>1</v>
      </c>
      <c r="AB60" s="115">
        <f>+[6]LinkOut!AD470</f>
        <v>1</v>
      </c>
      <c r="AC60" s="115">
        <f>+[6]LinkOut!AE470</f>
        <v>1</v>
      </c>
      <c r="AD60" s="115"/>
      <c r="AE60" s="115"/>
    </row>
    <row r="61" spans="1:31" x14ac:dyDescent="0.35">
      <c r="A61" s="112" t="s">
        <v>9</v>
      </c>
      <c r="B61" s="114">
        <v>28.000000000000004</v>
      </c>
      <c r="C61" s="114">
        <v>29.591777445197639</v>
      </c>
      <c r="D61" s="114">
        <v>31.000000000000004</v>
      </c>
      <c r="E61" s="114">
        <v>31.000000000000004</v>
      </c>
      <c r="F61" s="114">
        <v>31.000000000000004</v>
      </c>
      <c r="G61" s="114">
        <v>31.000000000000004</v>
      </c>
      <c r="H61" s="115">
        <f>+[6]LinkOut!J471</f>
        <v>30</v>
      </c>
      <c r="I61" s="115">
        <f>+[6]LinkOut!K471</f>
        <v>30</v>
      </c>
      <c r="J61" s="115">
        <f>+[6]LinkOut!L471</f>
        <v>30</v>
      </c>
      <c r="K61" s="115">
        <f>+[6]LinkOut!M471</f>
        <v>30</v>
      </c>
      <c r="L61" s="115">
        <f>+[6]LinkOut!N471</f>
        <v>30</v>
      </c>
      <c r="M61" s="115">
        <f>+[6]LinkOut!O471</f>
        <v>30</v>
      </c>
      <c r="N61" s="115">
        <f>+[6]LinkOut!P471</f>
        <v>30</v>
      </c>
      <c r="O61" s="115">
        <f>+[6]LinkOut!Q471</f>
        <v>30</v>
      </c>
      <c r="P61" s="115">
        <f>+[6]LinkOut!R471</f>
        <v>30</v>
      </c>
      <c r="Q61" s="115">
        <f>+[6]LinkOut!S471</f>
        <v>30</v>
      </c>
      <c r="R61" s="115">
        <f>+[6]LinkOut!T471</f>
        <v>30</v>
      </c>
      <c r="S61" s="115">
        <f>+[6]LinkOut!U471</f>
        <v>30</v>
      </c>
      <c r="T61" s="115">
        <f>+[6]LinkOut!V471</f>
        <v>30</v>
      </c>
      <c r="U61" s="115">
        <f>+[6]LinkOut!W471</f>
        <v>30</v>
      </c>
      <c r="V61" s="115">
        <f>+[6]LinkOut!X471</f>
        <v>30</v>
      </c>
      <c r="W61" s="115">
        <f>+[6]LinkOut!Y471</f>
        <v>30</v>
      </c>
      <c r="X61" s="115">
        <f>+[6]LinkOut!Z471</f>
        <v>30</v>
      </c>
      <c r="Y61" s="115">
        <f>+[6]LinkOut!AA471</f>
        <v>30</v>
      </c>
      <c r="Z61" s="115">
        <f>+[6]LinkOut!AB471</f>
        <v>30</v>
      </c>
      <c r="AA61" s="115">
        <f>+[6]LinkOut!AC471</f>
        <v>30</v>
      </c>
      <c r="AB61" s="115">
        <f>+[6]LinkOut!AD471</f>
        <v>30</v>
      </c>
      <c r="AC61" s="115">
        <f>+[6]LinkOut!AE471</f>
        <v>30</v>
      </c>
      <c r="AD61" s="115"/>
      <c r="AE61" s="115"/>
    </row>
    <row r="62" spans="1:31" x14ac:dyDescent="0.35">
      <c r="A62" s="112" t="s">
        <v>10</v>
      </c>
      <c r="B62" s="114">
        <v>16.347953044754217</v>
      </c>
      <c r="C62" s="114">
        <v>15</v>
      </c>
      <c r="D62" s="114">
        <v>15</v>
      </c>
      <c r="E62" s="114">
        <v>14.032883345561261</v>
      </c>
      <c r="F62" s="114">
        <v>14</v>
      </c>
      <c r="G62" s="114">
        <v>13</v>
      </c>
      <c r="H62" s="115">
        <f>+[6]LinkOut!J472</f>
        <v>14</v>
      </c>
      <c r="I62" s="115">
        <f>+[6]LinkOut!K472</f>
        <v>14</v>
      </c>
      <c r="J62" s="115">
        <f>+[6]LinkOut!L472</f>
        <v>14</v>
      </c>
      <c r="K62" s="115">
        <f>+[6]LinkOut!M472</f>
        <v>14</v>
      </c>
      <c r="L62" s="115">
        <f>+[6]LinkOut!N472</f>
        <v>14</v>
      </c>
      <c r="M62" s="115">
        <f>+[6]LinkOut!O472</f>
        <v>14</v>
      </c>
      <c r="N62" s="115">
        <f>+[6]LinkOut!P472</f>
        <v>14</v>
      </c>
      <c r="O62" s="115">
        <f>+[6]LinkOut!Q472</f>
        <v>14</v>
      </c>
      <c r="P62" s="115">
        <f>+[6]LinkOut!R472</f>
        <v>14</v>
      </c>
      <c r="Q62" s="115">
        <f>+[6]LinkOut!S472</f>
        <v>14</v>
      </c>
      <c r="R62" s="115">
        <f>+[6]LinkOut!T472</f>
        <v>14</v>
      </c>
      <c r="S62" s="115">
        <f>+[6]LinkOut!U472</f>
        <v>14</v>
      </c>
      <c r="T62" s="115">
        <f>+[6]LinkOut!V472</f>
        <v>14</v>
      </c>
      <c r="U62" s="115">
        <f>+[6]LinkOut!W472</f>
        <v>14</v>
      </c>
      <c r="V62" s="115">
        <f>+[6]LinkOut!X472</f>
        <v>14</v>
      </c>
      <c r="W62" s="115">
        <f>+[6]LinkOut!Y472</f>
        <v>14</v>
      </c>
      <c r="X62" s="115">
        <f>+[6]LinkOut!Z472</f>
        <v>14</v>
      </c>
      <c r="Y62" s="115">
        <f>+[6]LinkOut!AA472</f>
        <v>14</v>
      </c>
      <c r="Z62" s="115">
        <f>+[6]LinkOut!AB472</f>
        <v>14</v>
      </c>
      <c r="AA62" s="115">
        <f>+[6]LinkOut!AC472</f>
        <v>14</v>
      </c>
      <c r="AB62" s="115">
        <f>+[6]LinkOut!AD472</f>
        <v>14</v>
      </c>
      <c r="AC62" s="115">
        <f>+[6]LinkOut!AE472</f>
        <v>14</v>
      </c>
      <c r="AD62" s="115"/>
      <c r="AE62" s="115"/>
    </row>
    <row r="63" spans="1:31" x14ac:dyDescent="0.35">
      <c r="A63" s="112" t="s">
        <v>11</v>
      </c>
      <c r="B63" s="114">
        <v>10.999999999999998</v>
      </c>
      <c r="C63" s="114">
        <v>10.999999999999998</v>
      </c>
      <c r="D63" s="114">
        <v>10.999999999999998</v>
      </c>
      <c r="E63" s="114">
        <v>11.183565663976522</v>
      </c>
      <c r="F63" s="114">
        <v>10.816434336023477</v>
      </c>
      <c r="G63" s="114">
        <v>10.723285033015406</v>
      </c>
      <c r="H63" s="115">
        <f>+[6]LinkOut!J473</f>
        <v>11</v>
      </c>
      <c r="I63" s="115">
        <f>+[6]LinkOut!K473</f>
        <v>11</v>
      </c>
      <c r="J63" s="115">
        <f>+[6]LinkOut!L473</f>
        <v>11</v>
      </c>
      <c r="K63" s="115">
        <f>+[6]LinkOut!M473</f>
        <v>11</v>
      </c>
      <c r="L63" s="115">
        <f>+[6]LinkOut!N473</f>
        <v>11</v>
      </c>
      <c r="M63" s="115">
        <f>+[6]LinkOut!O473</f>
        <v>11</v>
      </c>
      <c r="N63" s="115">
        <f>+[6]LinkOut!P473</f>
        <v>11</v>
      </c>
      <c r="O63" s="115">
        <f>+[6]LinkOut!Q473</f>
        <v>11</v>
      </c>
      <c r="P63" s="115">
        <f>+[6]LinkOut!R473</f>
        <v>11</v>
      </c>
      <c r="Q63" s="115">
        <f>+[6]LinkOut!S473</f>
        <v>11</v>
      </c>
      <c r="R63" s="115">
        <f>+[6]LinkOut!T473</f>
        <v>11</v>
      </c>
      <c r="S63" s="115">
        <f>+[6]LinkOut!U473</f>
        <v>11</v>
      </c>
      <c r="T63" s="115">
        <f>+[6]LinkOut!V473</f>
        <v>11</v>
      </c>
      <c r="U63" s="115">
        <f>+[6]LinkOut!W473</f>
        <v>11</v>
      </c>
      <c r="V63" s="115">
        <f>+[6]LinkOut!X473</f>
        <v>11</v>
      </c>
      <c r="W63" s="115">
        <f>+[6]LinkOut!Y473</f>
        <v>11</v>
      </c>
      <c r="X63" s="115">
        <f>+[6]LinkOut!Z473</f>
        <v>11</v>
      </c>
      <c r="Y63" s="115">
        <f>+[6]LinkOut!AA473</f>
        <v>11</v>
      </c>
      <c r="Z63" s="115">
        <f>+[6]LinkOut!AB473</f>
        <v>11</v>
      </c>
      <c r="AA63" s="115">
        <f>+[6]LinkOut!AC473</f>
        <v>11</v>
      </c>
      <c r="AB63" s="115">
        <f>+[6]LinkOut!AD473</f>
        <v>11</v>
      </c>
      <c r="AC63" s="115">
        <f>+[6]LinkOut!AE473</f>
        <v>11</v>
      </c>
      <c r="AD63" s="115"/>
      <c r="AE63" s="115"/>
    </row>
    <row r="65" spans="1:31" x14ac:dyDescent="0.35">
      <c r="A65" s="103" t="s">
        <v>104</v>
      </c>
      <c r="B65" s="117">
        <f>+B40</f>
        <v>43160</v>
      </c>
      <c r="C65" s="117">
        <f t="shared" ref="C65:AC65" si="10">+C40</f>
        <v>43191</v>
      </c>
      <c r="D65" s="117">
        <f t="shared" si="10"/>
        <v>43221</v>
      </c>
      <c r="E65" s="117">
        <f t="shared" si="10"/>
        <v>43252</v>
      </c>
      <c r="F65" s="117">
        <f t="shared" si="10"/>
        <v>43282</v>
      </c>
      <c r="G65" s="117">
        <f t="shared" si="10"/>
        <v>43313</v>
      </c>
      <c r="H65" s="117">
        <f t="shared" si="10"/>
        <v>43344</v>
      </c>
      <c r="I65" s="117">
        <f t="shared" si="10"/>
        <v>43374</v>
      </c>
      <c r="J65" s="117">
        <f t="shared" si="10"/>
        <v>43405</v>
      </c>
      <c r="K65" s="117">
        <f t="shared" si="10"/>
        <v>43435</v>
      </c>
      <c r="L65" s="117">
        <f t="shared" si="10"/>
        <v>43466</v>
      </c>
      <c r="M65" s="117">
        <f t="shared" si="10"/>
        <v>43497</v>
      </c>
      <c r="N65" s="117">
        <f t="shared" si="10"/>
        <v>43525</v>
      </c>
      <c r="O65" s="117">
        <f t="shared" si="10"/>
        <v>43556</v>
      </c>
      <c r="P65" s="117">
        <f t="shared" si="10"/>
        <v>43586</v>
      </c>
      <c r="Q65" s="117">
        <f t="shared" si="10"/>
        <v>43617</v>
      </c>
      <c r="R65" s="117">
        <f t="shared" si="10"/>
        <v>43647</v>
      </c>
      <c r="S65" s="117">
        <f t="shared" si="10"/>
        <v>43678</v>
      </c>
      <c r="T65" s="117">
        <f t="shared" si="10"/>
        <v>43709</v>
      </c>
      <c r="U65" s="117">
        <f t="shared" si="10"/>
        <v>43739</v>
      </c>
      <c r="V65" s="117">
        <f t="shared" si="10"/>
        <v>43770</v>
      </c>
      <c r="W65" s="117">
        <f t="shared" si="10"/>
        <v>43800</v>
      </c>
      <c r="X65" s="117">
        <f t="shared" si="10"/>
        <v>43831</v>
      </c>
      <c r="Y65" s="117">
        <f t="shared" si="10"/>
        <v>43862</v>
      </c>
      <c r="Z65" s="117">
        <f t="shared" si="10"/>
        <v>43891</v>
      </c>
      <c r="AA65" s="117">
        <f t="shared" si="10"/>
        <v>43922</v>
      </c>
      <c r="AB65" s="117">
        <f t="shared" si="10"/>
        <v>43952</v>
      </c>
      <c r="AC65" s="117">
        <f t="shared" si="10"/>
        <v>43983</v>
      </c>
      <c r="AD65" s="163"/>
      <c r="AE65" s="163"/>
    </row>
    <row r="66" spans="1:31" x14ac:dyDescent="0.35">
      <c r="A66" s="113" t="s">
        <v>27</v>
      </c>
      <c r="B66" s="114">
        <v>251905.65206102916</v>
      </c>
      <c r="C66" s="114">
        <v>285921.95314426807</v>
      </c>
      <c r="D66" s="114">
        <v>293534.06749259704</v>
      </c>
      <c r="E66" s="114">
        <v>350765.9400115062</v>
      </c>
      <c r="F66" s="114">
        <v>357960.77684133808</v>
      </c>
      <c r="G66" s="114">
        <v>383606.39141433488</v>
      </c>
      <c r="H66" s="114">
        <f>+[6]LinkOut!J80</f>
        <v>368191.56525176635</v>
      </c>
      <c r="I66" s="114">
        <f>+[6]LinkOut!K80</f>
        <v>352635.94315928296</v>
      </c>
      <c r="J66" s="114">
        <f>+[6]LinkOut!L80</f>
        <v>290275.62453287747</v>
      </c>
      <c r="K66" s="114">
        <f>+[6]LinkOut!M80</f>
        <v>274613.96703200118</v>
      </c>
      <c r="L66" s="114">
        <f>+[6]LinkOut!N80</f>
        <v>275727.59402217978</v>
      </c>
      <c r="M66" s="114">
        <f>+[6]LinkOut!O80</f>
        <v>261228.15738379821</v>
      </c>
      <c r="N66" s="114">
        <f>+[6]LinkOut!P80</f>
        <v>287650.99154088693</v>
      </c>
      <c r="O66" s="114">
        <f>+[6]LinkOut!Q80</f>
        <v>292019.97092577309</v>
      </c>
      <c r="P66" s="114">
        <f>+[6]LinkOut!R80</f>
        <v>324947.68846158893</v>
      </c>
      <c r="Q66" s="114">
        <f>+[6]LinkOut!S80</f>
        <v>344052.03410291561</v>
      </c>
      <c r="R66" s="114">
        <f>+[6]LinkOut!T80</f>
        <v>368305.24659469194</v>
      </c>
      <c r="S66" s="114">
        <f>+[6]LinkOut!U80</f>
        <v>375326.45632116037</v>
      </c>
      <c r="T66" s="114">
        <f>+[6]LinkOut!V80</f>
        <v>365944.68772095913</v>
      </c>
      <c r="U66" s="114">
        <f>+[6]LinkOut!W80</f>
        <v>350483.99332659779</v>
      </c>
      <c r="V66" s="114">
        <f>+[6]LinkOut!X80</f>
        <v>288504.22659751732</v>
      </c>
      <c r="W66" s="114">
        <f>+[6]LinkOut!Y80</f>
        <v>272938.14387253224</v>
      </c>
      <c r="X66" s="114">
        <f>+[6]LinkOut!Z80</f>
        <v>274065.77547237265</v>
      </c>
      <c r="Y66" s="114">
        <f>+[6]LinkOut!AA80</f>
        <v>259653.72737721208</v>
      </c>
      <c r="Z66" s="114">
        <f>+[6]LinkOut!AB80</f>
        <v>285917.31031355727</v>
      </c>
      <c r="AA66" s="114">
        <f>+[6]LinkOut!AC80</f>
        <v>290259.95772753097</v>
      </c>
      <c r="AB66" s="114">
        <f>+[6]LinkOut!AD80</f>
        <v>322989.2189137098</v>
      </c>
      <c r="AC66" s="114">
        <f>+[6]LinkOut!AE80</f>
        <v>341978.42208595853</v>
      </c>
      <c r="AD66" s="114"/>
      <c r="AE66" s="114"/>
    </row>
    <row r="68" spans="1:31" x14ac:dyDescent="0.35">
      <c r="A68" s="103" t="s">
        <v>105</v>
      </c>
      <c r="B68" s="170">
        <f>+B40</f>
        <v>43160</v>
      </c>
      <c r="C68" s="170">
        <f t="shared" ref="C68:AC68" si="11">+C40</f>
        <v>43191</v>
      </c>
      <c r="D68" s="170">
        <f t="shared" si="11"/>
        <v>43221</v>
      </c>
      <c r="E68" s="170">
        <f t="shared" si="11"/>
        <v>43252</v>
      </c>
      <c r="F68" s="170">
        <f t="shared" si="11"/>
        <v>43282</v>
      </c>
      <c r="G68" s="170">
        <f t="shared" si="11"/>
        <v>43313</v>
      </c>
      <c r="H68" s="170">
        <f t="shared" si="11"/>
        <v>43344</v>
      </c>
      <c r="I68" s="170">
        <f t="shared" si="11"/>
        <v>43374</v>
      </c>
      <c r="J68" s="170">
        <f t="shared" si="11"/>
        <v>43405</v>
      </c>
      <c r="K68" s="170">
        <f t="shared" si="11"/>
        <v>43435</v>
      </c>
      <c r="L68" s="170">
        <f t="shared" si="11"/>
        <v>43466</v>
      </c>
      <c r="M68" s="170">
        <f t="shared" si="11"/>
        <v>43497</v>
      </c>
      <c r="N68" s="170">
        <f t="shared" si="11"/>
        <v>43525</v>
      </c>
      <c r="O68" s="170">
        <f t="shared" si="11"/>
        <v>43556</v>
      </c>
      <c r="P68" s="170">
        <f t="shared" si="11"/>
        <v>43586</v>
      </c>
      <c r="Q68" s="170">
        <f t="shared" si="11"/>
        <v>43617</v>
      </c>
      <c r="R68" s="170">
        <f t="shared" si="11"/>
        <v>43647</v>
      </c>
      <c r="S68" s="170">
        <f t="shared" si="11"/>
        <v>43678</v>
      </c>
      <c r="T68" s="170">
        <f t="shared" si="11"/>
        <v>43709</v>
      </c>
      <c r="U68" s="170">
        <f t="shared" si="11"/>
        <v>43739</v>
      </c>
      <c r="V68" s="170">
        <f t="shared" si="11"/>
        <v>43770</v>
      </c>
      <c r="W68" s="170">
        <f t="shared" si="11"/>
        <v>43800</v>
      </c>
      <c r="X68" s="170">
        <f t="shared" si="11"/>
        <v>43831</v>
      </c>
      <c r="Y68" s="170">
        <f t="shared" si="11"/>
        <v>43862</v>
      </c>
      <c r="Z68" s="170">
        <f t="shared" si="11"/>
        <v>43891</v>
      </c>
      <c r="AA68" s="170">
        <f t="shared" si="11"/>
        <v>43922</v>
      </c>
      <c r="AB68" s="170">
        <f t="shared" si="11"/>
        <v>43952</v>
      </c>
      <c r="AC68" s="170">
        <f t="shared" si="11"/>
        <v>43983</v>
      </c>
    </row>
    <row r="69" spans="1:31" x14ac:dyDescent="0.35">
      <c r="A69" s="112" t="s">
        <v>3</v>
      </c>
      <c r="B69" s="114">
        <v>7</v>
      </c>
      <c r="C69" s="114">
        <v>7</v>
      </c>
      <c r="D69" s="114">
        <v>7</v>
      </c>
      <c r="E69" s="114">
        <v>7</v>
      </c>
      <c r="F69" s="114">
        <v>6</v>
      </c>
      <c r="G69" s="114">
        <v>6.9999999999999991</v>
      </c>
      <c r="H69" s="115">
        <f>+[6]LinkOut!J477</f>
        <v>6</v>
      </c>
      <c r="I69" s="115">
        <f>+[6]LinkOut!K477</f>
        <v>6</v>
      </c>
      <c r="J69" s="115">
        <f>+[6]LinkOut!L477</f>
        <v>6</v>
      </c>
      <c r="K69" s="115">
        <f>+[6]LinkOut!M477</f>
        <v>6</v>
      </c>
      <c r="L69" s="115">
        <f>+[6]LinkOut!N477</f>
        <v>6</v>
      </c>
      <c r="M69" s="115">
        <f>+[6]LinkOut!O477</f>
        <v>6</v>
      </c>
      <c r="N69" s="115">
        <f>+[6]LinkOut!P477</f>
        <v>6</v>
      </c>
      <c r="O69" s="115">
        <f>+[6]LinkOut!Q477</f>
        <v>6</v>
      </c>
      <c r="P69" s="115">
        <f>+[6]LinkOut!R477</f>
        <v>6</v>
      </c>
      <c r="Q69" s="115">
        <f>+[6]LinkOut!S477</f>
        <v>6</v>
      </c>
      <c r="R69" s="115">
        <f>+[6]LinkOut!T477</f>
        <v>6</v>
      </c>
      <c r="S69" s="115">
        <f>+[6]LinkOut!U477</f>
        <v>6</v>
      </c>
      <c r="T69" s="115">
        <f>+[6]LinkOut!V477</f>
        <v>6</v>
      </c>
      <c r="U69" s="115">
        <f>+[6]LinkOut!W477</f>
        <v>6</v>
      </c>
      <c r="V69" s="115">
        <f>+[6]LinkOut!X477</f>
        <v>6</v>
      </c>
      <c r="W69" s="115">
        <f>+[6]LinkOut!Y477</f>
        <v>6</v>
      </c>
      <c r="X69" s="115">
        <f>+[6]LinkOut!Z477</f>
        <v>6</v>
      </c>
      <c r="Y69" s="115">
        <f>+[6]LinkOut!AA477</f>
        <v>6</v>
      </c>
      <c r="Z69" s="115">
        <f>+[6]LinkOut!AB477</f>
        <v>6</v>
      </c>
      <c r="AA69" s="115">
        <f>+[6]LinkOut!AC477</f>
        <v>6</v>
      </c>
      <c r="AB69" s="115">
        <f>+[6]LinkOut!AD477</f>
        <v>6</v>
      </c>
      <c r="AC69" s="115">
        <f>+[6]LinkOut!AE477</f>
        <v>6</v>
      </c>
      <c r="AD69" s="115"/>
      <c r="AE69" s="115"/>
    </row>
    <row r="70" spans="1:31" x14ac:dyDescent="0.35">
      <c r="A70" s="112" t="s">
        <v>4</v>
      </c>
      <c r="B70" s="114">
        <v>0</v>
      </c>
      <c r="C70" s="114">
        <v>0</v>
      </c>
      <c r="D70" s="114">
        <v>0</v>
      </c>
      <c r="E70" s="114">
        <v>0</v>
      </c>
      <c r="F70" s="114">
        <v>0</v>
      </c>
      <c r="G70" s="114">
        <v>0</v>
      </c>
      <c r="H70" s="115">
        <f>+[6]LinkOut!J478</f>
        <v>0</v>
      </c>
      <c r="I70" s="115">
        <f>+[6]LinkOut!K478</f>
        <v>0</v>
      </c>
      <c r="J70" s="115">
        <f>+[6]LinkOut!L478</f>
        <v>0</v>
      </c>
      <c r="K70" s="115">
        <f>+[6]LinkOut!M478</f>
        <v>0</v>
      </c>
      <c r="L70" s="115">
        <f>+[6]LinkOut!N478</f>
        <v>0</v>
      </c>
      <c r="M70" s="115">
        <f>+[6]LinkOut!O478</f>
        <v>0</v>
      </c>
      <c r="N70" s="115">
        <f>+[6]LinkOut!P478</f>
        <v>0</v>
      </c>
      <c r="O70" s="115">
        <f>+[6]LinkOut!Q478</f>
        <v>0</v>
      </c>
      <c r="P70" s="115">
        <f>+[6]LinkOut!R478</f>
        <v>0</v>
      </c>
      <c r="Q70" s="115">
        <f>+[6]LinkOut!S478</f>
        <v>0</v>
      </c>
      <c r="R70" s="115">
        <f>+[6]LinkOut!T478</f>
        <v>0</v>
      </c>
      <c r="S70" s="115">
        <f>+[6]LinkOut!U478</f>
        <v>0</v>
      </c>
      <c r="T70" s="115">
        <f>+[6]LinkOut!V478</f>
        <v>0</v>
      </c>
      <c r="U70" s="115">
        <f>+[6]LinkOut!W478</f>
        <v>0</v>
      </c>
      <c r="V70" s="115">
        <f>+[6]LinkOut!X478</f>
        <v>0</v>
      </c>
      <c r="W70" s="115">
        <f>+[6]LinkOut!Y478</f>
        <v>0</v>
      </c>
      <c r="X70" s="115">
        <f>+[6]LinkOut!Z478</f>
        <v>0</v>
      </c>
      <c r="Y70" s="115">
        <f>+[6]LinkOut!AA478</f>
        <v>0</v>
      </c>
      <c r="Z70" s="115">
        <f>+[6]LinkOut!AB478</f>
        <v>0</v>
      </c>
      <c r="AA70" s="115">
        <f>+[6]LinkOut!AC478</f>
        <v>0</v>
      </c>
      <c r="AB70" s="115">
        <f>+[6]LinkOut!AD478</f>
        <v>0</v>
      </c>
      <c r="AC70" s="115">
        <f>+[6]LinkOut!AE478</f>
        <v>0</v>
      </c>
      <c r="AD70" s="115"/>
      <c r="AE70" s="115"/>
    </row>
    <row r="71" spans="1:31" x14ac:dyDescent="0.35">
      <c r="A71" s="112" t="s">
        <v>5</v>
      </c>
      <c r="B71" s="114">
        <v>4</v>
      </c>
      <c r="C71" s="114">
        <v>4</v>
      </c>
      <c r="D71" s="114">
        <v>4</v>
      </c>
      <c r="E71" s="114">
        <v>4</v>
      </c>
      <c r="F71" s="114">
        <v>4</v>
      </c>
      <c r="G71" s="114">
        <v>4</v>
      </c>
      <c r="H71" s="115">
        <f>+[6]LinkOut!J479</f>
        <v>4</v>
      </c>
      <c r="I71" s="115">
        <f>+[6]LinkOut!K479</f>
        <v>4</v>
      </c>
      <c r="J71" s="115">
        <f>+[6]LinkOut!L479</f>
        <v>4</v>
      </c>
      <c r="K71" s="115">
        <f>+[6]LinkOut!M479</f>
        <v>4</v>
      </c>
      <c r="L71" s="115">
        <f>+[6]LinkOut!N479</f>
        <v>4</v>
      </c>
      <c r="M71" s="115">
        <f>+[6]LinkOut!O479</f>
        <v>4</v>
      </c>
      <c r="N71" s="115">
        <f>+[6]LinkOut!P479</f>
        <v>4</v>
      </c>
      <c r="O71" s="115">
        <f>+[6]LinkOut!Q479</f>
        <v>4</v>
      </c>
      <c r="P71" s="115">
        <f>+[6]LinkOut!R479</f>
        <v>4</v>
      </c>
      <c r="Q71" s="115">
        <f>+[6]LinkOut!S479</f>
        <v>4</v>
      </c>
      <c r="R71" s="115">
        <f>+[6]LinkOut!T479</f>
        <v>4</v>
      </c>
      <c r="S71" s="115">
        <f>+[6]LinkOut!U479</f>
        <v>4</v>
      </c>
      <c r="T71" s="115">
        <f>+[6]LinkOut!V479</f>
        <v>4</v>
      </c>
      <c r="U71" s="115">
        <f>+[6]LinkOut!W479</f>
        <v>4</v>
      </c>
      <c r="V71" s="115">
        <f>+[6]LinkOut!X479</f>
        <v>4</v>
      </c>
      <c r="W71" s="115">
        <f>+[6]LinkOut!Y479</f>
        <v>4</v>
      </c>
      <c r="X71" s="115">
        <f>+[6]LinkOut!Z479</f>
        <v>4</v>
      </c>
      <c r="Y71" s="115">
        <f>+[6]LinkOut!AA479</f>
        <v>4</v>
      </c>
      <c r="Z71" s="115">
        <f>+[6]LinkOut!AB479</f>
        <v>4</v>
      </c>
      <c r="AA71" s="115">
        <f>+[6]LinkOut!AC479</f>
        <v>4</v>
      </c>
      <c r="AB71" s="115">
        <f>+[6]LinkOut!AD479</f>
        <v>4</v>
      </c>
      <c r="AC71" s="115">
        <f>+[6]LinkOut!AE479</f>
        <v>4</v>
      </c>
      <c r="AD71" s="115"/>
      <c r="AE71" s="115"/>
    </row>
    <row r="72" spans="1:31" x14ac:dyDescent="0.35">
      <c r="A72" s="112" t="s">
        <v>6</v>
      </c>
      <c r="B72" s="114">
        <v>2</v>
      </c>
      <c r="C72" s="114">
        <v>2</v>
      </c>
      <c r="D72" s="114">
        <v>2</v>
      </c>
      <c r="E72" s="114">
        <v>2</v>
      </c>
      <c r="F72" s="114">
        <v>2</v>
      </c>
      <c r="G72" s="114">
        <v>2</v>
      </c>
      <c r="H72" s="115">
        <f>+[6]LinkOut!J480</f>
        <v>2</v>
      </c>
      <c r="I72" s="115">
        <f>+[6]LinkOut!K480</f>
        <v>2</v>
      </c>
      <c r="J72" s="115">
        <f>+[6]LinkOut!L480</f>
        <v>2</v>
      </c>
      <c r="K72" s="115">
        <f>+[6]LinkOut!M480</f>
        <v>2</v>
      </c>
      <c r="L72" s="115">
        <f>+[6]LinkOut!N480</f>
        <v>2</v>
      </c>
      <c r="M72" s="115">
        <f>+[6]LinkOut!O480</f>
        <v>2</v>
      </c>
      <c r="N72" s="115">
        <f>+[6]LinkOut!P480</f>
        <v>2</v>
      </c>
      <c r="O72" s="115">
        <f>+[6]LinkOut!Q480</f>
        <v>2</v>
      </c>
      <c r="P72" s="115">
        <f>+[6]LinkOut!R480</f>
        <v>2</v>
      </c>
      <c r="Q72" s="115">
        <f>+[6]LinkOut!S480</f>
        <v>2</v>
      </c>
      <c r="R72" s="115">
        <f>+[6]LinkOut!T480</f>
        <v>2</v>
      </c>
      <c r="S72" s="115">
        <f>+[6]LinkOut!U480</f>
        <v>2</v>
      </c>
      <c r="T72" s="115">
        <f>+[6]LinkOut!V480</f>
        <v>2</v>
      </c>
      <c r="U72" s="115">
        <f>+[6]LinkOut!W480</f>
        <v>2</v>
      </c>
      <c r="V72" s="115">
        <f>+[6]LinkOut!X480</f>
        <v>2</v>
      </c>
      <c r="W72" s="115">
        <f>+[6]LinkOut!Y480</f>
        <v>2</v>
      </c>
      <c r="X72" s="115">
        <f>+[6]LinkOut!Z480</f>
        <v>2</v>
      </c>
      <c r="Y72" s="115">
        <f>+[6]LinkOut!AA480</f>
        <v>2</v>
      </c>
      <c r="Z72" s="115">
        <f>+[6]LinkOut!AB480</f>
        <v>2</v>
      </c>
      <c r="AA72" s="115">
        <f>+[6]LinkOut!AC480</f>
        <v>2</v>
      </c>
      <c r="AB72" s="115">
        <f>+[6]LinkOut!AD480</f>
        <v>2</v>
      </c>
      <c r="AC72" s="115">
        <f>+[6]LinkOut!AE480</f>
        <v>2</v>
      </c>
      <c r="AD72" s="115"/>
      <c r="AE72" s="115"/>
    </row>
    <row r="73" spans="1:31" x14ac:dyDescent="0.35">
      <c r="A73" s="112" t="s">
        <v>7</v>
      </c>
      <c r="B73" s="114">
        <v>22</v>
      </c>
      <c r="C73" s="114">
        <v>24</v>
      </c>
      <c r="D73" s="114">
        <v>19.821900220102716</v>
      </c>
      <c r="E73" s="114">
        <v>22</v>
      </c>
      <c r="F73" s="114">
        <v>22</v>
      </c>
      <c r="G73" s="114">
        <v>22</v>
      </c>
      <c r="H73" s="115">
        <f>+[6]LinkOut!J481</f>
        <v>22</v>
      </c>
      <c r="I73" s="115">
        <f>+[6]LinkOut!K481</f>
        <v>22</v>
      </c>
      <c r="J73" s="115">
        <f>+[6]LinkOut!L481</f>
        <v>22</v>
      </c>
      <c r="K73" s="115">
        <f>+[6]LinkOut!M481</f>
        <v>22</v>
      </c>
      <c r="L73" s="115">
        <f>+[6]LinkOut!N481</f>
        <v>22</v>
      </c>
      <c r="M73" s="115">
        <f>+[6]LinkOut!O481</f>
        <v>22</v>
      </c>
      <c r="N73" s="115">
        <f>+[6]LinkOut!P481</f>
        <v>22</v>
      </c>
      <c r="O73" s="115">
        <f>+[6]LinkOut!Q481</f>
        <v>22</v>
      </c>
      <c r="P73" s="115">
        <f>+[6]LinkOut!R481</f>
        <v>22</v>
      </c>
      <c r="Q73" s="115">
        <f>+[6]LinkOut!S481</f>
        <v>22</v>
      </c>
      <c r="R73" s="115">
        <f>+[6]LinkOut!T481</f>
        <v>22</v>
      </c>
      <c r="S73" s="115">
        <f>+[6]LinkOut!U481</f>
        <v>22</v>
      </c>
      <c r="T73" s="115">
        <f>+[6]LinkOut!V481</f>
        <v>22</v>
      </c>
      <c r="U73" s="115">
        <f>+[6]LinkOut!W481</f>
        <v>22</v>
      </c>
      <c r="V73" s="115">
        <f>+[6]LinkOut!X481</f>
        <v>22</v>
      </c>
      <c r="W73" s="115">
        <f>+[6]LinkOut!Y481</f>
        <v>22</v>
      </c>
      <c r="X73" s="115">
        <f>+[6]LinkOut!Z481</f>
        <v>22</v>
      </c>
      <c r="Y73" s="115">
        <f>+[6]LinkOut!AA481</f>
        <v>22</v>
      </c>
      <c r="Z73" s="115">
        <f>+[6]LinkOut!AB481</f>
        <v>22</v>
      </c>
      <c r="AA73" s="115">
        <f>+[6]LinkOut!AC481</f>
        <v>22</v>
      </c>
      <c r="AB73" s="115">
        <f>+[6]LinkOut!AD481</f>
        <v>22</v>
      </c>
      <c r="AC73" s="115">
        <f>+[6]LinkOut!AE481</f>
        <v>22</v>
      </c>
      <c r="AD73" s="115"/>
      <c r="AE73" s="115"/>
    </row>
    <row r="74" spans="1:31" x14ac:dyDescent="0.35">
      <c r="A74" s="112" t="s">
        <v>8</v>
      </c>
      <c r="B74" s="114">
        <v>0</v>
      </c>
      <c r="C74" s="114">
        <v>0</v>
      </c>
      <c r="D74" s="114">
        <v>0</v>
      </c>
      <c r="E74" s="114">
        <v>0</v>
      </c>
      <c r="F74" s="114">
        <v>0</v>
      </c>
      <c r="G74" s="114">
        <v>0</v>
      </c>
      <c r="H74" s="115">
        <f>+[6]LinkOut!J482</f>
        <v>0</v>
      </c>
      <c r="I74" s="115">
        <f>+[6]LinkOut!K482</f>
        <v>0</v>
      </c>
      <c r="J74" s="115">
        <f>+[6]LinkOut!L482</f>
        <v>0</v>
      </c>
      <c r="K74" s="115">
        <f>+[6]LinkOut!M482</f>
        <v>0</v>
      </c>
      <c r="L74" s="115">
        <f>+[6]LinkOut!N482</f>
        <v>0</v>
      </c>
      <c r="M74" s="115">
        <f>+[6]LinkOut!O482</f>
        <v>0</v>
      </c>
      <c r="N74" s="115">
        <f>+[6]LinkOut!P482</f>
        <v>0</v>
      </c>
      <c r="O74" s="115">
        <f>+[6]LinkOut!Q482</f>
        <v>0</v>
      </c>
      <c r="P74" s="115">
        <f>+[6]LinkOut!R482</f>
        <v>0</v>
      </c>
      <c r="Q74" s="115">
        <f>+[6]LinkOut!S482</f>
        <v>0</v>
      </c>
      <c r="R74" s="115">
        <f>+[6]LinkOut!T482</f>
        <v>0</v>
      </c>
      <c r="S74" s="115">
        <f>+[6]LinkOut!U482</f>
        <v>0</v>
      </c>
      <c r="T74" s="115">
        <f>+[6]LinkOut!V482</f>
        <v>0</v>
      </c>
      <c r="U74" s="115">
        <f>+[6]LinkOut!W482</f>
        <v>0</v>
      </c>
      <c r="V74" s="115">
        <f>+[6]LinkOut!X482</f>
        <v>0</v>
      </c>
      <c r="W74" s="115">
        <f>+[6]LinkOut!Y482</f>
        <v>0</v>
      </c>
      <c r="X74" s="115">
        <f>+[6]LinkOut!Z482</f>
        <v>0</v>
      </c>
      <c r="Y74" s="115">
        <f>+[6]LinkOut!AA482</f>
        <v>0</v>
      </c>
      <c r="Z74" s="115">
        <f>+[6]LinkOut!AB482</f>
        <v>0</v>
      </c>
      <c r="AA74" s="115">
        <f>+[6]LinkOut!AC482</f>
        <v>0</v>
      </c>
      <c r="AB74" s="115">
        <f>+[6]LinkOut!AD482</f>
        <v>0</v>
      </c>
      <c r="AC74" s="115">
        <f>+[6]LinkOut!AE482</f>
        <v>0</v>
      </c>
      <c r="AD74" s="115"/>
      <c r="AE74" s="115"/>
    </row>
    <row r="75" spans="1:31" x14ac:dyDescent="0.35">
      <c r="A75" s="112" t="s">
        <v>9</v>
      </c>
      <c r="B75" s="114">
        <v>10</v>
      </c>
      <c r="C75" s="114">
        <v>10</v>
      </c>
      <c r="D75" s="114">
        <v>10</v>
      </c>
      <c r="E75" s="114">
        <v>10</v>
      </c>
      <c r="F75" s="114">
        <v>10</v>
      </c>
      <c r="G75" s="114">
        <v>10</v>
      </c>
      <c r="H75" s="115">
        <f>+[6]LinkOut!J483</f>
        <v>10</v>
      </c>
      <c r="I75" s="115">
        <f>+[6]LinkOut!K483</f>
        <v>10</v>
      </c>
      <c r="J75" s="115">
        <f>+[6]LinkOut!L483</f>
        <v>10</v>
      </c>
      <c r="K75" s="115">
        <f>+[6]LinkOut!M483</f>
        <v>10</v>
      </c>
      <c r="L75" s="115">
        <f>+[6]LinkOut!N483</f>
        <v>10</v>
      </c>
      <c r="M75" s="115">
        <f>+[6]LinkOut!O483</f>
        <v>10</v>
      </c>
      <c r="N75" s="115">
        <f>+[6]LinkOut!P483</f>
        <v>10</v>
      </c>
      <c r="O75" s="115">
        <f>+[6]LinkOut!Q483</f>
        <v>10</v>
      </c>
      <c r="P75" s="115">
        <f>+[6]LinkOut!R483</f>
        <v>10</v>
      </c>
      <c r="Q75" s="115">
        <f>+[6]LinkOut!S483</f>
        <v>10</v>
      </c>
      <c r="R75" s="115">
        <f>+[6]LinkOut!T483</f>
        <v>10</v>
      </c>
      <c r="S75" s="115">
        <f>+[6]LinkOut!U483</f>
        <v>10</v>
      </c>
      <c r="T75" s="115">
        <f>+[6]LinkOut!V483</f>
        <v>10</v>
      </c>
      <c r="U75" s="115">
        <f>+[6]LinkOut!W483</f>
        <v>10</v>
      </c>
      <c r="V75" s="115">
        <f>+[6]LinkOut!X483</f>
        <v>10</v>
      </c>
      <c r="W75" s="115">
        <f>+[6]LinkOut!Y483</f>
        <v>10</v>
      </c>
      <c r="X75" s="115">
        <f>+[6]LinkOut!Z483</f>
        <v>10</v>
      </c>
      <c r="Y75" s="115">
        <f>+[6]LinkOut!AA483</f>
        <v>10</v>
      </c>
      <c r="Z75" s="115">
        <f>+[6]LinkOut!AB483</f>
        <v>10</v>
      </c>
      <c r="AA75" s="115">
        <f>+[6]LinkOut!AC483</f>
        <v>10</v>
      </c>
      <c r="AB75" s="115">
        <f>+[6]LinkOut!AD483</f>
        <v>10</v>
      </c>
      <c r="AC75" s="115">
        <f>+[6]LinkOut!AE483</f>
        <v>10</v>
      </c>
      <c r="AD75" s="115"/>
      <c r="AE75" s="115"/>
    </row>
    <row r="76" spans="1:31" x14ac:dyDescent="0.35">
      <c r="A76" s="112" t="s">
        <v>10</v>
      </c>
      <c r="B76" s="114">
        <v>9</v>
      </c>
      <c r="C76" s="114">
        <v>9</v>
      </c>
      <c r="D76" s="114">
        <v>9</v>
      </c>
      <c r="E76" s="114">
        <v>9</v>
      </c>
      <c r="F76" s="114">
        <v>9</v>
      </c>
      <c r="G76" s="114">
        <v>9</v>
      </c>
      <c r="H76" s="115">
        <f>+[6]LinkOut!J484</f>
        <v>9</v>
      </c>
      <c r="I76" s="115">
        <f>+[6]LinkOut!K484</f>
        <v>9</v>
      </c>
      <c r="J76" s="115">
        <f>+[6]LinkOut!L484</f>
        <v>9</v>
      </c>
      <c r="K76" s="115">
        <f>+[6]LinkOut!M484</f>
        <v>9</v>
      </c>
      <c r="L76" s="115">
        <f>+[6]LinkOut!N484</f>
        <v>9</v>
      </c>
      <c r="M76" s="115">
        <f>+[6]LinkOut!O484</f>
        <v>9</v>
      </c>
      <c r="N76" s="115">
        <f>+[6]LinkOut!P484</f>
        <v>9</v>
      </c>
      <c r="O76" s="115">
        <f>+[6]LinkOut!Q484</f>
        <v>9</v>
      </c>
      <c r="P76" s="115">
        <f>+[6]LinkOut!R484</f>
        <v>9</v>
      </c>
      <c r="Q76" s="115">
        <f>+[6]LinkOut!S484</f>
        <v>9</v>
      </c>
      <c r="R76" s="115">
        <f>+[6]LinkOut!T484</f>
        <v>9</v>
      </c>
      <c r="S76" s="115">
        <f>+[6]LinkOut!U484</f>
        <v>9</v>
      </c>
      <c r="T76" s="115">
        <f>+[6]LinkOut!V484</f>
        <v>9</v>
      </c>
      <c r="U76" s="115">
        <f>+[6]LinkOut!W484</f>
        <v>9</v>
      </c>
      <c r="V76" s="115">
        <f>+[6]LinkOut!X484</f>
        <v>9</v>
      </c>
      <c r="W76" s="115">
        <f>+[6]LinkOut!Y484</f>
        <v>9</v>
      </c>
      <c r="X76" s="115">
        <f>+[6]LinkOut!Z484</f>
        <v>9</v>
      </c>
      <c r="Y76" s="115">
        <f>+[6]LinkOut!AA484</f>
        <v>9</v>
      </c>
      <c r="Z76" s="115">
        <f>+[6]LinkOut!AB484</f>
        <v>9</v>
      </c>
      <c r="AA76" s="115">
        <f>+[6]LinkOut!AC484</f>
        <v>9</v>
      </c>
      <c r="AB76" s="115">
        <f>+[6]LinkOut!AD484</f>
        <v>9</v>
      </c>
      <c r="AC76" s="115">
        <f>+[6]LinkOut!AE484</f>
        <v>9</v>
      </c>
      <c r="AD76" s="115"/>
      <c r="AE76" s="115"/>
    </row>
    <row r="77" spans="1:31" x14ac:dyDescent="0.35">
      <c r="A77" s="112" t="s">
        <v>11</v>
      </c>
      <c r="B77" s="114">
        <v>0</v>
      </c>
      <c r="C77" s="114">
        <v>0</v>
      </c>
      <c r="D77" s="114">
        <v>0</v>
      </c>
      <c r="E77" s="114">
        <v>0</v>
      </c>
      <c r="F77" s="114">
        <v>0</v>
      </c>
      <c r="G77" s="114">
        <v>0</v>
      </c>
      <c r="H77" s="115">
        <f>+[6]LinkOut!J485</f>
        <v>0</v>
      </c>
      <c r="I77" s="115">
        <f>+[6]LinkOut!K485</f>
        <v>0</v>
      </c>
      <c r="J77" s="115">
        <f>+[6]LinkOut!L485</f>
        <v>0</v>
      </c>
      <c r="K77" s="115">
        <f>+[6]LinkOut!M485</f>
        <v>0</v>
      </c>
      <c r="L77" s="115">
        <f>+[6]LinkOut!N485</f>
        <v>0</v>
      </c>
      <c r="M77" s="115">
        <f>+[6]LinkOut!O485</f>
        <v>0</v>
      </c>
      <c r="N77" s="115">
        <f>+[6]LinkOut!P485</f>
        <v>0</v>
      </c>
      <c r="O77" s="115">
        <f>+[6]LinkOut!Q485</f>
        <v>0</v>
      </c>
      <c r="P77" s="115">
        <f>+[6]LinkOut!R485</f>
        <v>0</v>
      </c>
      <c r="Q77" s="115">
        <f>+[6]LinkOut!S485</f>
        <v>0</v>
      </c>
      <c r="R77" s="115">
        <f>+[6]LinkOut!T485</f>
        <v>0</v>
      </c>
      <c r="S77" s="115">
        <f>+[6]LinkOut!U485</f>
        <v>0</v>
      </c>
      <c r="T77" s="115">
        <f>+[6]LinkOut!V485</f>
        <v>0</v>
      </c>
      <c r="U77" s="115">
        <f>+[6]LinkOut!W485</f>
        <v>0</v>
      </c>
      <c r="V77" s="115">
        <f>+[6]LinkOut!X485</f>
        <v>0</v>
      </c>
      <c r="W77" s="115">
        <f>+[6]LinkOut!Y485</f>
        <v>0</v>
      </c>
      <c r="X77" s="115">
        <f>+[6]LinkOut!Z485</f>
        <v>0</v>
      </c>
      <c r="Y77" s="115">
        <f>+[6]LinkOut!AA485</f>
        <v>0</v>
      </c>
      <c r="Z77" s="115">
        <f>+[6]LinkOut!AB485</f>
        <v>0</v>
      </c>
      <c r="AA77" s="115">
        <f>+[6]LinkOut!AC485</f>
        <v>0</v>
      </c>
      <c r="AB77" s="115">
        <f>+[6]LinkOut!AD485</f>
        <v>0</v>
      </c>
      <c r="AC77" s="115">
        <f>+[6]LinkOut!AE485</f>
        <v>0</v>
      </c>
      <c r="AD77" s="115"/>
      <c r="AE77" s="115"/>
    </row>
    <row r="79" spans="1:31" x14ac:dyDescent="0.35">
      <c r="A79" s="103" t="s">
        <v>106</v>
      </c>
      <c r="B79" s="117">
        <f>+B40</f>
        <v>43160</v>
      </c>
      <c r="C79" s="117">
        <f t="shared" ref="C79:AC79" si="12">+C40</f>
        <v>43191</v>
      </c>
      <c r="D79" s="117">
        <f t="shared" si="12"/>
        <v>43221</v>
      </c>
      <c r="E79" s="117">
        <f t="shared" si="12"/>
        <v>43252</v>
      </c>
      <c r="F79" s="117">
        <f t="shared" si="12"/>
        <v>43282</v>
      </c>
      <c r="G79" s="117">
        <f t="shared" si="12"/>
        <v>43313</v>
      </c>
      <c r="H79" s="117">
        <f t="shared" si="12"/>
        <v>43344</v>
      </c>
      <c r="I79" s="117">
        <f t="shared" si="12"/>
        <v>43374</v>
      </c>
      <c r="J79" s="117">
        <f t="shared" si="12"/>
        <v>43405</v>
      </c>
      <c r="K79" s="117">
        <f t="shared" si="12"/>
        <v>43435</v>
      </c>
      <c r="L79" s="117">
        <f t="shared" si="12"/>
        <v>43466</v>
      </c>
      <c r="M79" s="117">
        <f t="shared" si="12"/>
        <v>43497</v>
      </c>
      <c r="N79" s="117">
        <f t="shared" si="12"/>
        <v>43525</v>
      </c>
      <c r="O79" s="117">
        <f t="shared" si="12"/>
        <v>43556</v>
      </c>
      <c r="P79" s="117">
        <f t="shared" si="12"/>
        <v>43586</v>
      </c>
      <c r="Q79" s="117">
        <f t="shared" si="12"/>
        <v>43617</v>
      </c>
      <c r="R79" s="117">
        <f t="shared" si="12"/>
        <v>43647</v>
      </c>
      <c r="S79" s="117">
        <f t="shared" si="12"/>
        <v>43678</v>
      </c>
      <c r="T79" s="117">
        <f t="shared" si="12"/>
        <v>43709</v>
      </c>
      <c r="U79" s="117">
        <f t="shared" si="12"/>
        <v>43739</v>
      </c>
      <c r="V79" s="117">
        <f t="shared" si="12"/>
        <v>43770</v>
      </c>
      <c r="W79" s="117">
        <f t="shared" si="12"/>
        <v>43800</v>
      </c>
      <c r="X79" s="117">
        <f t="shared" si="12"/>
        <v>43831</v>
      </c>
      <c r="Y79" s="117">
        <f t="shared" si="12"/>
        <v>43862</v>
      </c>
      <c r="Z79" s="117">
        <f t="shared" si="12"/>
        <v>43891</v>
      </c>
      <c r="AA79" s="117">
        <f t="shared" si="12"/>
        <v>43922</v>
      </c>
      <c r="AB79" s="117">
        <f t="shared" si="12"/>
        <v>43952</v>
      </c>
      <c r="AC79" s="117">
        <f t="shared" si="12"/>
        <v>43983</v>
      </c>
      <c r="AD79" s="163"/>
      <c r="AE79" s="163"/>
    </row>
    <row r="80" spans="1:31" x14ac:dyDescent="0.35">
      <c r="A80" s="113" t="s">
        <v>27</v>
      </c>
      <c r="B80" s="114">
        <v>65096.270596426082</v>
      </c>
      <c r="C80" s="114">
        <v>48666.219540496633</v>
      </c>
      <c r="D80" s="114">
        <v>49350.266883267577</v>
      </c>
      <c r="E80" s="114">
        <v>62005.609190067298</v>
      </c>
      <c r="F80" s="114">
        <v>69120.023207240665</v>
      </c>
      <c r="G80" s="114">
        <v>56033.2</v>
      </c>
      <c r="H80" s="114">
        <f>+[6]LinkOut!J81</f>
        <v>58503.636390820531</v>
      </c>
      <c r="I80" s="114">
        <f>+[6]LinkOut!K81</f>
        <v>58047.577166746792</v>
      </c>
      <c r="J80" s="114">
        <f>+[6]LinkOut!L81</f>
        <v>49339.034324161272</v>
      </c>
      <c r="K80" s="114">
        <f>+[6]LinkOut!M81</f>
        <v>44607.609443071226</v>
      </c>
      <c r="L80" s="114">
        <f>+[6]LinkOut!N81</f>
        <v>46854.151598367724</v>
      </c>
      <c r="M80" s="114">
        <f>+[6]LinkOut!O81</f>
        <v>44258.49377638306</v>
      </c>
      <c r="N80" s="114">
        <f>+[6]LinkOut!P81</f>
        <v>48609.350470992693</v>
      </c>
      <c r="O80" s="114">
        <f>+[6]LinkOut!Q81</f>
        <v>48917.723306635169</v>
      </c>
      <c r="P80" s="114">
        <f>+[6]LinkOut!R81</f>
        <v>52413.994326282431</v>
      </c>
      <c r="Q80" s="114">
        <f>+[6]LinkOut!S81</f>
        <v>56492.570399612479</v>
      </c>
      <c r="R80" s="114">
        <f>+[6]LinkOut!T81</f>
        <v>59473.94789779788</v>
      </c>
      <c r="S80" s="114">
        <f>+[6]LinkOut!U81</f>
        <v>62370.370300487215</v>
      </c>
      <c r="T80" s="114">
        <f>+[6]LinkOut!V81</f>
        <v>57617.097173166061</v>
      </c>
      <c r="U80" s="114">
        <f>+[6]LinkOut!W81</f>
        <v>57167.948876560382</v>
      </c>
      <c r="V80" s="114">
        <f>+[6]LinkOut!X81</f>
        <v>48591.371587483394</v>
      </c>
      <c r="W80" s="114">
        <f>+[6]LinkOut!Y81</f>
        <v>43931.644706231367</v>
      </c>
      <c r="X80" s="114">
        <f>+[6]LinkOut!Z81</f>
        <v>45441.123728480517</v>
      </c>
      <c r="Y80" s="114">
        <f>+[6]LinkOut!AA81</f>
        <v>42923.745775366282</v>
      </c>
      <c r="Z80" s="114">
        <f>+[6]LinkOut!AB81</f>
        <v>47143.389299794791</v>
      </c>
      <c r="AA80" s="114">
        <f>+[6]LinkOut!AC81</f>
        <v>47442.462225051218</v>
      </c>
      <c r="AB80" s="114">
        <f>+[6]LinkOut!AD81</f>
        <v>50833.292675978155</v>
      </c>
      <c r="AC80" s="114">
        <f>+[6]LinkOut!AE81</f>
        <v>54788.867020230442</v>
      </c>
      <c r="AD80" s="114"/>
      <c r="AE80" s="114"/>
    </row>
    <row r="82" spans="1:31" x14ac:dyDescent="0.35">
      <c r="A82" s="103" t="s">
        <v>107</v>
      </c>
      <c r="B82" s="117">
        <f>+B40</f>
        <v>43160</v>
      </c>
      <c r="C82" s="117">
        <f t="shared" ref="C82:AC82" si="13">+C40</f>
        <v>43191</v>
      </c>
      <c r="D82" s="117">
        <f t="shared" si="13"/>
        <v>43221</v>
      </c>
      <c r="E82" s="117">
        <f t="shared" si="13"/>
        <v>43252</v>
      </c>
      <c r="F82" s="117">
        <f t="shared" si="13"/>
        <v>43282</v>
      </c>
      <c r="G82" s="117">
        <f t="shared" si="13"/>
        <v>43313</v>
      </c>
      <c r="H82" s="117">
        <f t="shared" si="13"/>
        <v>43344</v>
      </c>
      <c r="I82" s="117">
        <f t="shared" si="13"/>
        <v>43374</v>
      </c>
      <c r="J82" s="117">
        <f t="shared" si="13"/>
        <v>43405</v>
      </c>
      <c r="K82" s="117">
        <f t="shared" si="13"/>
        <v>43435</v>
      </c>
      <c r="L82" s="117">
        <f t="shared" si="13"/>
        <v>43466</v>
      </c>
      <c r="M82" s="117">
        <f t="shared" si="13"/>
        <v>43497</v>
      </c>
      <c r="N82" s="117">
        <f t="shared" si="13"/>
        <v>43525</v>
      </c>
      <c r="O82" s="117">
        <f t="shared" si="13"/>
        <v>43556</v>
      </c>
      <c r="P82" s="117">
        <f t="shared" si="13"/>
        <v>43586</v>
      </c>
      <c r="Q82" s="117">
        <f t="shared" si="13"/>
        <v>43617</v>
      </c>
      <c r="R82" s="117">
        <f t="shared" si="13"/>
        <v>43647</v>
      </c>
      <c r="S82" s="117">
        <f t="shared" si="13"/>
        <v>43678</v>
      </c>
      <c r="T82" s="117">
        <f t="shared" si="13"/>
        <v>43709</v>
      </c>
      <c r="U82" s="117">
        <f t="shared" si="13"/>
        <v>43739</v>
      </c>
      <c r="V82" s="117">
        <f t="shared" si="13"/>
        <v>43770</v>
      </c>
      <c r="W82" s="117">
        <f t="shared" si="13"/>
        <v>43800</v>
      </c>
      <c r="X82" s="117">
        <f t="shared" si="13"/>
        <v>43831</v>
      </c>
      <c r="Y82" s="117">
        <f t="shared" si="13"/>
        <v>43862</v>
      </c>
      <c r="Z82" s="117">
        <f t="shared" si="13"/>
        <v>43891</v>
      </c>
      <c r="AA82" s="117">
        <f t="shared" si="13"/>
        <v>43922</v>
      </c>
      <c r="AB82" s="117">
        <f t="shared" si="13"/>
        <v>43952</v>
      </c>
      <c r="AC82" s="117">
        <f t="shared" si="13"/>
        <v>43983</v>
      </c>
      <c r="AD82" s="163"/>
      <c r="AE82" s="163"/>
    </row>
    <row r="83" spans="1:31" x14ac:dyDescent="0.35">
      <c r="A83" s="112" t="s">
        <v>3</v>
      </c>
      <c r="B83" s="114">
        <v>116.82208275791579</v>
      </c>
      <c r="C83" s="114">
        <v>144.00513573000734</v>
      </c>
      <c r="D83" s="114">
        <v>133</v>
      </c>
      <c r="E83" s="114">
        <v>139.29567131327951</v>
      </c>
      <c r="F83" s="114">
        <v>144.49303008070433</v>
      </c>
      <c r="G83" s="114">
        <v>154.26338958180483</v>
      </c>
      <c r="H83" s="115">
        <f>+[6]LinkOut!J489</f>
        <v>125</v>
      </c>
      <c r="I83" s="115">
        <f>+[6]LinkOut!K489</f>
        <v>125</v>
      </c>
      <c r="J83" s="115">
        <f>+[6]LinkOut!L489</f>
        <v>125</v>
      </c>
      <c r="K83" s="115">
        <f>+[6]LinkOut!M489</f>
        <v>125</v>
      </c>
      <c r="L83" s="115">
        <f>+[6]LinkOut!N489</f>
        <v>125</v>
      </c>
      <c r="M83" s="115">
        <f>+[6]LinkOut!O489</f>
        <v>125</v>
      </c>
      <c r="N83" s="115">
        <f>+[6]LinkOut!P489</f>
        <v>125</v>
      </c>
      <c r="O83" s="115">
        <f>+[6]LinkOut!Q489</f>
        <v>125</v>
      </c>
      <c r="P83" s="115">
        <f>+[6]LinkOut!R489</f>
        <v>125</v>
      </c>
      <c r="Q83" s="115">
        <f>+[6]LinkOut!S489</f>
        <v>125</v>
      </c>
      <c r="R83" s="115">
        <f>+[6]LinkOut!T489</f>
        <v>125</v>
      </c>
      <c r="S83" s="115">
        <f>+[6]LinkOut!U489</f>
        <v>125</v>
      </c>
      <c r="T83" s="115">
        <f>+[6]LinkOut!V489</f>
        <v>125</v>
      </c>
      <c r="U83" s="115">
        <f>+[6]LinkOut!W489</f>
        <v>125</v>
      </c>
      <c r="V83" s="115">
        <f>+[6]LinkOut!X489</f>
        <v>125</v>
      </c>
      <c r="W83" s="115">
        <f>+[6]LinkOut!Y489</f>
        <v>125</v>
      </c>
      <c r="X83" s="115">
        <f>+[6]LinkOut!Z489</f>
        <v>125</v>
      </c>
      <c r="Y83" s="115">
        <f>+[6]LinkOut!AA489</f>
        <v>125</v>
      </c>
      <c r="Z83" s="115">
        <f>+[6]LinkOut!AB489</f>
        <v>125</v>
      </c>
      <c r="AA83" s="115">
        <f>+[6]LinkOut!AC489</f>
        <v>125</v>
      </c>
      <c r="AB83" s="115">
        <f>+[6]LinkOut!AD489</f>
        <v>125</v>
      </c>
      <c r="AC83" s="115">
        <f>+[6]LinkOut!AE489</f>
        <v>125</v>
      </c>
      <c r="AD83" s="115"/>
      <c r="AE83" s="115"/>
    </row>
    <row r="84" spans="1:31" x14ac:dyDescent="0.35">
      <c r="A84" s="112" t="s">
        <v>4</v>
      </c>
      <c r="B84" s="114">
        <v>0</v>
      </c>
      <c r="C84" s="114">
        <v>0</v>
      </c>
      <c r="D84" s="114">
        <v>0</v>
      </c>
      <c r="E84" s="114">
        <v>0</v>
      </c>
      <c r="F84" s="114">
        <v>0</v>
      </c>
      <c r="G84" s="114">
        <v>0</v>
      </c>
      <c r="H84" s="115">
        <f>+[6]LinkOut!J490</f>
        <v>0</v>
      </c>
      <c r="I84" s="115">
        <f>+[6]LinkOut!K490</f>
        <v>0</v>
      </c>
      <c r="J84" s="115">
        <f>+[6]LinkOut!L490</f>
        <v>0</v>
      </c>
      <c r="K84" s="115">
        <f>+[6]LinkOut!M490</f>
        <v>0</v>
      </c>
      <c r="L84" s="115">
        <f>+[6]LinkOut!N490</f>
        <v>0</v>
      </c>
      <c r="M84" s="115">
        <f>+[6]LinkOut!O490</f>
        <v>0</v>
      </c>
      <c r="N84" s="115">
        <f>+[6]LinkOut!P490</f>
        <v>0</v>
      </c>
      <c r="O84" s="115">
        <f>+[6]LinkOut!Q490</f>
        <v>0</v>
      </c>
      <c r="P84" s="115">
        <f>+[6]LinkOut!R490</f>
        <v>0</v>
      </c>
      <c r="Q84" s="115">
        <f>+[6]LinkOut!S490</f>
        <v>0</v>
      </c>
      <c r="R84" s="115">
        <f>+[6]LinkOut!T490</f>
        <v>0</v>
      </c>
      <c r="S84" s="115">
        <f>+[6]LinkOut!U490</f>
        <v>0</v>
      </c>
      <c r="T84" s="115">
        <f>+[6]LinkOut!V490</f>
        <v>0</v>
      </c>
      <c r="U84" s="115">
        <f>+[6]LinkOut!W490</f>
        <v>0</v>
      </c>
      <c r="V84" s="115">
        <f>+[6]LinkOut!X490</f>
        <v>0</v>
      </c>
      <c r="W84" s="115">
        <f>+[6]LinkOut!Y490</f>
        <v>0</v>
      </c>
      <c r="X84" s="115">
        <f>+[6]LinkOut!Z490</f>
        <v>0</v>
      </c>
      <c r="Y84" s="115">
        <f>+[6]LinkOut!AA490</f>
        <v>0</v>
      </c>
      <c r="Z84" s="115">
        <f>+[6]LinkOut!AB490</f>
        <v>0</v>
      </c>
      <c r="AA84" s="115">
        <f>+[6]LinkOut!AC490</f>
        <v>0</v>
      </c>
      <c r="AB84" s="115">
        <f>+[6]LinkOut!AD490</f>
        <v>0</v>
      </c>
      <c r="AC84" s="115">
        <f>+[6]LinkOut!AE490</f>
        <v>0</v>
      </c>
      <c r="AD84" s="115"/>
      <c r="AE84" s="115"/>
    </row>
    <row r="85" spans="1:31" x14ac:dyDescent="0.35">
      <c r="A85" s="112" t="s">
        <v>5</v>
      </c>
      <c r="B85" s="114">
        <v>181.19724097446434</v>
      </c>
      <c r="C85" s="114">
        <v>177</v>
      </c>
      <c r="D85" s="114">
        <v>163</v>
      </c>
      <c r="E85" s="114">
        <v>169.03287349574404</v>
      </c>
      <c r="F85" s="114">
        <v>175.18344584678601</v>
      </c>
      <c r="G85" s="114">
        <v>171.00058702670972</v>
      </c>
      <c r="H85" s="115">
        <f>+[6]LinkOut!J491</f>
        <v>182</v>
      </c>
      <c r="I85" s="115">
        <f>+[6]LinkOut!K491</f>
        <v>182</v>
      </c>
      <c r="J85" s="115">
        <f>+[6]LinkOut!L491</f>
        <v>182</v>
      </c>
      <c r="K85" s="115">
        <f>+[6]LinkOut!M491</f>
        <v>182</v>
      </c>
      <c r="L85" s="115">
        <f>+[6]LinkOut!N491</f>
        <v>182</v>
      </c>
      <c r="M85" s="115">
        <f>+[6]LinkOut!O491</f>
        <v>182</v>
      </c>
      <c r="N85" s="115">
        <f>+[6]LinkOut!P491</f>
        <v>182</v>
      </c>
      <c r="O85" s="115">
        <f>+[6]LinkOut!Q491</f>
        <v>182</v>
      </c>
      <c r="P85" s="115">
        <f>+[6]LinkOut!R491</f>
        <v>182</v>
      </c>
      <c r="Q85" s="115">
        <f>+[6]LinkOut!S491</f>
        <v>182</v>
      </c>
      <c r="R85" s="115">
        <f>+[6]LinkOut!T491</f>
        <v>182</v>
      </c>
      <c r="S85" s="115">
        <f>+[6]LinkOut!U491</f>
        <v>182</v>
      </c>
      <c r="T85" s="115">
        <f>+[6]LinkOut!V491</f>
        <v>182</v>
      </c>
      <c r="U85" s="115">
        <f>+[6]LinkOut!W491</f>
        <v>182</v>
      </c>
      <c r="V85" s="115">
        <f>+[6]LinkOut!X491</f>
        <v>182</v>
      </c>
      <c r="W85" s="115">
        <f>+[6]LinkOut!Y491</f>
        <v>182</v>
      </c>
      <c r="X85" s="115">
        <f>+[6]LinkOut!Z491</f>
        <v>182</v>
      </c>
      <c r="Y85" s="115">
        <f>+[6]LinkOut!AA491</f>
        <v>182</v>
      </c>
      <c r="Z85" s="115">
        <f>+[6]LinkOut!AB491</f>
        <v>182</v>
      </c>
      <c r="AA85" s="115">
        <f>+[6]LinkOut!AC491</f>
        <v>182</v>
      </c>
      <c r="AB85" s="115">
        <f>+[6]LinkOut!AD491</f>
        <v>182</v>
      </c>
      <c r="AC85" s="115">
        <f>+[6]LinkOut!AE491</f>
        <v>182</v>
      </c>
      <c r="AD85" s="115"/>
      <c r="AE85" s="115"/>
    </row>
    <row r="86" spans="1:31" x14ac:dyDescent="0.35">
      <c r="A86" s="112" t="s">
        <v>6</v>
      </c>
      <c r="B86" s="114">
        <v>29</v>
      </c>
      <c r="C86" s="114">
        <v>30.999999999999996</v>
      </c>
      <c r="D86" s="114">
        <v>29</v>
      </c>
      <c r="E86" s="114">
        <v>31.0382866363503</v>
      </c>
      <c r="F86" s="114">
        <v>30</v>
      </c>
      <c r="G86" s="114">
        <v>13</v>
      </c>
      <c r="H86" s="115">
        <f>+[6]LinkOut!J492</f>
        <v>32</v>
      </c>
      <c r="I86" s="115">
        <f>+[6]LinkOut!K492</f>
        <v>32</v>
      </c>
      <c r="J86" s="115">
        <f>+[6]LinkOut!L492</f>
        <v>32</v>
      </c>
      <c r="K86" s="115">
        <f>+[6]LinkOut!M492</f>
        <v>32</v>
      </c>
      <c r="L86" s="115">
        <f>+[6]LinkOut!N492</f>
        <v>32</v>
      </c>
      <c r="M86" s="115">
        <f>+[6]LinkOut!O492</f>
        <v>32</v>
      </c>
      <c r="N86" s="115">
        <f>+[6]LinkOut!P492</f>
        <v>32</v>
      </c>
      <c r="O86" s="115">
        <f>+[6]LinkOut!Q492</f>
        <v>32</v>
      </c>
      <c r="P86" s="115">
        <f>+[6]LinkOut!R492</f>
        <v>32</v>
      </c>
      <c r="Q86" s="115">
        <f>+[6]LinkOut!S492</f>
        <v>32</v>
      </c>
      <c r="R86" s="115">
        <f>+[6]LinkOut!T492</f>
        <v>32</v>
      </c>
      <c r="S86" s="115">
        <f>+[6]LinkOut!U492</f>
        <v>32</v>
      </c>
      <c r="T86" s="115">
        <f>+[6]LinkOut!V492</f>
        <v>32</v>
      </c>
      <c r="U86" s="115">
        <f>+[6]LinkOut!W492</f>
        <v>32</v>
      </c>
      <c r="V86" s="115">
        <f>+[6]LinkOut!X492</f>
        <v>32</v>
      </c>
      <c r="W86" s="115">
        <f>+[6]LinkOut!Y492</f>
        <v>32</v>
      </c>
      <c r="X86" s="115">
        <f>+[6]LinkOut!Z492</f>
        <v>32</v>
      </c>
      <c r="Y86" s="115">
        <f>+[6]LinkOut!AA492</f>
        <v>32</v>
      </c>
      <c r="Z86" s="115">
        <f>+[6]LinkOut!AB492</f>
        <v>32</v>
      </c>
      <c r="AA86" s="115">
        <f>+[6]LinkOut!AC492</f>
        <v>32</v>
      </c>
      <c r="AB86" s="115">
        <f>+[6]LinkOut!AD492</f>
        <v>32</v>
      </c>
      <c r="AC86" s="115">
        <f>+[6]LinkOut!AE492</f>
        <v>32</v>
      </c>
      <c r="AD86" s="115"/>
      <c r="AE86" s="115"/>
    </row>
    <row r="87" spans="1:31" x14ac:dyDescent="0.35">
      <c r="A87" s="112" t="s">
        <v>7</v>
      </c>
      <c r="B87" s="114">
        <v>373.99174614820248</v>
      </c>
      <c r="C87" s="114">
        <v>384.74247982391785</v>
      </c>
      <c r="D87" s="114">
        <v>386.40829053558326</v>
      </c>
      <c r="E87" s="114">
        <v>382.14508437270723</v>
      </c>
      <c r="F87" s="114">
        <v>382.978148769933</v>
      </c>
      <c r="G87" s="114">
        <v>365.21643433602344</v>
      </c>
      <c r="H87" s="115">
        <f>+[6]LinkOut!J493</f>
        <v>405</v>
      </c>
      <c r="I87" s="115">
        <f>+[6]LinkOut!K493</f>
        <v>405</v>
      </c>
      <c r="J87" s="115">
        <f>+[6]LinkOut!L493</f>
        <v>405</v>
      </c>
      <c r="K87" s="115">
        <f>+[6]LinkOut!M493</f>
        <v>405</v>
      </c>
      <c r="L87" s="115">
        <f>+[6]LinkOut!N493</f>
        <v>405</v>
      </c>
      <c r="M87" s="115">
        <f>+[6]LinkOut!O493</f>
        <v>405</v>
      </c>
      <c r="N87" s="115">
        <f>+[6]LinkOut!P493</f>
        <v>405</v>
      </c>
      <c r="O87" s="115">
        <f>+[6]LinkOut!Q493</f>
        <v>405</v>
      </c>
      <c r="P87" s="115">
        <f>+[6]LinkOut!R493</f>
        <v>405</v>
      </c>
      <c r="Q87" s="115">
        <f>+[6]LinkOut!S493</f>
        <v>405</v>
      </c>
      <c r="R87" s="115">
        <f>+[6]LinkOut!T493</f>
        <v>405</v>
      </c>
      <c r="S87" s="115">
        <f>+[6]LinkOut!U493</f>
        <v>405</v>
      </c>
      <c r="T87" s="115">
        <f>+[6]LinkOut!V493</f>
        <v>405</v>
      </c>
      <c r="U87" s="115">
        <f>+[6]LinkOut!W493</f>
        <v>405</v>
      </c>
      <c r="V87" s="115">
        <f>+[6]LinkOut!X493</f>
        <v>405</v>
      </c>
      <c r="W87" s="115">
        <f>+[6]LinkOut!Y493</f>
        <v>405</v>
      </c>
      <c r="X87" s="115">
        <f>+[6]LinkOut!Z493</f>
        <v>405</v>
      </c>
      <c r="Y87" s="115">
        <f>+[6]LinkOut!AA493</f>
        <v>405</v>
      </c>
      <c r="Z87" s="115">
        <f>+[6]LinkOut!AB493</f>
        <v>405</v>
      </c>
      <c r="AA87" s="115">
        <f>+[6]LinkOut!AC493</f>
        <v>405</v>
      </c>
      <c r="AB87" s="115">
        <f>+[6]LinkOut!AD493</f>
        <v>405</v>
      </c>
      <c r="AC87" s="115">
        <f>+[6]LinkOut!AE493</f>
        <v>405</v>
      </c>
      <c r="AD87" s="115"/>
      <c r="AE87" s="115"/>
    </row>
    <row r="88" spans="1:31" x14ac:dyDescent="0.35">
      <c r="A88" s="112" t="s">
        <v>8</v>
      </c>
      <c r="B88" s="114">
        <v>1</v>
      </c>
      <c r="C88" s="114">
        <v>1</v>
      </c>
      <c r="D88" s="114">
        <v>1</v>
      </c>
      <c r="E88" s="114">
        <v>1</v>
      </c>
      <c r="F88" s="114">
        <v>1</v>
      </c>
      <c r="G88" s="114">
        <v>1</v>
      </c>
      <c r="H88" s="115">
        <f>+[6]LinkOut!J494</f>
        <v>1</v>
      </c>
      <c r="I88" s="115">
        <f>+[6]LinkOut!K494</f>
        <v>1</v>
      </c>
      <c r="J88" s="115">
        <f>+[6]LinkOut!L494</f>
        <v>1</v>
      </c>
      <c r="K88" s="115">
        <f>+[6]LinkOut!M494</f>
        <v>1</v>
      </c>
      <c r="L88" s="115">
        <f>+[6]LinkOut!N494</f>
        <v>1</v>
      </c>
      <c r="M88" s="115">
        <f>+[6]LinkOut!O494</f>
        <v>1</v>
      </c>
      <c r="N88" s="115">
        <f>+[6]LinkOut!P494</f>
        <v>1</v>
      </c>
      <c r="O88" s="115">
        <f>+[6]LinkOut!Q494</f>
        <v>1</v>
      </c>
      <c r="P88" s="115">
        <f>+[6]LinkOut!R494</f>
        <v>1</v>
      </c>
      <c r="Q88" s="115">
        <f>+[6]LinkOut!S494</f>
        <v>1</v>
      </c>
      <c r="R88" s="115">
        <f>+[6]LinkOut!T494</f>
        <v>1</v>
      </c>
      <c r="S88" s="115">
        <f>+[6]LinkOut!U494</f>
        <v>1</v>
      </c>
      <c r="T88" s="115">
        <f>+[6]LinkOut!V494</f>
        <v>1</v>
      </c>
      <c r="U88" s="115">
        <f>+[6]LinkOut!W494</f>
        <v>1</v>
      </c>
      <c r="V88" s="115">
        <f>+[6]LinkOut!X494</f>
        <v>1</v>
      </c>
      <c r="W88" s="115">
        <f>+[6]LinkOut!Y494</f>
        <v>1</v>
      </c>
      <c r="X88" s="115">
        <f>+[6]LinkOut!Z494</f>
        <v>1</v>
      </c>
      <c r="Y88" s="115">
        <f>+[6]LinkOut!AA494</f>
        <v>1</v>
      </c>
      <c r="Z88" s="115">
        <f>+[6]LinkOut!AB494</f>
        <v>1</v>
      </c>
      <c r="AA88" s="115">
        <f>+[6]LinkOut!AC494</f>
        <v>1</v>
      </c>
      <c r="AB88" s="115">
        <f>+[6]LinkOut!AD494</f>
        <v>1</v>
      </c>
      <c r="AC88" s="115">
        <f>+[6]LinkOut!AE494</f>
        <v>1</v>
      </c>
      <c r="AD88" s="115"/>
      <c r="AE88" s="115"/>
    </row>
    <row r="89" spans="1:31" x14ac:dyDescent="0.35">
      <c r="A89" s="112" t="s">
        <v>9</v>
      </c>
      <c r="B89" s="114">
        <v>41.82190333656132</v>
      </c>
      <c r="C89" s="114">
        <v>42</v>
      </c>
      <c r="D89" s="114">
        <v>43.000000000000007</v>
      </c>
      <c r="E89" s="114">
        <v>43.000000000000007</v>
      </c>
      <c r="F89" s="114">
        <v>43.000000000000007</v>
      </c>
      <c r="G89" s="114">
        <v>43.000000000000007</v>
      </c>
      <c r="H89" s="115">
        <f>+[6]LinkOut!J495</f>
        <v>45</v>
      </c>
      <c r="I89" s="115">
        <f>+[6]LinkOut!K495</f>
        <v>45</v>
      </c>
      <c r="J89" s="115">
        <f>+[6]LinkOut!L495</f>
        <v>45</v>
      </c>
      <c r="K89" s="115">
        <f>+[6]LinkOut!M495</f>
        <v>45</v>
      </c>
      <c r="L89" s="115">
        <f>+[6]LinkOut!N495</f>
        <v>45</v>
      </c>
      <c r="M89" s="115">
        <f>+[6]LinkOut!O495</f>
        <v>45</v>
      </c>
      <c r="N89" s="115">
        <f>+[6]LinkOut!P495</f>
        <v>45</v>
      </c>
      <c r="O89" s="115">
        <f>+[6]LinkOut!Q495</f>
        <v>45</v>
      </c>
      <c r="P89" s="115">
        <f>+[6]LinkOut!R495</f>
        <v>45</v>
      </c>
      <c r="Q89" s="115">
        <f>+[6]LinkOut!S495</f>
        <v>45</v>
      </c>
      <c r="R89" s="115">
        <f>+[6]LinkOut!T495</f>
        <v>45</v>
      </c>
      <c r="S89" s="115">
        <f>+[6]LinkOut!U495</f>
        <v>45</v>
      </c>
      <c r="T89" s="115">
        <f>+[6]LinkOut!V495</f>
        <v>45</v>
      </c>
      <c r="U89" s="115">
        <f>+[6]LinkOut!W495</f>
        <v>45</v>
      </c>
      <c r="V89" s="115">
        <f>+[6]LinkOut!X495</f>
        <v>45</v>
      </c>
      <c r="W89" s="115">
        <f>+[6]LinkOut!Y495</f>
        <v>45</v>
      </c>
      <c r="X89" s="115">
        <f>+[6]LinkOut!Z495</f>
        <v>45</v>
      </c>
      <c r="Y89" s="115">
        <f>+[6]LinkOut!AA495</f>
        <v>45</v>
      </c>
      <c r="Z89" s="115">
        <f>+[6]LinkOut!AB495</f>
        <v>45</v>
      </c>
      <c r="AA89" s="115">
        <f>+[6]LinkOut!AC495</f>
        <v>45</v>
      </c>
      <c r="AB89" s="115">
        <f>+[6]LinkOut!AD495</f>
        <v>45</v>
      </c>
      <c r="AC89" s="115">
        <f>+[6]LinkOut!AE495</f>
        <v>45</v>
      </c>
      <c r="AD89" s="115"/>
      <c r="AE89" s="115"/>
    </row>
    <row r="90" spans="1:31" x14ac:dyDescent="0.35">
      <c r="A90" s="112" t="s">
        <v>10</v>
      </c>
      <c r="B90" s="114">
        <v>13</v>
      </c>
      <c r="C90" s="114">
        <v>13</v>
      </c>
      <c r="D90" s="114">
        <v>13</v>
      </c>
      <c r="E90" s="114">
        <v>13</v>
      </c>
      <c r="F90" s="114">
        <v>14</v>
      </c>
      <c r="G90" s="114">
        <v>-4</v>
      </c>
      <c r="H90" s="115">
        <f>+[6]LinkOut!J496</f>
        <v>14</v>
      </c>
      <c r="I90" s="115">
        <f>+[6]LinkOut!K496</f>
        <v>14</v>
      </c>
      <c r="J90" s="115">
        <f>+[6]LinkOut!L496</f>
        <v>14</v>
      </c>
      <c r="K90" s="115">
        <f>+[6]LinkOut!M496</f>
        <v>14</v>
      </c>
      <c r="L90" s="115">
        <f>+[6]LinkOut!N496</f>
        <v>14</v>
      </c>
      <c r="M90" s="115">
        <f>+[6]LinkOut!O496</f>
        <v>14</v>
      </c>
      <c r="N90" s="115">
        <f>+[6]LinkOut!P496</f>
        <v>14</v>
      </c>
      <c r="O90" s="115">
        <f>+[6]LinkOut!Q496</f>
        <v>14</v>
      </c>
      <c r="P90" s="115">
        <f>+[6]LinkOut!R496</f>
        <v>14</v>
      </c>
      <c r="Q90" s="115">
        <f>+[6]LinkOut!S496</f>
        <v>14</v>
      </c>
      <c r="R90" s="115">
        <f>+[6]LinkOut!T496</f>
        <v>14</v>
      </c>
      <c r="S90" s="115">
        <f>+[6]LinkOut!U496</f>
        <v>14</v>
      </c>
      <c r="T90" s="115">
        <f>+[6]LinkOut!V496</f>
        <v>14</v>
      </c>
      <c r="U90" s="115">
        <f>+[6]LinkOut!W496</f>
        <v>14</v>
      </c>
      <c r="V90" s="115">
        <f>+[6]LinkOut!X496</f>
        <v>14</v>
      </c>
      <c r="W90" s="115">
        <f>+[6]LinkOut!Y496</f>
        <v>14</v>
      </c>
      <c r="X90" s="115">
        <f>+[6]LinkOut!Z496</f>
        <v>14</v>
      </c>
      <c r="Y90" s="115">
        <f>+[6]LinkOut!AA496</f>
        <v>14</v>
      </c>
      <c r="Z90" s="115">
        <f>+[6]LinkOut!AB496</f>
        <v>14</v>
      </c>
      <c r="AA90" s="115">
        <f>+[6]LinkOut!AC496</f>
        <v>14</v>
      </c>
      <c r="AB90" s="115">
        <f>+[6]LinkOut!AD496</f>
        <v>14</v>
      </c>
      <c r="AC90" s="115">
        <f>+[6]LinkOut!AE496</f>
        <v>14</v>
      </c>
      <c r="AD90" s="115"/>
      <c r="AE90" s="115"/>
    </row>
    <row r="91" spans="1:31" x14ac:dyDescent="0.35">
      <c r="A91" s="112" t="s">
        <v>11</v>
      </c>
      <c r="B91" s="114">
        <v>2</v>
      </c>
      <c r="C91" s="114">
        <v>2</v>
      </c>
      <c r="D91" s="114">
        <v>2</v>
      </c>
      <c r="E91" s="114">
        <v>2</v>
      </c>
      <c r="F91" s="114">
        <v>2</v>
      </c>
      <c r="G91" s="114">
        <v>2</v>
      </c>
      <c r="H91" s="115">
        <f>+[6]LinkOut!J497</f>
        <v>2</v>
      </c>
      <c r="I91" s="115">
        <f>+[6]LinkOut!K497</f>
        <v>2</v>
      </c>
      <c r="J91" s="115">
        <f>+[6]LinkOut!L497</f>
        <v>2</v>
      </c>
      <c r="K91" s="115">
        <f>+[6]LinkOut!M497</f>
        <v>2</v>
      </c>
      <c r="L91" s="115">
        <f>+[6]LinkOut!N497</f>
        <v>2</v>
      </c>
      <c r="M91" s="115">
        <f>+[6]LinkOut!O497</f>
        <v>2</v>
      </c>
      <c r="N91" s="115">
        <f>+[6]LinkOut!P497</f>
        <v>2</v>
      </c>
      <c r="O91" s="115">
        <f>+[6]LinkOut!Q497</f>
        <v>2</v>
      </c>
      <c r="P91" s="115">
        <f>+[6]LinkOut!R497</f>
        <v>2</v>
      </c>
      <c r="Q91" s="115">
        <f>+[6]LinkOut!S497</f>
        <v>2</v>
      </c>
      <c r="R91" s="115">
        <f>+[6]LinkOut!T497</f>
        <v>2</v>
      </c>
      <c r="S91" s="115">
        <f>+[6]LinkOut!U497</f>
        <v>2</v>
      </c>
      <c r="T91" s="115">
        <f>+[6]LinkOut!V497</f>
        <v>2</v>
      </c>
      <c r="U91" s="115">
        <f>+[6]LinkOut!W497</f>
        <v>2</v>
      </c>
      <c r="V91" s="115">
        <f>+[6]LinkOut!X497</f>
        <v>2</v>
      </c>
      <c r="W91" s="115">
        <f>+[6]LinkOut!Y497</f>
        <v>2</v>
      </c>
      <c r="X91" s="115">
        <f>+[6]LinkOut!Z497</f>
        <v>2</v>
      </c>
      <c r="Y91" s="115">
        <f>+[6]LinkOut!AA497</f>
        <v>2</v>
      </c>
      <c r="Z91" s="115">
        <f>+[6]LinkOut!AB497</f>
        <v>2</v>
      </c>
      <c r="AA91" s="115">
        <f>+[6]LinkOut!AC497</f>
        <v>2</v>
      </c>
      <c r="AB91" s="115">
        <f>+[6]LinkOut!AD497</f>
        <v>2</v>
      </c>
      <c r="AC91" s="115">
        <f>+[6]LinkOut!AE497</f>
        <v>2</v>
      </c>
      <c r="AD91" s="115"/>
      <c r="AE91" s="115"/>
    </row>
    <row r="93" spans="1:31" x14ac:dyDescent="0.35">
      <c r="A93" s="103" t="s">
        <v>108</v>
      </c>
      <c r="B93" s="117">
        <f>+B40</f>
        <v>43160</v>
      </c>
      <c r="C93" s="117">
        <f t="shared" ref="C93:AC93" si="14">+C40</f>
        <v>43191</v>
      </c>
      <c r="D93" s="117">
        <f t="shared" si="14"/>
        <v>43221</v>
      </c>
      <c r="E93" s="117">
        <f t="shared" si="14"/>
        <v>43252</v>
      </c>
      <c r="F93" s="117">
        <f t="shared" si="14"/>
        <v>43282</v>
      </c>
      <c r="G93" s="117">
        <f t="shared" si="14"/>
        <v>43313</v>
      </c>
      <c r="H93" s="117">
        <f t="shared" si="14"/>
        <v>43344</v>
      </c>
      <c r="I93" s="117">
        <f t="shared" si="14"/>
        <v>43374</v>
      </c>
      <c r="J93" s="117">
        <f t="shared" si="14"/>
        <v>43405</v>
      </c>
      <c r="K93" s="117">
        <f t="shared" si="14"/>
        <v>43435</v>
      </c>
      <c r="L93" s="117">
        <f t="shared" si="14"/>
        <v>43466</v>
      </c>
      <c r="M93" s="117">
        <f t="shared" si="14"/>
        <v>43497</v>
      </c>
      <c r="N93" s="117">
        <f t="shared" si="14"/>
        <v>43525</v>
      </c>
      <c r="O93" s="117">
        <f t="shared" si="14"/>
        <v>43556</v>
      </c>
      <c r="P93" s="117">
        <f t="shared" si="14"/>
        <v>43586</v>
      </c>
      <c r="Q93" s="117">
        <f t="shared" si="14"/>
        <v>43617</v>
      </c>
      <c r="R93" s="117">
        <f t="shared" si="14"/>
        <v>43647</v>
      </c>
      <c r="S93" s="117">
        <f t="shared" si="14"/>
        <v>43678</v>
      </c>
      <c r="T93" s="117">
        <f t="shared" si="14"/>
        <v>43709</v>
      </c>
      <c r="U93" s="117">
        <f t="shared" si="14"/>
        <v>43739</v>
      </c>
      <c r="V93" s="117">
        <f t="shared" si="14"/>
        <v>43770</v>
      </c>
      <c r="W93" s="117">
        <f t="shared" si="14"/>
        <v>43800</v>
      </c>
      <c r="X93" s="117">
        <f t="shared" si="14"/>
        <v>43831</v>
      </c>
      <c r="Y93" s="117">
        <f t="shared" si="14"/>
        <v>43862</v>
      </c>
      <c r="Z93" s="117">
        <f t="shared" si="14"/>
        <v>43891</v>
      </c>
      <c r="AA93" s="117">
        <f t="shared" si="14"/>
        <v>43922</v>
      </c>
      <c r="AB93" s="117">
        <f t="shared" si="14"/>
        <v>43952</v>
      </c>
      <c r="AC93" s="117">
        <f t="shared" si="14"/>
        <v>43983</v>
      </c>
      <c r="AD93" s="163"/>
      <c r="AE93" s="163"/>
    </row>
    <row r="94" spans="1:31" x14ac:dyDescent="0.35">
      <c r="A94" s="113" t="s">
        <v>27</v>
      </c>
      <c r="B94" s="114">
        <v>75730.030853971752</v>
      </c>
      <c r="C94" s="114">
        <v>84036.634654804206</v>
      </c>
      <c r="D94" s="114">
        <v>87893.085913406292</v>
      </c>
      <c r="E94" s="114">
        <v>128978.30303471202</v>
      </c>
      <c r="F94" s="114">
        <v>110223.4556727764</v>
      </c>
      <c r="G94" s="114">
        <v>110697.04840756315</v>
      </c>
      <c r="H94" s="114">
        <f>+[6]LinkOut!J82</f>
        <v>118776.96392534951</v>
      </c>
      <c r="I94" s="114">
        <f>+[6]LinkOut!K82</f>
        <v>103313.71326296871</v>
      </c>
      <c r="J94" s="114">
        <f>+[6]LinkOut!L82</f>
        <v>81139.41551952374</v>
      </c>
      <c r="K94" s="114">
        <f>+[6]LinkOut!M82</f>
        <v>73455.482549732871</v>
      </c>
      <c r="L94" s="114">
        <f>+[6]LinkOut!N82</f>
        <v>75637.149647437836</v>
      </c>
      <c r="M94" s="114">
        <f>+[6]LinkOut!O82</f>
        <v>70253.653347718864</v>
      </c>
      <c r="N94" s="114">
        <f>+[6]LinkOut!P82</f>
        <v>76937.41755322559</v>
      </c>
      <c r="O94" s="114">
        <f>+[6]LinkOut!Q82</f>
        <v>85431.266669530189</v>
      </c>
      <c r="P94" s="114">
        <f>+[6]LinkOut!R82</f>
        <v>104097.85496237339</v>
      </c>
      <c r="Q94" s="114">
        <f>+[6]LinkOut!S82</f>
        <v>115464.31507424105</v>
      </c>
      <c r="R94" s="114">
        <f>+[6]LinkOut!T82</f>
        <v>128233.77361580126</v>
      </c>
      <c r="S94" s="114">
        <f>+[6]LinkOut!U82</f>
        <v>132924.23964043549</v>
      </c>
      <c r="T94" s="114">
        <f>+[6]LinkOut!V82</f>
        <v>118842.05019197745</v>
      </c>
      <c r="U94" s="114">
        <f>+[6]LinkOut!W82</f>
        <v>103370.32612513939</v>
      </c>
      <c r="V94" s="114">
        <f>+[6]LinkOut!X82</f>
        <v>81183.877521733681</v>
      </c>
      <c r="W94" s="114">
        <f>+[6]LinkOut!Y82</f>
        <v>73495.733983719023</v>
      </c>
      <c r="X94" s="114">
        <f>+[6]LinkOut!Z82</f>
        <v>75637.149647437822</v>
      </c>
      <c r="Y94" s="114">
        <f>+[6]LinkOut!AA82</f>
        <v>70253.653347718864</v>
      </c>
      <c r="Z94" s="114">
        <f>+[6]LinkOut!AB82</f>
        <v>76937.41755322559</v>
      </c>
      <c r="AA94" s="114">
        <f>+[6]LinkOut!AC82</f>
        <v>85431.266669530189</v>
      </c>
      <c r="AB94" s="114">
        <f>+[6]LinkOut!AD82</f>
        <v>104097.85496237336</v>
      </c>
      <c r="AC94" s="114">
        <f>+[6]LinkOut!AE82</f>
        <v>115464.31507424107</v>
      </c>
      <c r="AD94" s="114"/>
      <c r="AE94" s="114"/>
    </row>
    <row r="96" spans="1:31" x14ac:dyDescent="0.35">
      <c r="A96" s="103" t="s">
        <v>109</v>
      </c>
      <c r="B96" s="117">
        <f>+B40</f>
        <v>43160</v>
      </c>
      <c r="C96" s="117">
        <f t="shared" ref="C96:AC96" si="15">+C40</f>
        <v>43191</v>
      </c>
      <c r="D96" s="117">
        <f t="shared" si="15"/>
        <v>43221</v>
      </c>
      <c r="E96" s="117">
        <f t="shared" si="15"/>
        <v>43252</v>
      </c>
      <c r="F96" s="117">
        <f t="shared" si="15"/>
        <v>43282</v>
      </c>
      <c r="G96" s="117">
        <f t="shared" si="15"/>
        <v>43313</v>
      </c>
      <c r="H96" s="117">
        <f t="shared" si="15"/>
        <v>43344</v>
      </c>
      <c r="I96" s="117">
        <f t="shared" si="15"/>
        <v>43374</v>
      </c>
      <c r="J96" s="117">
        <f t="shared" si="15"/>
        <v>43405</v>
      </c>
      <c r="K96" s="117">
        <f t="shared" si="15"/>
        <v>43435</v>
      </c>
      <c r="L96" s="117">
        <f t="shared" si="15"/>
        <v>43466</v>
      </c>
      <c r="M96" s="117">
        <f t="shared" si="15"/>
        <v>43497</v>
      </c>
      <c r="N96" s="117">
        <f t="shared" si="15"/>
        <v>43525</v>
      </c>
      <c r="O96" s="117">
        <f t="shared" si="15"/>
        <v>43556</v>
      </c>
      <c r="P96" s="117">
        <f t="shared" si="15"/>
        <v>43586</v>
      </c>
      <c r="Q96" s="117">
        <f t="shared" si="15"/>
        <v>43617</v>
      </c>
      <c r="R96" s="117">
        <f t="shared" si="15"/>
        <v>43647</v>
      </c>
      <c r="S96" s="117">
        <f t="shared" si="15"/>
        <v>43678</v>
      </c>
      <c r="T96" s="117">
        <f t="shared" si="15"/>
        <v>43709</v>
      </c>
      <c r="U96" s="117">
        <f t="shared" si="15"/>
        <v>43739</v>
      </c>
      <c r="V96" s="117">
        <f t="shared" si="15"/>
        <v>43770</v>
      </c>
      <c r="W96" s="117">
        <f t="shared" si="15"/>
        <v>43800</v>
      </c>
      <c r="X96" s="117">
        <f t="shared" si="15"/>
        <v>43831</v>
      </c>
      <c r="Y96" s="117">
        <f t="shared" si="15"/>
        <v>43862</v>
      </c>
      <c r="Z96" s="117">
        <f t="shared" si="15"/>
        <v>43891</v>
      </c>
      <c r="AA96" s="117">
        <f t="shared" si="15"/>
        <v>43922</v>
      </c>
      <c r="AB96" s="117">
        <f t="shared" si="15"/>
        <v>43952</v>
      </c>
      <c r="AC96" s="117">
        <f t="shared" si="15"/>
        <v>43983</v>
      </c>
      <c r="AD96" s="163"/>
      <c r="AE96" s="163"/>
    </row>
    <row r="97" spans="1:31" x14ac:dyDescent="0.35">
      <c r="A97" s="112" t="s">
        <v>3</v>
      </c>
      <c r="B97" s="114">
        <v>0</v>
      </c>
      <c r="C97" s="114">
        <v>0</v>
      </c>
      <c r="D97" s="114">
        <v>0</v>
      </c>
      <c r="E97" s="114">
        <v>0</v>
      </c>
      <c r="F97" s="114">
        <v>0</v>
      </c>
      <c r="G97" s="114">
        <v>0</v>
      </c>
      <c r="H97" s="115">
        <f>+[6]LinkOut!J501</f>
        <v>0</v>
      </c>
      <c r="I97" s="115">
        <f>+[6]LinkOut!K501</f>
        <v>0</v>
      </c>
      <c r="J97" s="115">
        <f>+[6]LinkOut!L501</f>
        <v>0</v>
      </c>
      <c r="K97" s="115">
        <f>+[6]LinkOut!M501</f>
        <v>0</v>
      </c>
      <c r="L97" s="115">
        <f>+[6]LinkOut!N501</f>
        <v>0</v>
      </c>
      <c r="M97" s="115">
        <f>+[6]LinkOut!O501</f>
        <v>0</v>
      </c>
      <c r="N97" s="115">
        <f>+[6]LinkOut!P501</f>
        <v>0</v>
      </c>
      <c r="O97" s="115">
        <f>+[6]LinkOut!Q501</f>
        <v>0</v>
      </c>
      <c r="P97" s="115">
        <f>+[6]LinkOut!R501</f>
        <v>0</v>
      </c>
      <c r="Q97" s="115">
        <f>+[6]LinkOut!S501</f>
        <v>0</v>
      </c>
      <c r="R97" s="115">
        <f>+[6]LinkOut!T501</f>
        <v>0</v>
      </c>
      <c r="S97" s="115">
        <f>+[6]LinkOut!U501</f>
        <v>0</v>
      </c>
      <c r="T97" s="115">
        <f>+[6]LinkOut!V501</f>
        <v>0</v>
      </c>
      <c r="U97" s="115">
        <f>+[6]LinkOut!W501</f>
        <v>0</v>
      </c>
      <c r="V97" s="115">
        <f>+[6]LinkOut!X501</f>
        <v>0</v>
      </c>
      <c r="W97" s="115">
        <f>+[6]LinkOut!Y501</f>
        <v>0</v>
      </c>
      <c r="X97" s="115">
        <f>+[6]LinkOut!Z501</f>
        <v>0</v>
      </c>
      <c r="Y97" s="115">
        <f>+[6]LinkOut!AA501</f>
        <v>0</v>
      </c>
      <c r="Z97" s="115">
        <f>+[6]LinkOut!AB501</f>
        <v>0</v>
      </c>
      <c r="AA97" s="115">
        <f>+[6]LinkOut!AC501</f>
        <v>0</v>
      </c>
      <c r="AB97" s="115">
        <f>+[6]LinkOut!AD501</f>
        <v>0</v>
      </c>
      <c r="AC97" s="115">
        <f>+[6]LinkOut!AE501</f>
        <v>0</v>
      </c>
      <c r="AD97" s="115"/>
      <c r="AE97" s="115"/>
    </row>
    <row r="98" spans="1:31" x14ac:dyDescent="0.35">
      <c r="A98" s="112" t="s">
        <v>4</v>
      </c>
      <c r="B98" s="114">
        <v>0</v>
      </c>
      <c r="C98" s="114">
        <v>0</v>
      </c>
      <c r="D98" s="114">
        <v>0</v>
      </c>
      <c r="E98" s="114">
        <v>0</v>
      </c>
      <c r="F98" s="114">
        <v>0</v>
      </c>
      <c r="G98" s="114">
        <v>0</v>
      </c>
      <c r="H98" s="115">
        <f>+[6]LinkOut!J502</f>
        <v>0</v>
      </c>
      <c r="I98" s="115">
        <f>+[6]LinkOut!K502</f>
        <v>0</v>
      </c>
      <c r="J98" s="115">
        <f>+[6]LinkOut!L502</f>
        <v>0</v>
      </c>
      <c r="K98" s="115">
        <f>+[6]LinkOut!M502</f>
        <v>0</v>
      </c>
      <c r="L98" s="115">
        <f>+[6]LinkOut!N502</f>
        <v>0</v>
      </c>
      <c r="M98" s="115">
        <f>+[6]LinkOut!O502</f>
        <v>0</v>
      </c>
      <c r="N98" s="115">
        <f>+[6]LinkOut!P502</f>
        <v>0</v>
      </c>
      <c r="O98" s="115">
        <f>+[6]LinkOut!Q502</f>
        <v>0</v>
      </c>
      <c r="P98" s="115">
        <f>+[6]LinkOut!R502</f>
        <v>0</v>
      </c>
      <c r="Q98" s="115">
        <f>+[6]LinkOut!S502</f>
        <v>0</v>
      </c>
      <c r="R98" s="115">
        <f>+[6]LinkOut!T502</f>
        <v>0</v>
      </c>
      <c r="S98" s="115">
        <f>+[6]LinkOut!U502</f>
        <v>0</v>
      </c>
      <c r="T98" s="115">
        <f>+[6]LinkOut!V502</f>
        <v>0</v>
      </c>
      <c r="U98" s="115">
        <f>+[6]LinkOut!W502</f>
        <v>0</v>
      </c>
      <c r="V98" s="115">
        <f>+[6]LinkOut!X502</f>
        <v>0</v>
      </c>
      <c r="W98" s="115">
        <f>+[6]LinkOut!Y502</f>
        <v>0</v>
      </c>
      <c r="X98" s="115">
        <f>+[6]LinkOut!Z502</f>
        <v>0</v>
      </c>
      <c r="Y98" s="115">
        <f>+[6]LinkOut!AA502</f>
        <v>0</v>
      </c>
      <c r="Z98" s="115">
        <f>+[6]LinkOut!AB502</f>
        <v>0</v>
      </c>
      <c r="AA98" s="115">
        <f>+[6]LinkOut!AC502</f>
        <v>0</v>
      </c>
      <c r="AB98" s="115">
        <f>+[6]LinkOut!AD502</f>
        <v>0</v>
      </c>
      <c r="AC98" s="115">
        <f>+[6]LinkOut!AE502</f>
        <v>0</v>
      </c>
      <c r="AD98" s="115"/>
      <c r="AE98" s="115"/>
    </row>
    <row r="99" spans="1:31" x14ac:dyDescent="0.35">
      <c r="A99" s="112" t="s">
        <v>5</v>
      </c>
      <c r="B99" s="114">
        <v>0</v>
      </c>
      <c r="C99" s="114">
        <v>0</v>
      </c>
      <c r="D99" s="114">
        <v>0</v>
      </c>
      <c r="E99" s="114">
        <v>0</v>
      </c>
      <c r="F99" s="114">
        <v>0</v>
      </c>
      <c r="G99" s="114">
        <v>0</v>
      </c>
      <c r="H99" s="115">
        <f>+[6]LinkOut!J503</f>
        <v>0</v>
      </c>
      <c r="I99" s="115">
        <f>+[6]LinkOut!K503</f>
        <v>0</v>
      </c>
      <c r="J99" s="115">
        <f>+[6]LinkOut!L503</f>
        <v>0</v>
      </c>
      <c r="K99" s="115">
        <f>+[6]LinkOut!M503</f>
        <v>0</v>
      </c>
      <c r="L99" s="115">
        <f>+[6]LinkOut!N503</f>
        <v>0</v>
      </c>
      <c r="M99" s="115">
        <f>+[6]LinkOut!O503</f>
        <v>0</v>
      </c>
      <c r="N99" s="115">
        <f>+[6]LinkOut!P503</f>
        <v>0</v>
      </c>
      <c r="O99" s="115">
        <f>+[6]LinkOut!Q503</f>
        <v>0</v>
      </c>
      <c r="P99" s="115">
        <f>+[6]LinkOut!R503</f>
        <v>0</v>
      </c>
      <c r="Q99" s="115">
        <f>+[6]LinkOut!S503</f>
        <v>0</v>
      </c>
      <c r="R99" s="115">
        <f>+[6]LinkOut!T503</f>
        <v>0</v>
      </c>
      <c r="S99" s="115">
        <f>+[6]LinkOut!U503</f>
        <v>0</v>
      </c>
      <c r="T99" s="115">
        <f>+[6]LinkOut!V503</f>
        <v>0</v>
      </c>
      <c r="U99" s="115">
        <f>+[6]LinkOut!W503</f>
        <v>0</v>
      </c>
      <c r="V99" s="115">
        <f>+[6]LinkOut!X503</f>
        <v>0</v>
      </c>
      <c r="W99" s="115">
        <f>+[6]LinkOut!Y503</f>
        <v>0</v>
      </c>
      <c r="X99" s="115">
        <f>+[6]LinkOut!Z503</f>
        <v>0</v>
      </c>
      <c r="Y99" s="115">
        <f>+[6]LinkOut!AA503</f>
        <v>0</v>
      </c>
      <c r="Z99" s="115">
        <f>+[6]LinkOut!AB503</f>
        <v>0</v>
      </c>
      <c r="AA99" s="115">
        <f>+[6]LinkOut!AC503</f>
        <v>0</v>
      </c>
      <c r="AB99" s="115">
        <f>+[6]LinkOut!AD503</f>
        <v>0</v>
      </c>
      <c r="AC99" s="115">
        <f>+[6]LinkOut!AE503</f>
        <v>0</v>
      </c>
      <c r="AD99" s="115"/>
      <c r="AE99" s="115"/>
    </row>
    <row r="100" spans="1:31" x14ac:dyDescent="0.35">
      <c r="A100" s="112" t="s">
        <v>6</v>
      </c>
      <c r="B100" s="114">
        <v>4</v>
      </c>
      <c r="C100" s="114">
        <v>4</v>
      </c>
      <c r="D100" s="114">
        <v>4</v>
      </c>
      <c r="E100" s="114">
        <v>4</v>
      </c>
      <c r="F100" s="114">
        <v>4</v>
      </c>
      <c r="G100" s="114">
        <v>4</v>
      </c>
      <c r="H100" s="115">
        <f>+[6]LinkOut!J504</f>
        <v>5</v>
      </c>
      <c r="I100" s="115">
        <f>+[6]LinkOut!K504</f>
        <v>5</v>
      </c>
      <c r="J100" s="115">
        <f>+[6]LinkOut!L504</f>
        <v>5</v>
      </c>
      <c r="K100" s="115">
        <f>+[6]LinkOut!M504</f>
        <v>5</v>
      </c>
      <c r="L100" s="115">
        <f>+[6]LinkOut!N504</f>
        <v>5</v>
      </c>
      <c r="M100" s="115">
        <f>+[6]LinkOut!O504</f>
        <v>5</v>
      </c>
      <c r="N100" s="115">
        <f>+[6]LinkOut!P504</f>
        <v>5</v>
      </c>
      <c r="O100" s="115">
        <f>+[6]LinkOut!Q504</f>
        <v>5</v>
      </c>
      <c r="P100" s="115">
        <f>+[6]LinkOut!R504</f>
        <v>5</v>
      </c>
      <c r="Q100" s="115">
        <f>+[6]LinkOut!S504</f>
        <v>5</v>
      </c>
      <c r="R100" s="115">
        <f>+[6]LinkOut!T504</f>
        <v>5</v>
      </c>
      <c r="S100" s="115">
        <f>+[6]LinkOut!U504</f>
        <v>5</v>
      </c>
      <c r="T100" s="115">
        <f>+[6]LinkOut!V504</f>
        <v>5</v>
      </c>
      <c r="U100" s="115">
        <f>+[6]LinkOut!W504</f>
        <v>5</v>
      </c>
      <c r="V100" s="115">
        <f>+[6]LinkOut!X504</f>
        <v>5</v>
      </c>
      <c r="W100" s="115">
        <f>+[6]LinkOut!Y504</f>
        <v>5</v>
      </c>
      <c r="X100" s="115">
        <f>+[6]LinkOut!Z504</f>
        <v>5</v>
      </c>
      <c r="Y100" s="115">
        <f>+[6]LinkOut!AA504</f>
        <v>5</v>
      </c>
      <c r="Z100" s="115">
        <f>+[6]LinkOut!AB504</f>
        <v>5</v>
      </c>
      <c r="AA100" s="115">
        <f>+[6]LinkOut!AC504</f>
        <v>5</v>
      </c>
      <c r="AB100" s="115">
        <f>+[6]LinkOut!AD504</f>
        <v>5</v>
      </c>
      <c r="AC100" s="115">
        <f>+[6]LinkOut!AE504</f>
        <v>5</v>
      </c>
      <c r="AD100" s="115"/>
      <c r="AE100" s="115"/>
    </row>
    <row r="101" spans="1:31" x14ac:dyDescent="0.35">
      <c r="A101" s="112" t="s">
        <v>7</v>
      </c>
      <c r="B101" s="114">
        <v>7</v>
      </c>
      <c r="C101" s="114">
        <v>6.0328319882611883</v>
      </c>
      <c r="D101" s="114">
        <v>-1</v>
      </c>
      <c r="E101" s="114">
        <v>7.6028063096111511</v>
      </c>
      <c r="F101" s="114">
        <v>4</v>
      </c>
      <c r="G101" s="114">
        <v>4</v>
      </c>
      <c r="H101" s="115">
        <f>+[6]LinkOut!J505</f>
        <v>5</v>
      </c>
      <c r="I101" s="115">
        <f>+[6]LinkOut!K505</f>
        <v>5</v>
      </c>
      <c r="J101" s="115">
        <f>+[6]LinkOut!L505</f>
        <v>5</v>
      </c>
      <c r="K101" s="115">
        <f>+[6]LinkOut!M505</f>
        <v>5</v>
      </c>
      <c r="L101" s="115">
        <f>+[6]LinkOut!N505</f>
        <v>5</v>
      </c>
      <c r="M101" s="115">
        <f>+[6]LinkOut!O505</f>
        <v>5</v>
      </c>
      <c r="N101" s="115">
        <f>+[6]LinkOut!P505</f>
        <v>5</v>
      </c>
      <c r="O101" s="115">
        <f>+[6]LinkOut!Q505</f>
        <v>5</v>
      </c>
      <c r="P101" s="115">
        <f>+[6]LinkOut!R505</f>
        <v>5</v>
      </c>
      <c r="Q101" s="115">
        <f>+[6]LinkOut!S505</f>
        <v>5</v>
      </c>
      <c r="R101" s="115">
        <f>+[6]LinkOut!T505</f>
        <v>5</v>
      </c>
      <c r="S101" s="115">
        <f>+[6]LinkOut!U505</f>
        <v>5</v>
      </c>
      <c r="T101" s="115">
        <f>+[6]LinkOut!V505</f>
        <v>5</v>
      </c>
      <c r="U101" s="115">
        <f>+[6]LinkOut!W505</f>
        <v>5</v>
      </c>
      <c r="V101" s="115">
        <f>+[6]LinkOut!X505</f>
        <v>5</v>
      </c>
      <c r="W101" s="115">
        <f>+[6]LinkOut!Y505</f>
        <v>5</v>
      </c>
      <c r="X101" s="115">
        <f>+[6]LinkOut!Z505</f>
        <v>5</v>
      </c>
      <c r="Y101" s="115">
        <f>+[6]LinkOut!AA505</f>
        <v>5</v>
      </c>
      <c r="Z101" s="115">
        <f>+[6]LinkOut!AB505</f>
        <v>5</v>
      </c>
      <c r="AA101" s="115">
        <f>+[6]LinkOut!AC505</f>
        <v>5</v>
      </c>
      <c r="AB101" s="115">
        <f>+[6]LinkOut!AD505</f>
        <v>5</v>
      </c>
      <c r="AC101" s="115">
        <f>+[6]LinkOut!AE505</f>
        <v>5</v>
      </c>
      <c r="AD101" s="115"/>
      <c r="AE101" s="115"/>
    </row>
    <row r="102" spans="1:31" x14ac:dyDescent="0.35">
      <c r="A102" s="112" t="s">
        <v>8</v>
      </c>
      <c r="B102" s="114">
        <v>0</v>
      </c>
      <c r="C102" s="114">
        <v>0</v>
      </c>
      <c r="D102" s="114">
        <v>0</v>
      </c>
      <c r="E102" s="114">
        <v>0</v>
      </c>
      <c r="F102" s="114">
        <v>0</v>
      </c>
      <c r="G102" s="114">
        <v>0</v>
      </c>
      <c r="H102" s="115">
        <f>+[6]LinkOut!J506</f>
        <v>0</v>
      </c>
      <c r="I102" s="115">
        <f>+[6]LinkOut!K506</f>
        <v>0</v>
      </c>
      <c r="J102" s="115">
        <f>+[6]LinkOut!L506</f>
        <v>0</v>
      </c>
      <c r="K102" s="115">
        <f>+[6]LinkOut!M506</f>
        <v>0</v>
      </c>
      <c r="L102" s="115">
        <f>+[6]LinkOut!N506</f>
        <v>0</v>
      </c>
      <c r="M102" s="115">
        <f>+[6]LinkOut!O506</f>
        <v>0</v>
      </c>
      <c r="N102" s="115">
        <f>+[6]LinkOut!P506</f>
        <v>0</v>
      </c>
      <c r="O102" s="115">
        <f>+[6]LinkOut!Q506</f>
        <v>0</v>
      </c>
      <c r="P102" s="115">
        <f>+[6]LinkOut!R506</f>
        <v>0</v>
      </c>
      <c r="Q102" s="115">
        <f>+[6]LinkOut!S506</f>
        <v>0</v>
      </c>
      <c r="R102" s="115">
        <f>+[6]LinkOut!T506</f>
        <v>0</v>
      </c>
      <c r="S102" s="115">
        <f>+[6]LinkOut!U506</f>
        <v>0</v>
      </c>
      <c r="T102" s="115">
        <f>+[6]LinkOut!V506</f>
        <v>0</v>
      </c>
      <c r="U102" s="115">
        <f>+[6]LinkOut!W506</f>
        <v>0</v>
      </c>
      <c r="V102" s="115">
        <f>+[6]LinkOut!X506</f>
        <v>0</v>
      </c>
      <c r="W102" s="115">
        <f>+[6]LinkOut!Y506</f>
        <v>0</v>
      </c>
      <c r="X102" s="115">
        <f>+[6]LinkOut!Z506</f>
        <v>0</v>
      </c>
      <c r="Y102" s="115">
        <f>+[6]LinkOut!AA506</f>
        <v>0</v>
      </c>
      <c r="Z102" s="115">
        <f>+[6]LinkOut!AB506</f>
        <v>0</v>
      </c>
      <c r="AA102" s="115">
        <f>+[6]LinkOut!AC506</f>
        <v>0</v>
      </c>
      <c r="AB102" s="115">
        <f>+[6]LinkOut!AD506</f>
        <v>0</v>
      </c>
      <c r="AC102" s="115">
        <f>+[6]LinkOut!AE506</f>
        <v>0</v>
      </c>
      <c r="AD102" s="115"/>
      <c r="AE102" s="115"/>
    </row>
    <row r="103" spans="1:31" x14ac:dyDescent="0.35">
      <c r="A103" s="112" t="s">
        <v>9</v>
      </c>
      <c r="B103" s="114">
        <v>7</v>
      </c>
      <c r="C103" s="114">
        <v>6.0328667429644636</v>
      </c>
      <c r="D103" s="114">
        <v>0</v>
      </c>
      <c r="E103" s="114">
        <v>0</v>
      </c>
      <c r="F103" s="114">
        <v>0</v>
      </c>
      <c r="G103" s="114">
        <v>5</v>
      </c>
      <c r="H103" s="115">
        <f>+[6]LinkOut!J507</f>
        <v>6</v>
      </c>
      <c r="I103" s="115">
        <f>+[6]LinkOut!K507</f>
        <v>6</v>
      </c>
      <c r="J103" s="115">
        <f>+[6]LinkOut!L507</f>
        <v>6</v>
      </c>
      <c r="K103" s="115">
        <f>+[6]LinkOut!M507</f>
        <v>6</v>
      </c>
      <c r="L103" s="115">
        <f>+[6]LinkOut!N507</f>
        <v>6</v>
      </c>
      <c r="M103" s="115">
        <f>+[6]LinkOut!O507</f>
        <v>6</v>
      </c>
      <c r="N103" s="115">
        <f>+[6]LinkOut!P507</f>
        <v>6</v>
      </c>
      <c r="O103" s="115">
        <f>+[6]LinkOut!Q507</f>
        <v>6</v>
      </c>
      <c r="P103" s="115">
        <f>+[6]LinkOut!R507</f>
        <v>6</v>
      </c>
      <c r="Q103" s="115">
        <f>+[6]LinkOut!S507</f>
        <v>6</v>
      </c>
      <c r="R103" s="115">
        <f>+[6]LinkOut!T507</f>
        <v>6</v>
      </c>
      <c r="S103" s="115">
        <f>+[6]LinkOut!U507</f>
        <v>6</v>
      </c>
      <c r="T103" s="115">
        <f>+[6]LinkOut!V507</f>
        <v>6</v>
      </c>
      <c r="U103" s="115">
        <f>+[6]LinkOut!W507</f>
        <v>6</v>
      </c>
      <c r="V103" s="115">
        <f>+[6]LinkOut!X507</f>
        <v>6</v>
      </c>
      <c r="W103" s="115">
        <f>+[6]LinkOut!Y507</f>
        <v>6</v>
      </c>
      <c r="X103" s="115">
        <f>+[6]LinkOut!Z507</f>
        <v>6</v>
      </c>
      <c r="Y103" s="115">
        <f>+[6]LinkOut!AA507</f>
        <v>6</v>
      </c>
      <c r="Z103" s="115">
        <f>+[6]LinkOut!AB507</f>
        <v>6</v>
      </c>
      <c r="AA103" s="115">
        <f>+[6]LinkOut!AC507</f>
        <v>6</v>
      </c>
      <c r="AB103" s="115">
        <f>+[6]LinkOut!AD507</f>
        <v>6</v>
      </c>
      <c r="AC103" s="115">
        <f>+[6]LinkOut!AE507</f>
        <v>6</v>
      </c>
      <c r="AD103" s="115"/>
      <c r="AE103" s="115"/>
    </row>
    <row r="104" spans="1:31" x14ac:dyDescent="0.35">
      <c r="A104" s="112" t="s">
        <v>10</v>
      </c>
      <c r="B104" s="114">
        <v>5</v>
      </c>
      <c r="C104" s="114">
        <v>5</v>
      </c>
      <c r="D104" s="114">
        <v>4.1785766691122523</v>
      </c>
      <c r="E104" s="114">
        <v>4</v>
      </c>
      <c r="F104" s="114">
        <v>4</v>
      </c>
      <c r="G104" s="114">
        <v>3</v>
      </c>
      <c r="H104" s="115">
        <f>+[6]LinkOut!J508</f>
        <v>4</v>
      </c>
      <c r="I104" s="115">
        <f>+[6]LinkOut!K508</f>
        <v>4</v>
      </c>
      <c r="J104" s="115">
        <f>+[6]LinkOut!L508</f>
        <v>4</v>
      </c>
      <c r="K104" s="115">
        <f>+[6]LinkOut!M508</f>
        <v>4</v>
      </c>
      <c r="L104" s="115">
        <f>+[6]LinkOut!N508</f>
        <v>4</v>
      </c>
      <c r="M104" s="115">
        <f>+[6]LinkOut!O508</f>
        <v>4</v>
      </c>
      <c r="N104" s="115">
        <f>+[6]LinkOut!P508</f>
        <v>4</v>
      </c>
      <c r="O104" s="115">
        <f>+[6]LinkOut!Q508</f>
        <v>4</v>
      </c>
      <c r="P104" s="115">
        <f>+[6]LinkOut!R508</f>
        <v>4</v>
      </c>
      <c r="Q104" s="115">
        <f>+[6]LinkOut!S508</f>
        <v>4</v>
      </c>
      <c r="R104" s="115">
        <f>+[6]LinkOut!T508</f>
        <v>4</v>
      </c>
      <c r="S104" s="115">
        <f>+[6]LinkOut!U508</f>
        <v>4</v>
      </c>
      <c r="T104" s="115">
        <f>+[6]LinkOut!V508</f>
        <v>4</v>
      </c>
      <c r="U104" s="115">
        <f>+[6]LinkOut!W508</f>
        <v>4</v>
      </c>
      <c r="V104" s="115">
        <f>+[6]LinkOut!X508</f>
        <v>4</v>
      </c>
      <c r="W104" s="115">
        <f>+[6]LinkOut!Y508</f>
        <v>4</v>
      </c>
      <c r="X104" s="115">
        <f>+[6]LinkOut!Z508</f>
        <v>4</v>
      </c>
      <c r="Y104" s="115">
        <f>+[6]LinkOut!AA508</f>
        <v>4</v>
      </c>
      <c r="Z104" s="115">
        <f>+[6]LinkOut!AB508</f>
        <v>4</v>
      </c>
      <c r="AA104" s="115">
        <f>+[6]LinkOut!AC508</f>
        <v>4</v>
      </c>
      <c r="AB104" s="115">
        <f>+[6]LinkOut!AD508</f>
        <v>4</v>
      </c>
      <c r="AC104" s="115">
        <f>+[6]LinkOut!AE508</f>
        <v>4</v>
      </c>
      <c r="AD104" s="115"/>
      <c r="AE104" s="115"/>
    </row>
    <row r="105" spans="1:31" x14ac:dyDescent="0.35">
      <c r="A105" s="112" t="s">
        <v>11</v>
      </c>
      <c r="B105" s="114">
        <v>0</v>
      </c>
      <c r="C105" s="114">
        <v>0</v>
      </c>
      <c r="D105" s="114">
        <v>0</v>
      </c>
      <c r="E105" s="114">
        <v>0</v>
      </c>
      <c r="F105" s="114">
        <v>0</v>
      </c>
      <c r="G105" s="114">
        <v>0</v>
      </c>
      <c r="H105" s="115">
        <f>+[6]LinkOut!J509</f>
        <v>0</v>
      </c>
      <c r="I105" s="115">
        <f>+[6]LinkOut!K509</f>
        <v>0</v>
      </c>
      <c r="J105" s="115">
        <f>+[6]LinkOut!L509</f>
        <v>0</v>
      </c>
      <c r="K105" s="115">
        <f>+[6]LinkOut!M509</f>
        <v>0</v>
      </c>
      <c r="L105" s="115">
        <f>+[6]LinkOut!N509</f>
        <v>0</v>
      </c>
      <c r="M105" s="115">
        <f>+[6]LinkOut!O509</f>
        <v>0</v>
      </c>
      <c r="N105" s="115">
        <f>+[6]LinkOut!P509</f>
        <v>0</v>
      </c>
      <c r="O105" s="115">
        <f>+[6]LinkOut!Q509</f>
        <v>0</v>
      </c>
      <c r="P105" s="115">
        <f>+[6]LinkOut!R509</f>
        <v>0</v>
      </c>
      <c r="Q105" s="115">
        <f>+[6]LinkOut!S509</f>
        <v>0</v>
      </c>
      <c r="R105" s="115">
        <f>+[6]LinkOut!T509</f>
        <v>0</v>
      </c>
      <c r="S105" s="115">
        <f>+[6]LinkOut!U509</f>
        <v>0</v>
      </c>
      <c r="T105" s="115">
        <f>+[6]LinkOut!V509</f>
        <v>0</v>
      </c>
      <c r="U105" s="115">
        <f>+[6]LinkOut!W509</f>
        <v>0</v>
      </c>
      <c r="V105" s="115">
        <f>+[6]LinkOut!X509</f>
        <v>0</v>
      </c>
      <c r="W105" s="115">
        <f>+[6]LinkOut!Y509</f>
        <v>0</v>
      </c>
      <c r="X105" s="115">
        <f>+[6]LinkOut!Z509</f>
        <v>0</v>
      </c>
      <c r="Y105" s="115">
        <f>+[6]LinkOut!AA509</f>
        <v>0</v>
      </c>
      <c r="Z105" s="115">
        <f>+[6]LinkOut!AB509</f>
        <v>0</v>
      </c>
      <c r="AA105" s="115">
        <f>+[6]LinkOut!AC509</f>
        <v>0</v>
      </c>
      <c r="AB105" s="115">
        <f>+[6]LinkOut!AD509</f>
        <v>0</v>
      </c>
      <c r="AC105" s="115">
        <f>+[6]LinkOut!AE509</f>
        <v>0</v>
      </c>
      <c r="AD105" s="115"/>
      <c r="AE105" s="115"/>
    </row>
    <row r="107" spans="1:31" x14ac:dyDescent="0.35">
      <c r="A107" s="103" t="s">
        <v>110</v>
      </c>
      <c r="B107" s="117">
        <f>+B40</f>
        <v>43160</v>
      </c>
      <c r="C107" s="117">
        <f t="shared" ref="C107:AC107" si="16">+C40</f>
        <v>43191</v>
      </c>
      <c r="D107" s="117">
        <f t="shared" si="16"/>
        <v>43221</v>
      </c>
      <c r="E107" s="117">
        <f t="shared" si="16"/>
        <v>43252</v>
      </c>
      <c r="F107" s="117">
        <f t="shared" si="16"/>
        <v>43282</v>
      </c>
      <c r="G107" s="117">
        <f t="shared" si="16"/>
        <v>43313</v>
      </c>
      <c r="H107" s="117">
        <f t="shared" si="16"/>
        <v>43344</v>
      </c>
      <c r="I107" s="117">
        <f t="shared" si="16"/>
        <v>43374</v>
      </c>
      <c r="J107" s="117">
        <f t="shared" si="16"/>
        <v>43405</v>
      </c>
      <c r="K107" s="117">
        <f t="shared" si="16"/>
        <v>43435</v>
      </c>
      <c r="L107" s="117">
        <f t="shared" si="16"/>
        <v>43466</v>
      </c>
      <c r="M107" s="117">
        <f t="shared" si="16"/>
        <v>43497</v>
      </c>
      <c r="N107" s="117">
        <f t="shared" si="16"/>
        <v>43525</v>
      </c>
      <c r="O107" s="117">
        <f t="shared" si="16"/>
        <v>43556</v>
      </c>
      <c r="P107" s="117">
        <f t="shared" si="16"/>
        <v>43586</v>
      </c>
      <c r="Q107" s="117">
        <f t="shared" si="16"/>
        <v>43617</v>
      </c>
      <c r="R107" s="117">
        <f t="shared" si="16"/>
        <v>43647</v>
      </c>
      <c r="S107" s="117">
        <f t="shared" si="16"/>
        <v>43678</v>
      </c>
      <c r="T107" s="117">
        <f t="shared" si="16"/>
        <v>43709</v>
      </c>
      <c r="U107" s="117">
        <f t="shared" si="16"/>
        <v>43739</v>
      </c>
      <c r="V107" s="117">
        <f t="shared" si="16"/>
        <v>43770</v>
      </c>
      <c r="W107" s="117">
        <f t="shared" si="16"/>
        <v>43800</v>
      </c>
      <c r="X107" s="117">
        <f t="shared" si="16"/>
        <v>43831</v>
      </c>
      <c r="Y107" s="117">
        <f t="shared" si="16"/>
        <v>43862</v>
      </c>
      <c r="Z107" s="117">
        <f t="shared" si="16"/>
        <v>43891</v>
      </c>
      <c r="AA107" s="117">
        <f t="shared" si="16"/>
        <v>43922</v>
      </c>
      <c r="AB107" s="117">
        <f t="shared" si="16"/>
        <v>43952</v>
      </c>
      <c r="AC107" s="117">
        <f t="shared" si="16"/>
        <v>43983</v>
      </c>
      <c r="AD107" s="163"/>
      <c r="AE107" s="163"/>
    </row>
    <row r="108" spans="1:31" x14ac:dyDescent="0.35">
      <c r="A108" s="113" t="s">
        <v>27</v>
      </c>
      <c r="B108" s="114">
        <v>30674.092849437515</v>
      </c>
      <c r="C108" s="114">
        <v>33576.25408845739</v>
      </c>
      <c r="D108" s="114">
        <v>30695.405008475878</v>
      </c>
      <c r="E108" s="114">
        <v>45355.199999999997</v>
      </c>
      <c r="F108" s="114">
        <v>42557.561988596091</v>
      </c>
      <c r="G108" s="114">
        <v>45338.514085375253</v>
      </c>
      <c r="H108" s="114">
        <f>+[6]LinkOut!J83-H109</f>
        <v>44307.170478585453</v>
      </c>
      <c r="I108" s="114">
        <f>+[6]LinkOut!K83-I109</f>
        <v>40253.224142156621</v>
      </c>
      <c r="J108" s="114">
        <f>+[6]LinkOut!L83-J109</f>
        <v>32803.269032004158</v>
      </c>
      <c r="K108" s="114">
        <f>+[6]LinkOut!M83-K109</f>
        <v>32719.580735480857</v>
      </c>
      <c r="L108" s="114">
        <f>+[6]LinkOut!N83-L109</f>
        <v>30923.483689113495</v>
      </c>
      <c r="M108" s="114">
        <f>+[6]LinkOut!O83-M109</f>
        <v>28771.050183076928</v>
      </c>
      <c r="N108" s="114">
        <f>+[6]LinkOut!P83-N109</f>
        <v>30429.286765855944</v>
      </c>
      <c r="O108" s="114">
        <f>+[6]LinkOut!Q83-O109</f>
        <v>31063.688863149109</v>
      </c>
      <c r="P108" s="114">
        <f>+[6]LinkOut!R83-P109</f>
        <v>40196.463710357719</v>
      </c>
      <c r="Q108" s="114">
        <f>+[6]LinkOut!S83-Q109</f>
        <v>42867.850051304806</v>
      </c>
      <c r="R108" s="114">
        <f>+[6]LinkOut!T83-R109</f>
        <v>44169.632123322168</v>
      </c>
      <c r="S108" s="114">
        <f>+[6]LinkOut!U83-S109</f>
        <v>46152.373859636435</v>
      </c>
      <c r="T108" s="114">
        <f>+[6]LinkOut!V83-T109</f>
        <v>43819.847331631667</v>
      </c>
      <c r="U108" s="114">
        <f>+[6]LinkOut!W83-U109</f>
        <v>39809.604168272832</v>
      </c>
      <c r="V108" s="114">
        <f>+[6]LinkOut!X83-V109</f>
        <v>32448.194399382577</v>
      </c>
      <c r="W108" s="114">
        <f>+[6]LinkOut!Y83-W109</f>
        <v>32368.224854896358</v>
      </c>
      <c r="X108" s="114">
        <f>+[6]LinkOut!Z83-X109</f>
        <v>30923.483689113491</v>
      </c>
      <c r="Y108" s="114">
        <f>+[6]LinkOut!AA83-Y109</f>
        <v>28771.050183076928</v>
      </c>
      <c r="Z108" s="114">
        <f>+[6]LinkOut!AB83-Z109</f>
        <v>30429.286765855944</v>
      </c>
      <c r="AA108" s="114">
        <f>+[6]LinkOut!AC83-AA109</f>
        <v>31063.688863149109</v>
      </c>
      <c r="AB108" s="114">
        <f>+[6]LinkOut!AD83-AB109</f>
        <v>40196.463710357719</v>
      </c>
      <c r="AC108" s="114">
        <f>+[6]LinkOut!AE83-AC109</f>
        <v>42867.850051304806</v>
      </c>
      <c r="AD108" s="114"/>
      <c r="AE108" s="114"/>
    </row>
    <row r="109" spans="1:31" x14ac:dyDescent="0.35">
      <c r="A109" s="113" t="s">
        <v>132</v>
      </c>
      <c r="B109" s="119">
        <v>766.7</v>
      </c>
      <c r="C109" s="119">
        <v>875.9</v>
      </c>
      <c r="D109" s="119">
        <v>945.5</v>
      </c>
      <c r="E109" s="119">
        <v>1107</v>
      </c>
      <c r="F109" s="119">
        <v>432.34399999999994</v>
      </c>
      <c r="G109" s="119">
        <f>1182.6+20.94</f>
        <v>1203.54</v>
      </c>
      <c r="H109" s="114">
        <f>+[6]LinkOut!J581</f>
        <v>1049.5254173014694</v>
      </c>
      <c r="I109" s="114">
        <f>+[6]LinkOut!K581</f>
        <v>953.51932850928574</v>
      </c>
      <c r="J109" s="114">
        <f>+[6]LinkOut!L581</f>
        <v>776.88670847636274</v>
      </c>
      <c r="K109" s="114">
        <f>+[6]LinkOut!M581</f>
        <v>774.83576512025388</v>
      </c>
      <c r="L109" s="114">
        <f>+[6]LinkOut!N581</f>
        <v>732.05670601542715</v>
      </c>
      <c r="M109" s="114">
        <f>+[6]LinkOut!O581</f>
        <v>681.02338955390405</v>
      </c>
      <c r="N109" s="114">
        <f>+[6]LinkOut!P581</f>
        <v>720.41505152552111</v>
      </c>
      <c r="O109" s="114">
        <f>+[6]LinkOut!Q581</f>
        <v>735.4687432516231</v>
      </c>
      <c r="P109" s="114">
        <f>+[6]LinkOut!R581</f>
        <v>951.79896157392545</v>
      </c>
      <c r="Q109" s="114">
        <f>+[6]LinkOut!S581</f>
        <v>1015.2706936681504</v>
      </c>
      <c r="R109" s="114">
        <f>+[6]LinkOut!T581</f>
        <v>1046.1532429068761</v>
      </c>
      <c r="S109" s="114">
        <f>+[6]LinkOut!U581</f>
        <v>1093.1897340095375</v>
      </c>
      <c r="T109" s="114">
        <f>+[6]LinkOut!V581</f>
        <v>1037.9819577746521</v>
      </c>
      <c r="U109" s="114">
        <f>+[6]LinkOut!W581</f>
        <v>943.01084804279878</v>
      </c>
      <c r="V109" s="114">
        <f>+[6]LinkOut!X581</f>
        <v>768.47740139383689</v>
      </c>
      <c r="W109" s="114">
        <f>+[6]LinkOut!Y581</f>
        <v>766.51527028374846</v>
      </c>
      <c r="X109" s="114">
        <f>+[6]LinkOut!Z581</f>
        <v>732.05670601542715</v>
      </c>
      <c r="Y109" s="114">
        <f>+[6]LinkOut!AA581</f>
        <v>681.02338955390405</v>
      </c>
      <c r="Z109" s="114">
        <f>+[6]LinkOut!AB581</f>
        <v>720.41505152552111</v>
      </c>
      <c r="AA109" s="114">
        <f>+[6]LinkOut!AC581</f>
        <v>735.4687432516231</v>
      </c>
      <c r="AB109" s="114">
        <f>+[6]LinkOut!AD581</f>
        <v>951.79896157392545</v>
      </c>
      <c r="AC109" s="114">
        <f>+[6]LinkOut!AE581</f>
        <v>1015.2706936681504</v>
      </c>
      <c r="AD109" s="114"/>
      <c r="AE109" s="114"/>
    </row>
    <row r="111" spans="1:31" x14ac:dyDescent="0.35">
      <c r="A111" s="103" t="s">
        <v>111</v>
      </c>
      <c r="B111" s="117">
        <f>+B40</f>
        <v>43160</v>
      </c>
      <c r="C111" s="117">
        <f t="shared" ref="C111:AC111" si="17">+C40</f>
        <v>43191</v>
      </c>
      <c r="D111" s="117">
        <f t="shared" si="17"/>
        <v>43221</v>
      </c>
      <c r="E111" s="117">
        <f t="shared" si="17"/>
        <v>43252</v>
      </c>
      <c r="F111" s="117">
        <f t="shared" si="17"/>
        <v>43282</v>
      </c>
      <c r="G111" s="117">
        <f t="shared" si="17"/>
        <v>43313</v>
      </c>
      <c r="H111" s="117">
        <f t="shared" si="17"/>
        <v>43344</v>
      </c>
      <c r="I111" s="117">
        <f t="shared" si="17"/>
        <v>43374</v>
      </c>
      <c r="J111" s="117">
        <f t="shared" si="17"/>
        <v>43405</v>
      </c>
      <c r="K111" s="117">
        <f t="shared" si="17"/>
        <v>43435</v>
      </c>
      <c r="L111" s="117">
        <f t="shared" si="17"/>
        <v>43466</v>
      </c>
      <c r="M111" s="117">
        <f t="shared" si="17"/>
        <v>43497</v>
      </c>
      <c r="N111" s="117">
        <f t="shared" si="17"/>
        <v>43525</v>
      </c>
      <c r="O111" s="117">
        <f t="shared" si="17"/>
        <v>43556</v>
      </c>
      <c r="P111" s="117">
        <f t="shared" si="17"/>
        <v>43586</v>
      </c>
      <c r="Q111" s="117">
        <f t="shared" si="17"/>
        <v>43617</v>
      </c>
      <c r="R111" s="117">
        <f t="shared" si="17"/>
        <v>43647</v>
      </c>
      <c r="S111" s="117">
        <f t="shared" si="17"/>
        <v>43678</v>
      </c>
      <c r="T111" s="117">
        <f t="shared" si="17"/>
        <v>43709</v>
      </c>
      <c r="U111" s="117">
        <f t="shared" si="17"/>
        <v>43739</v>
      </c>
      <c r="V111" s="117">
        <f t="shared" si="17"/>
        <v>43770</v>
      </c>
      <c r="W111" s="117">
        <f t="shared" si="17"/>
        <v>43800</v>
      </c>
      <c r="X111" s="117">
        <f t="shared" si="17"/>
        <v>43831</v>
      </c>
      <c r="Y111" s="117">
        <f t="shared" si="17"/>
        <v>43862</v>
      </c>
      <c r="Z111" s="117">
        <f t="shared" si="17"/>
        <v>43891</v>
      </c>
      <c r="AA111" s="117">
        <f t="shared" si="17"/>
        <v>43922</v>
      </c>
      <c r="AB111" s="117">
        <f t="shared" si="17"/>
        <v>43952</v>
      </c>
      <c r="AC111" s="117">
        <f t="shared" si="17"/>
        <v>43983</v>
      </c>
      <c r="AD111" s="163"/>
      <c r="AE111" s="163"/>
    </row>
    <row r="112" spans="1:31" x14ac:dyDescent="0.35">
      <c r="A112" s="112" t="s">
        <v>3</v>
      </c>
      <c r="B112" s="114">
        <v>0</v>
      </c>
      <c r="C112" s="114">
        <v>0</v>
      </c>
      <c r="D112" s="114">
        <v>0</v>
      </c>
      <c r="E112" s="114">
        <v>0</v>
      </c>
      <c r="F112" s="114">
        <v>0.92076302274394717</v>
      </c>
      <c r="G112" s="114">
        <v>3.1834189288334556</v>
      </c>
      <c r="H112" s="114">
        <f>+[6]LinkOut!J513</f>
        <v>4</v>
      </c>
      <c r="I112" s="114">
        <f>+[6]LinkOut!K513</f>
        <v>4</v>
      </c>
      <c r="J112" s="114">
        <f>+[6]LinkOut!L513</f>
        <v>4</v>
      </c>
      <c r="K112" s="114">
        <f>+[6]LinkOut!M513</f>
        <v>4</v>
      </c>
      <c r="L112" s="114">
        <f>+[6]LinkOut!N513</f>
        <v>4</v>
      </c>
      <c r="M112" s="114">
        <f>+[6]LinkOut!O513</f>
        <v>4</v>
      </c>
      <c r="N112" s="114">
        <f>+[6]LinkOut!P513</f>
        <v>4</v>
      </c>
      <c r="O112" s="114">
        <f>+[6]LinkOut!Q513</f>
        <v>4</v>
      </c>
      <c r="P112" s="114">
        <f>+[6]LinkOut!R513</f>
        <v>4</v>
      </c>
      <c r="Q112" s="114">
        <f>+[6]LinkOut!S513</f>
        <v>4</v>
      </c>
      <c r="R112" s="114">
        <f>+[6]LinkOut!T513</f>
        <v>4</v>
      </c>
      <c r="S112" s="114">
        <f>+[6]LinkOut!U513</f>
        <v>4</v>
      </c>
      <c r="T112" s="114">
        <f>+[6]LinkOut!V513</f>
        <v>4</v>
      </c>
      <c r="U112" s="114">
        <f>+[6]LinkOut!W513</f>
        <v>4</v>
      </c>
      <c r="V112" s="114">
        <f>+[6]LinkOut!X513</f>
        <v>4</v>
      </c>
      <c r="W112" s="114">
        <f>+[6]LinkOut!Y513</f>
        <v>4</v>
      </c>
      <c r="X112" s="114">
        <f>+[6]LinkOut!Z513</f>
        <v>4</v>
      </c>
      <c r="Y112" s="114">
        <f>+[6]LinkOut!AA513</f>
        <v>4</v>
      </c>
      <c r="Z112" s="114">
        <f>+[6]LinkOut!AB513</f>
        <v>4</v>
      </c>
      <c r="AA112" s="114">
        <f>+[6]LinkOut!AC513</f>
        <v>4</v>
      </c>
      <c r="AB112" s="114">
        <f>+[6]LinkOut!AD513</f>
        <v>4</v>
      </c>
      <c r="AC112" s="114">
        <f>+[6]LinkOut!AE513</f>
        <v>4</v>
      </c>
      <c r="AD112" s="114"/>
      <c r="AE112" s="114"/>
    </row>
    <row r="113" spans="1:31" x14ac:dyDescent="0.35">
      <c r="A113" s="112" t="s">
        <v>4</v>
      </c>
      <c r="B113" s="114">
        <v>0</v>
      </c>
      <c r="C113" s="114">
        <v>0</v>
      </c>
      <c r="D113" s="114">
        <v>0</v>
      </c>
      <c r="E113" s="114">
        <v>0</v>
      </c>
      <c r="F113" s="114">
        <v>0</v>
      </c>
      <c r="G113" s="114">
        <v>0</v>
      </c>
      <c r="H113" s="114">
        <f>+[6]LinkOut!J514</f>
        <v>0</v>
      </c>
      <c r="I113" s="114">
        <f>+[6]LinkOut!K514</f>
        <v>0</v>
      </c>
      <c r="J113" s="114">
        <f>+[6]LinkOut!L514</f>
        <v>0</v>
      </c>
      <c r="K113" s="114">
        <f>+[6]LinkOut!M514</f>
        <v>0</v>
      </c>
      <c r="L113" s="114">
        <f>+[6]LinkOut!N514</f>
        <v>0</v>
      </c>
      <c r="M113" s="114">
        <f>+[6]LinkOut!O514</f>
        <v>0</v>
      </c>
      <c r="N113" s="114">
        <f>+[6]LinkOut!P514</f>
        <v>0</v>
      </c>
      <c r="O113" s="114">
        <f>+[6]LinkOut!Q514</f>
        <v>0</v>
      </c>
      <c r="P113" s="114">
        <f>+[6]LinkOut!R514</f>
        <v>0</v>
      </c>
      <c r="Q113" s="114">
        <f>+[6]LinkOut!S514</f>
        <v>0</v>
      </c>
      <c r="R113" s="114">
        <f>+[6]LinkOut!T514</f>
        <v>0</v>
      </c>
      <c r="S113" s="114">
        <f>+[6]LinkOut!U514</f>
        <v>0</v>
      </c>
      <c r="T113" s="114">
        <f>+[6]LinkOut!V514</f>
        <v>0</v>
      </c>
      <c r="U113" s="114">
        <f>+[6]LinkOut!W514</f>
        <v>0</v>
      </c>
      <c r="V113" s="114">
        <f>+[6]LinkOut!X514</f>
        <v>0</v>
      </c>
      <c r="W113" s="114">
        <f>+[6]LinkOut!Y514</f>
        <v>0</v>
      </c>
      <c r="X113" s="114">
        <f>+[6]LinkOut!Z514</f>
        <v>0</v>
      </c>
      <c r="Y113" s="114">
        <f>+[6]LinkOut!AA514</f>
        <v>0</v>
      </c>
      <c r="Z113" s="114">
        <f>+[6]LinkOut!AB514</f>
        <v>0</v>
      </c>
      <c r="AA113" s="114">
        <f>+[6]LinkOut!AC514</f>
        <v>0</v>
      </c>
      <c r="AB113" s="114">
        <f>+[6]LinkOut!AD514</f>
        <v>0</v>
      </c>
      <c r="AC113" s="114">
        <f>+[6]LinkOut!AE514</f>
        <v>0</v>
      </c>
      <c r="AD113" s="114"/>
      <c r="AE113" s="114"/>
    </row>
    <row r="114" spans="1:31" x14ac:dyDescent="0.35">
      <c r="A114" s="112" t="s">
        <v>5</v>
      </c>
      <c r="B114" s="114">
        <v>19.174933959495156</v>
      </c>
      <c r="C114" s="114">
        <v>25.100675080716172</v>
      </c>
      <c r="D114" s="114">
        <v>9.3031992955679481</v>
      </c>
      <c r="E114" s="114">
        <v>20.183445846786029</v>
      </c>
      <c r="F114" s="114">
        <v>20.82183739360141</v>
      </c>
      <c r="G114" s="114">
        <v>23.531259172292341</v>
      </c>
      <c r="H114" s="114">
        <f>+[6]LinkOut!J515</f>
        <v>24</v>
      </c>
      <c r="I114" s="114">
        <f>+[6]LinkOut!K515</f>
        <v>24</v>
      </c>
      <c r="J114" s="114">
        <f>+[6]LinkOut!L515</f>
        <v>24</v>
      </c>
      <c r="K114" s="114">
        <f>+[6]LinkOut!M515</f>
        <v>24</v>
      </c>
      <c r="L114" s="114">
        <f>+[6]LinkOut!N515</f>
        <v>24</v>
      </c>
      <c r="M114" s="114">
        <f>+[6]LinkOut!O515</f>
        <v>24</v>
      </c>
      <c r="N114" s="114">
        <f>+[6]LinkOut!P515</f>
        <v>24</v>
      </c>
      <c r="O114" s="114">
        <f>+[6]LinkOut!Q515</f>
        <v>24</v>
      </c>
      <c r="P114" s="114">
        <f>+[6]LinkOut!R515</f>
        <v>24</v>
      </c>
      <c r="Q114" s="114">
        <f>+[6]LinkOut!S515</f>
        <v>24</v>
      </c>
      <c r="R114" s="114">
        <f>+[6]LinkOut!T515</f>
        <v>24</v>
      </c>
      <c r="S114" s="114">
        <f>+[6]LinkOut!U515</f>
        <v>24</v>
      </c>
      <c r="T114" s="114">
        <f>+[6]LinkOut!V515</f>
        <v>24</v>
      </c>
      <c r="U114" s="114">
        <f>+[6]LinkOut!W515</f>
        <v>24</v>
      </c>
      <c r="V114" s="114">
        <f>+[6]LinkOut!X515</f>
        <v>24</v>
      </c>
      <c r="W114" s="114">
        <f>+[6]LinkOut!Y515</f>
        <v>24</v>
      </c>
      <c r="X114" s="114">
        <f>+[6]LinkOut!Z515</f>
        <v>24</v>
      </c>
      <c r="Y114" s="114">
        <f>+[6]LinkOut!AA515</f>
        <v>24</v>
      </c>
      <c r="Z114" s="114">
        <f>+[6]LinkOut!AB515</f>
        <v>24</v>
      </c>
      <c r="AA114" s="114">
        <f>+[6]LinkOut!AC515</f>
        <v>24</v>
      </c>
      <c r="AB114" s="114">
        <f>+[6]LinkOut!AD515</f>
        <v>24</v>
      </c>
      <c r="AC114" s="114">
        <f>+[6]LinkOut!AE515</f>
        <v>24</v>
      </c>
      <c r="AD114" s="114"/>
      <c r="AE114" s="114"/>
    </row>
    <row r="115" spans="1:31" x14ac:dyDescent="0.35">
      <c r="A115" s="112" t="s">
        <v>6</v>
      </c>
      <c r="B115" s="114">
        <v>0</v>
      </c>
      <c r="C115" s="114">
        <v>0</v>
      </c>
      <c r="D115" s="114">
        <v>0</v>
      </c>
      <c r="E115" s="114">
        <v>0</v>
      </c>
      <c r="F115" s="114">
        <v>0</v>
      </c>
      <c r="G115" s="114">
        <v>0</v>
      </c>
      <c r="H115" s="114">
        <f>+[6]LinkOut!J516</f>
        <v>0</v>
      </c>
      <c r="I115" s="114">
        <f>+[6]LinkOut!K516</f>
        <v>0</v>
      </c>
      <c r="J115" s="114">
        <f>+[6]LinkOut!L516</f>
        <v>0</v>
      </c>
      <c r="K115" s="114">
        <f>+[6]LinkOut!M516</f>
        <v>0</v>
      </c>
      <c r="L115" s="114">
        <f>+[6]LinkOut!N516</f>
        <v>0</v>
      </c>
      <c r="M115" s="114">
        <f>+[6]LinkOut!O516</f>
        <v>0</v>
      </c>
      <c r="N115" s="114">
        <f>+[6]LinkOut!P516</f>
        <v>0</v>
      </c>
      <c r="O115" s="114">
        <f>+[6]LinkOut!Q516</f>
        <v>0</v>
      </c>
      <c r="P115" s="114">
        <f>+[6]LinkOut!R516</f>
        <v>0</v>
      </c>
      <c r="Q115" s="114">
        <f>+[6]LinkOut!S516</f>
        <v>0</v>
      </c>
      <c r="R115" s="114">
        <f>+[6]LinkOut!T516</f>
        <v>0</v>
      </c>
      <c r="S115" s="114">
        <f>+[6]LinkOut!U516</f>
        <v>0</v>
      </c>
      <c r="T115" s="114">
        <f>+[6]LinkOut!V516</f>
        <v>0</v>
      </c>
      <c r="U115" s="114">
        <f>+[6]LinkOut!W516</f>
        <v>0</v>
      </c>
      <c r="V115" s="114">
        <f>+[6]LinkOut!X516</f>
        <v>0</v>
      </c>
      <c r="W115" s="114">
        <f>+[6]LinkOut!Y516</f>
        <v>0</v>
      </c>
      <c r="X115" s="114">
        <f>+[6]LinkOut!Z516</f>
        <v>0</v>
      </c>
      <c r="Y115" s="114">
        <f>+[6]LinkOut!AA516</f>
        <v>0</v>
      </c>
      <c r="Z115" s="114">
        <f>+[6]LinkOut!AB516</f>
        <v>0</v>
      </c>
      <c r="AA115" s="114">
        <f>+[6]LinkOut!AC516</f>
        <v>0</v>
      </c>
      <c r="AB115" s="114">
        <f>+[6]LinkOut!AD516</f>
        <v>0</v>
      </c>
      <c r="AC115" s="114">
        <f>+[6]LinkOut!AE516</f>
        <v>0</v>
      </c>
      <c r="AD115" s="114"/>
      <c r="AE115" s="114"/>
    </row>
    <row r="116" spans="1:31" x14ac:dyDescent="0.35">
      <c r="A116" s="112" t="s">
        <v>7</v>
      </c>
      <c r="B116" s="114">
        <v>0</v>
      </c>
      <c r="C116" s="114">
        <v>0</v>
      </c>
      <c r="D116" s="114">
        <v>0</v>
      </c>
      <c r="E116" s="114">
        <v>0</v>
      </c>
      <c r="F116" s="114">
        <v>0</v>
      </c>
      <c r="G116" s="114">
        <v>0</v>
      </c>
      <c r="H116" s="114">
        <f>+[6]LinkOut!J517</f>
        <v>0</v>
      </c>
      <c r="I116" s="114">
        <f>+[6]LinkOut!K517</f>
        <v>0</v>
      </c>
      <c r="J116" s="114">
        <f>+[6]LinkOut!L517</f>
        <v>0</v>
      </c>
      <c r="K116" s="114">
        <f>+[6]LinkOut!M517</f>
        <v>0</v>
      </c>
      <c r="L116" s="114">
        <f>+[6]LinkOut!N517</f>
        <v>0</v>
      </c>
      <c r="M116" s="114">
        <f>+[6]LinkOut!O517</f>
        <v>0</v>
      </c>
      <c r="N116" s="114">
        <f>+[6]LinkOut!P517</f>
        <v>0</v>
      </c>
      <c r="O116" s="114">
        <f>+[6]LinkOut!Q517</f>
        <v>0</v>
      </c>
      <c r="P116" s="114">
        <f>+[6]LinkOut!R517</f>
        <v>0</v>
      </c>
      <c r="Q116" s="114">
        <f>+[6]LinkOut!S517</f>
        <v>0</v>
      </c>
      <c r="R116" s="114">
        <f>+[6]LinkOut!T517</f>
        <v>0</v>
      </c>
      <c r="S116" s="114">
        <f>+[6]LinkOut!U517</f>
        <v>0</v>
      </c>
      <c r="T116" s="114">
        <f>+[6]LinkOut!V517</f>
        <v>0</v>
      </c>
      <c r="U116" s="114">
        <f>+[6]LinkOut!W517</f>
        <v>0</v>
      </c>
      <c r="V116" s="114">
        <f>+[6]LinkOut!X517</f>
        <v>0</v>
      </c>
      <c r="W116" s="114">
        <f>+[6]LinkOut!Y517</f>
        <v>0</v>
      </c>
      <c r="X116" s="114">
        <f>+[6]LinkOut!Z517</f>
        <v>0</v>
      </c>
      <c r="Y116" s="114">
        <f>+[6]LinkOut!AA517</f>
        <v>0</v>
      </c>
      <c r="Z116" s="114">
        <f>+[6]LinkOut!AB517</f>
        <v>0</v>
      </c>
      <c r="AA116" s="114">
        <f>+[6]LinkOut!AC517</f>
        <v>0</v>
      </c>
      <c r="AB116" s="114">
        <f>+[6]LinkOut!AD517</f>
        <v>0</v>
      </c>
      <c r="AC116" s="114">
        <f>+[6]LinkOut!AE517</f>
        <v>0</v>
      </c>
      <c r="AD116" s="114"/>
      <c r="AE116" s="114"/>
    </row>
    <row r="117" spans="1:31" x14ac:dyDescent="0.35">
      <c r="A117" s="112" t="s">
        <v>8</v>
      </c>
      <c r="B117" s="114">
        <v>14.150731158605176</v>
      </c>
      <c r="C117" s="114">
        <v>14.367193231280872</v>
      </c>
      <c r="D117" s="114">
        <v>9.0877879395510348</v>
      </c>
      <c r="E117" s="114">
        <v>14.183547708710325</v>
      </c>
      <c r="F117" s="114">
        <v>14.709639555925074</v>
      </c>
      <c r="G117" s="114">
        <v>14.821929867462218</v>
      </c>
      <c r="H117" s="114">
        <f>+[6]LinkOut!J518</f>
        <v>16</v>
      </c>
      <c r="I117" s="114">
        <f>+[6]LinkOut!K518</f>
        <v>16</v>
      </c>
      <c r="J117" s="114">
        <f>+[6]LinkOut!L518</f>
        <v>16</v>
      </c>
      <c r="K117" s="114">
        <f>+[6]LinkOut!M518</f>
        <v>16</v>
      </c>
      <c r="L117" s="114">
        <f>+[6]LinkOut!N518</f>
        <v>16</v>
      </c>
      <c r="M117" s="114">
        <f>+[6]LinkOut!O518</f>
        <v>16</v>
      </c>
      <c r="N117" s="114">
        <f>+[6]LinkOut!P518</f>
        <v>16</v>
      </c>
      <c r="O117" s="114">
        <f>+[6]LinkOut!Q518</f>
        <v>16</v>
      </c>
      <c r="P117" s="114">
        <f>+[6]LinkOut!R518</f>
        <v>16</v>
      </c>
      <c r="Q117" s="114">
        <f>+[6]LinkOut!S518</f>
        <v>16</v>
      </c>
      <c r="R117" s="114">
        <f>+[6]LinkOut!T518</f>
        <v>16</v>
      </c>
      <c r="S117" s="114">
        <f>+[6]LinkOut!U518</f>
        <v>16</v>
      </c>
      <c r="T117" s="114">
        <f>+[6]LinkOut!V518</f>
        <v>16</v>
      </c>
      <c r="U117" s="114">
        <f>+[6]LinkOut!W518</f>
        <v>16</v>
      </c>
      <c r="V117" s="114">
        <f>+[6]LinkOut!X518</f>
        <v>16</v>
      </c>
      <c r="W117" s="114">
        <f>+[6]LinkOut!Y518</f>
        <v>16</v>
      </c>
      <c r="X117" s="114">
        <f>+[6]LinkOut!Z518</f>
        <v>16</v>
      </c>
      <c r="Y117" s="114">
        <f>+[6]LinkOut!AA518</f>
        <v>16</v>
      </c>
      <c r="Z117" s="114">
        <f>+[6]LinkOut!AB518</f>
        <v>16</v>
      </c>
      <c r="AA117" s="114">
        <f>+[6]LinkOut!AC518</f>
        <v>16</v>
      </c>
      <c r="AB117" s="114">
        <f>+[6]LinkOut!AD518</f>
        <v>16</v>
      </c>
      <c r="AC117" s="114">
        <f>+[6]LinkOut!AE518</f>
        <v>16</v>
      </c>
      <c r="AD117" s="114"/>
      <c r="AE117" s="114"/>
    </row>
    <row r="118" spans="1:31" x14ac:dyDescent="0.35">
      <c r="A118" s="112" t="s">
        <v>9</v>
      </c>
      <c r="B118" s="114">
        <v>0</v>
      </c>
      <c r="C118" s="114">
        <v>0</v>
      </c>
      <c r="D118" s="114">
        <v>0</v>
      </c>
      <c r="E118" s="114">
        <v>0</v>
      </c>
      <c r="F118" s="114">
        <v>0</v>
      </c>
      <c r="G118" s="114">
        <v>0</v>
      </c>
      <c r="H118" s="114">
        <f>+[6]LinkOut!J519</f>
        <v>0</v>
      </c>
      <c r="I118" s="114">
        <f>+[6]LinkOut!K519</f>
        <v>0</v>
      </c>
      <c r="J118" s="114">
        <f>+[6]LinkOut!L519</f>
        <v>0</v>
      </c>
      <c r="K118" s="114">
        <f>+[6]LinkOut!M519</f>
        <v>0</v>
      </c>
      <c r="L118" s="114">
        <f>+[6]LinkOut!N519</f>
        <v>0</v>
      </c>
      <c r="M118" s="114">
        <f>+[6]LinkOut!O519</f>
        <v>0</v>
      </c>
      <c r="N118" s="114">
        <f>+[6]LinkOut!P519</f>
        <v>0</v>
      </c>
      <c r="O118" s="114">
        <f>+[6]LinkOut!Q519</f>
        <v>0</v>
      </c>
      <c r="P118" s="114">
        <f>+[6]LinkOut!R519</f>
        <v>0</v>
      </c>
      <c r="Q118" s="114">
        <f>+[6]LinkOut!S519</f>
        <v>0</v>
      </c>
      <c r="R118" s="114">
        <f>+[6]LinkOut!T519</f>
        <v>0</v>
      </c>
      <c r="S118" s="114">
        <f>+[6]LinkOut!U519</f>
        <v>0</v>
      </c>
      <c r="T118" s="114">
        <f>+[6]LinkOut!V519</f>
        <v>0</v>
      </c>
      <c r="U118" s="114">
        <f>+[6]LinkOut!W519</f>
        <v>0</v>
      </c>
      <c r="V118" s="114">
        <f>+[6]LinkOut!X519</f>
        <v>0</v>
      </c>
      <c r="W118" s="114">
        <f>+[6]LinkOut!Y519</f>
        <v>0</v>
      </c>
      <c r="X118" s="114">
        <f>+[6]LinkOut!Z519</f>
        <v>0</v>
      </c>
      <c r="Y118" s="114">
        <f>+[6]LinkOut!AA519</f>
        <v>0</v>
      </c>
      <c r="Z118" s="114">
        <f>+[6]LinkOut!AB519</f>
        <v>0</v>
      </c>
      <c r="AA118" s="114">
        <f>+[6]LinkOut!AC519</f>
        <v>0</v>
      </c>
      <c r="AB118" s="114">
        <f>+[6]LinkOut!AD519</f>
        <v>0</v>
      </c>
      <c r="AC118" s="114">
        <f>+[6]LinkOut!AE519</f>
        <v>0</v>
      </c>
      <c r="AD118" s="114"/>
      <c r="AE118" s="114"/>
    </row>
    <row r="119" spans="1:31" x14ac:dyDescent="0.35">
      <c r="A119" s="112" t="s">
        <v>10</v>
      </c>
      <c r="B119" s="114">
        <v>0</v>
      </c>
      <c r="C119" s="114">
        <v>0</v>
      </c>
      <c r="D119" s="114">
        <v>0</v>
      </c>
      <c r="E119" s="114">
        <v>0</v>
      </c>
      <c r="F119" s="114">
        <v>0</v>
      </c>
      <c r="G119" s="114">
        <v>0</v>
      </c>
      <c r="H119" s="114">
        <f>+[6]LinkOut!J520</f>
        <v>0</v>
      </c>
      <c r="I119" s="114">
        <f>+[6]LinkOut!K520</f>
        <v>0</v>
      </c>
      <c r="J119" s="114">
        <f>+[6]LinkOut!L520</f>
        <v>0</v>
      </c>
      <c r="K119" s="114">
        <f>+[6]LinkOut!M520</f>
        <v>0</v>
      </c>
      <c r="L119" s="114">
        <f>+[6]LinkOut!N520</f>
        <v>0</v>
      </c>
      <c r="M119" s="114">
        <f>+[6]LinkOut!O520</f>
        <v>0</v>
      </c>
      <c r="N119" s="114">
        <f>+[6]LinkOut!P520</f>
        <v>0</v>
      </c>
      <c r="O119" s="114">
        <f>+[6]LinkOut!Q520</f>
        <v>0</v>
      </c>
      <c r="P119" s="114">
        <f>+[6]LinkOut!R520</f>
        <v>0</v>
      </c>
      <c r="Q119" s="114">
        <f>+[6]LinkOut!S520</f>
        <v>0</v>
      </c>
      <c r="R119" s="114">
        <f>+[6]LinkOut!T520</f>
        <v>0</v>
      </c>
      <c r="S119" s="114">
        <f>+[6]LinkOut!U520</f>
        <v>0</v>
      </c>
      <c r="T119" s="114">
        <f>+[6]LinkOut!V520</f>
        <v>0</v>
      </c>
      <c r="U119" s="114">
        <f>+[6]LinkOut!W520</f>
        <v>0</v>
      </c>
      <c r="V119" s="114">
        <f>+[6]LinkOut!X520</f>
        <v>0</v>
      </c>
      <c r="W119" s="114">
        <f>+[6]LinkOut!Y520</f>
        <v>0</v>
      </c>
      <c r="X119" s="114">
        <f>+[6]LinkOut!Z520</f>
        <v>0</v>
      </c>
      <c r="Y119" s="114">
        <f>+[6]LinkOut!AA520</f>
        <v>0</v>
      </c>
      <c r="Z119" s="114">
        <f>+[6]LinkOut!AB520</f>
        <v>0</v>
      </c>
      <c r="AA119" s="114">
        <f>+[6]LinkOut!AC520</f>
        <v>0</v>
      </c>
      <c r="AB119" s="114">
        <f>+[6]LinkOut!AD520</f>
        <v>0</v>
      </c>
      <c r="AC119" s="114">
        <f>+[6]LinkOut!AE520</f>
        <v>0</v>
      </c>
      <c r="AD119" s="114"/>
      <c r="AE119" s="114"/>
    </row>
    <row r="120" spans="1:31" x14ac:dyDescent="0.35">
      <c r="A120" s="112" t="s">
        <v>11</v>
      </c>
      <c r="B120" s="114">
        <v>0</v>
      </c>
      <c r="C120" s="114">
        <v>0</v>
      </c>
      <c r="D120" s="114">
        <v>0</v>
      </c>
      <c r="E120" s="114">
        <v>0</v>
      </c>
      <c r="F120" s="114">
        <v>0</v>
      </c>
      <c r="G120" s="114">
        <v>0</v>
      </c>
      <c r="H120" s="114">
        <f>+[6]LinkOut!J521</f>
        <v>0</v>
      </c>
      <c r="I120" s="114">
        <f>+[6]LinkOut!K521</f>
        <v>0</v>
      </c>
      <c r="J120" s="114">
        <f>+[6]LinkOut!L521</f>
        <v>0</v>
      </c>
      <c r="K120" s="114">
        <f>+[6]LinkOut!M521</f>
        <v>0</v>
      </c>
      <c r="L120" s="114">
        <f>+[6]LinkOut!N521</f>
        <v>0</v>
      </c>
      <c r="M120" s="114">
        <f>+[6]LinkOut!O521</f>
        <v>0</v>
      </c>
      <c r="N120" s="114">
        <f>+[6]LinkOut!P521</f>
        <v>0</v>
      </c>
      <c r="O120" s="114">
        <f>+[6]LinkOut!Q521</f>
        <v>0</v>
      </c>
      <c r="P120" s="114">
        <f>+[6]LinkOut!R521</f>
        <v>0</v>
      </c>
      <c r="Q120" s="114">
        <f>+[6]LinkOut!S521</f>
        <v>0</v>
      </c>
      <c r="R120" s="114">
        <f>+[6]LinkOut!T521</f>
        <v>0</v>
      </c>
      <c r="S120" s="114">
        <f>+[6]LinkOut!U521</f>
        <v>0</v>
      </c>
      <c r="T120" s="114">
        <f>+[6]LinkOut!V521</f>
        <v>0</v>
      </c>
      <c r="U120" s="114">
        <f>+[6]LinkOut!W521</f>
        <v>0</v>
      </c>
      <c r="V120" s="114">
        <f>+[6]LinkOut!X521</f>
        <v>0</v>
      </c>
      <c r="W120" s="114">
        <f>+[6]LinkOut!Y521</f>
        <v>0</v>
      </c>
      <c r="X120" s="114">
        <f>+[6]LinkOut!Z521</f>
        <v>0</v>
      </c>
      <c r="Y120" s="114">
        <f>+[6]LinkOut!AA521</f>
        <v>0</v>
      </c>
      <c r="Z120" s="114">
        <f>+[6]LinkOut!AB521</f>
        <v>0</v>
      </c>
      <c r="AA120" s="114">
        <f>+[6]LinkOut!AC521</f>
        <v>0</v>
      </c>
      <c r="AB120" s="114">
        <f>+[6]LinkOut!AD521</f>
        <v>0</v>
      </c>
      <c r="AC120" s="114">
        <f>+[6]LinkOut!AE521</f>
        <v>0</v>
      </c>
      <c r="AD120" s="114"/>
      <c r="AE120" s="114"/>
    </row>
    <row r="122" spans="1:31" x14ac:dyDescent="0.35">
      <c r="A122" s="103" t="s">
        <v>112</v>
      </c>
      <c r="B122" s="117">
        <f>+B40</f>
        <v>43160</v>
      </c>
      <c r="C122" s="117">
        <f t="shared" ref="C122:AC122" si="18">+C40</f>
        <v>43191</v>
      </c>
      <c r="D122" s="117">
        <f t="shared" si="18"/>
        <v>43221</v>
      </c>
      <c r="E122" s="117">
        <f t="shared" si="18"/>
        <v>43252</v>
      </c>
      <c r="F122" s="117">
        <f t="shared" si="18"/>
        <v>43282</v>
      </c>
      <c r="G122" s="117">
        <f t="shared" si="18"/>
        <v>43313</v>
      </c>
      <c r="H122" s="117">
        <f t="shared" si="18"/>
        <v>43344</v>
      </c>
      <c r="I122" s="117">
        <f t="shared" si="18"/>
        <v>43374</v>
      </c>
      <c r="J122" s="117">
        <f t="shared" si="18"/>
        <v>43405</v>
      </c>
      <c r="K122" s="117">
        <f t="shared" si="18"/>
        <v>43435</v>
      </c>
      <c r="L122" s="117">
        <f t="shared" si="18"/>
        <v>43466</v>
      </c>
      <c r="M122" s="117">
        <f t="shared" si="18"/>
        <v>43497</v>
      </c>
      <c r="N122" s="117">
        <f t="shared" si="18"/>
        <v>43525</v>
      </c>
      <c r="O122" s="117">
        <f t="shared" si="18"/>
        <v>43556</v>
      </c>
      <c r="P122" s="117">
        <f t="shared" si="18"/>
        <v>43586</v>
      </c>
      <c r="Q122" s="117">
        <f t="shared" si="18"/>
        <v>43617</v>
      </c>
      <c r="R122" s="117">
        <f t="shared" si="18"/>
        <v>43647</v>
      </c>
      <c r="S122" s="117">
        <f t="shared" si="18"/>
        <v>43678</v>
      </c>
      <c r="T122" s="117">
        <f t="shared" si="18"/>
        <v>43709</v>
      </c>
      <c r="U122" s="117">
        <f t="shared" si="18"/>
        <v>43739</v>
      </c>
      <c r="V122" s="117">
        <f t="shared" si="18"/>
        <v>43770</v>
      </c>
      <c r="W122" s="117">
        <f t="shared" si="18"/>
        <v>43800</v>
      </c>
      <c r="X122" s="117">
        <f t="shared" si="18"/>
        <v>43831</v>
      </c>
      <c r="Y122" s="117">
        <f t="shared" si="18"/>
        <v>43862</v>
      </c>
      <c r="Z122" s="117">
        <f t="shared" si="18"/>
        <v>43891</v>
      </c>
      <c r="AA122" s="117">
        <f t="shared" si="18"/>
        <v>43922</v>
      </c>
      <c r="AB122" s="117">
        <f t="shared" si="18"/>
        <v>43952</v>
      </c>
      <c r="AC122" s="117">
        <f t="shared" si="18"/>
        <v>43983</v>
      </c>
      <c r="AD122" s="163"/>
      <c r="AE122" s="163"/>
    </row>
    <row r="123" spans="1:31" x14ac:dyDescent="0.35">
      <c r="A123" s="113" t="s">
        <v>27</v>
      </c>
      <c r="B123" s="114">
        <v>181.5022222222222</v>
      </c>
      <c r="C123" s="114">
        <v>852.70888888888874</v>
      </c>
      <c r="D123" s="114">
        <v>2354.382222222222</v>
      </c>
      <c r="E123" s="114">
        <v>1078.2844444444443</v>
      </c>
      <c r="F123" s="114">
        <v>1067.8266666666664</v>
      </c>
      <c r="G123" s="114">
        <v>1200.281203566122</v>
      </c>
      <c r="H123" s="114">
        <f>+[6]LinkOut!J84</f>
        <v>324.62891000000002</v>
      </c>
      <c r="I123" s="114">
        <f>+[6]LinkOut!K84</f>
        <v>209.13969000000006</v>
      </c>
      <c r="J123" s="114">
        <f>+[6]LinkOut!L84</f>
        <v>264.29009000000002</v>
      </c>
      <c r="K123" s="114">
        <f>+[6]LinkOut!M84</f>
        <v>150.49213499999999</v>
      </c>
      <c r="L123" s="114">
        <f>+[6]LinkOut!N84</f>
        <v>149.572315</v>
      </c>
      <c r="M123" s="114">
        <f>+[6]LinkOut!O84</f>
        <v>338.08643999999998</v>
      </c>
      <c r="N123" s="114">
        <f>+[6]LinkOut!P84</f>
        <v>154.47423000000001</v>
      </c>
      <c r="O123" s="114">
        <f>+[6]LinkOut!Q84</f>
        <v>263.498085</v>
      </c>
      <c r="P123" s="114">
        <f>+[6]LinkOut!R84</f>
        <v>179.21118999999999</v>
      </c>
      <c r="Q123" s="114">
        <f>+[6]LinkOut!S84</f>
        <v>397.51290499999999</v>
      </c>
      <c r="R123" s="114">
        <f>+[6]LinkOut!T84</f>
        <v>350.10671000000002</v>
      </c>
      <c r="S123" s="114">
        <f>+[6]LinkOut!U84</f>
        <v>372.33314000000007</v>
      </c>
      <c r="T123" s="114">
        <f>+[6]LinkOut!V84</f>
        <v>324.62891000000002</v>
      </c>
      <c r="U123" s="114">
        <f>+[6]LinkOut!W84</f>
        <v>209.13969000000006</v>
      </c>
      <c r="V123" s="114">
        <f>+[6]LinkOut!X84</f>
        <v>264.29009000000002</v>
      </c>
      <c r="W123" s="114">
        <f>+[6]LinkOut!Y84</f>
        <v>150.49213499999999</v>
      </c>
      <c r="X123" s="114">
        <f>+[6]LinkOut!Z84</f>
        <v>149.572315</v>
      </c>
      <c r="Y123" s="114">
        <f>+[6]LinkOut!AA84</f>
        <v>338.08643999999998</v>
      </c>
      <c r="Z123" s="114">
        <f>+[6]LinkOut!AB84</f>
        <v>154.47423000000001</v>
      </c>
      <c r="AA123" s="114">
        <f>+[6]LinkOut!AC84</f>
        <v>263.498085</v>
      </c>
      <c r="AB123" s="114">
        <f>+[6]LinkOut!AD84</f>
        <v>179.21118999999999</v>
      </c>
      <c r="AC123" s="114">
        <f>+[6]LinkOut!AE84</f>
        <v>397.51290499999999</v>
      </c>
      <c r="AD123" s="114"/>
      <c r="AE123" s="114"/>
    </row>
    <row r="125" spans="1:31" x14ac:dyDescent="0.35">
      <c r="A125" s="103" t="s">
        <v>113</v>
      </c>
      <c r="B125" s="117">
        <f>+B40</f>
        <v>43160</v>
      </c>
      <c r="C125" s="117">
        <f t="shared" ref="C125:AC125" si="19">+C40</f>
        <v>43191</v>
      </c>
      <c r="D125" s="117">
        <f t="shared" si="19"/>
        <v>43221</v>
      </c>
      <c r="E125" s="117">
        <f t="shared" si="19"/>
        <v>43252</v>
      </c>
      <c r="F125" s="117">
        <f t="shared" si="19"/>
        <v>43282</v>
      </c>
      <c r="G125" s="117">
        <f t="shared" si="19"/>
        <v>43313</v>
      </c>
      <c r="H125" s="117">
        <f t="shared" si="19"/>
        <v>43344</v>
      </c>
      <c r="I125" s="117">
        <f t="shared" si="19"/>
        <v>43374</v>
      </c>
      <c r="J125" s="117">
        <f t="shared" si="19"/>
        <v>43405</v>
      </c>
      <c r="K125" s="117">
        <f t="shared" si="19"/>
        <v>43435</v>
      </c>
      <c r="L125" s="117">
        <f t="shared" si="19"/>
        <v>43466</v>
      </c>
      <c r="M125" s="117">
        <f t="shared" si="19"/>
        <v>43497</v>
      </c>
      <c r="N125" s="117">
        <f t="shared" si="19"/>
        <v>43525</v>
      </c>
      <c r="O125" s="117">
        <f t="shared" si="19"/>
        <v>43556</v>
      </c>
      <c r="P125" s="117">
        <f t="shared" si="19"/>
        <v>43586</v>
      </c>
      <c r="Q125" s="117">
        <f t="shared" si="19"/>
        <v>43617</v>
      </c>
      <c r="R125" s="117">
        <f t="shared" si="19"/>
        <v>43647</v>
      </c>
      <c r="S125" s="117">
        <f t="shared" si="19"/>
        <v>43678</v>
      </c>
      <c r="T125" s="117">
        <f t="shared" si="19"/>
        <v>43709</v>
      </c>
      <c r="U125" s="117">
        <f t="shared" si="19"/>
        <v>43739</v>
      </c>
      <c r="V125" s="117">
        <f t="shared" si="19"/>
        <v>43770</v>
      </c>
      <c r="W125" s="117">
        <f t="shared" si="19"/>
        <v>43800</v>
      </c>
      <c r="X125" s="117">
        <f t="shared" si="19"/>
        <v>43831</v>
      </c>
      <c r="Y125" s="117">
        <f t="shared" si="19"/>
        <v>43862</v>
      </c>
      <c r="Z125" s="117">
        <f t="shared" si="19"/>
        <v>43891</v>
      </c>
      <c r="AA125" s="117">
        <f t="shared" si="19"/>
        <v>43922</v>
      </c>
      <c r="AB125" s="117">
        <f t="shared" si="19"/>
        <v>43952</v>
      </c>
      <c r="AC125" s="117">
        <f t="shared" si="19"/>
        <v>43983</v>
      </c>
      <c r="AD125" s="163"/>
      <c r="AE125" s="163"/>
    </row>
    <row r="126" spans="1:31" x14ac:dyDescent="0.35">
      <c r="A126" s="112" t="s">
        <v>114</v>
      </c>
      <c r="B126" s="115">
        <v>1266.5754042873261</v>
      </c>
      <c r="C126" s="115">
        <v>1214.5972169988718</v>
      </c>
      <c r="D126" s="115">
        <v>1247.30964021562</v>
      </c>
      <c r="E126" s="115">
        <v>1228.972546069951</v>
      </c>
      <c r="F126" s="115">
        <v>1228.4465337846309</v>
      </c>
      <c r="G126" s="115">
        <v>1225</v>
      </c>
      <c r="H126" s="115">
        <f>+[6]LinkOut!J577+[6]LinkOut!J576+[6]LinkOut!J575</f>
        <v>1240</v>
      </c>
      <c r="I126" s="115">
        <f>+[6]LinkOut!K577+[6]LinkOut!K576+[6]LinkOut!K575</f>
        <v>1240</v>
      </c>
      <c r="J126" s="115">
        <f>+[6]LinkOut!L577+[6]LinkOut!L576+[6]LinkOut!L575</f>
        <v>1240</v>
      </c>
      <c r="K126" s="115">
        <f>+[6]LinkOut!M577+[6]LinkOut!M576+[6]LinkOut!M575</f>
        <v>1240</v>
      </c>
      <c r="L126" s="115">
        <f>+[6]LinkOut!N577+[6]LinkOut!N576+[6]LinkOut!N575</f>
        <v>1240</v>
      </c>
      <c r="M126" s="115">
        <f>+[6]LinkOut!O577+[6]LinkOut!O576+[6]LinkOut!O575</f>
        <v>1240</v>
      </c>
      <c r="N126" s="115">
        <f>+[6]LinkOut!P577+[6]LinkOut!P576+[6]LinkOut!P575</f>
        <v>1240</v>
      </c>
      <c r="O126" s="115">
        <f>+[6]LinkOut!Q577+[6]LinkOut!Q576+[6]LinkOut!Q575</f>
        <v>1240</v>
      </c>
      <c r="P126" s="115">
        <f>+[6]LinkOut!R577+[6]LinkOut!R576+[6]LinkOut!R575</f>
        <v>1240</v>
      </c>
      <c r="Q126" s="115">
        <f>+[6]LinkOut!S577+[6]LinkOut!S576+[6]LinkOut!S575</f>
        <v>1240</v>
      </c>
      <c r="R126" s="115">
        <f>+[6]LinkOut!T577+[6]LinkOut!T576+[6]LinkOut!T575</f>
        <v>1240</v>
      </c>
      <c r="S126" s="115">
        <f>+[6]LinkOut!U577+[6]LinkOut!U576+[6]LinkOut!U575</f>
        <v>1240</v>
      </c>
      <c r="T126" s="115">
        <f>+[6]LinkOut!V577+[6]LinkOut!V576+[6]LinkOut!V575</f>
        <v>1240</v>
      </c>
      <c r="U126" s="115">
        <f>+[6]LinkOut!W577+[6]LinkOut!W576+[6]LinkOut!W575</f>
        <v>1240</v>
      </c>
      <c r="V126" s="115">
        <f>+[6]LinkOut!X577+[6]LinkOut!X576+[6]LinkOut!X575</f>
        <v>1240</v>
      </c>
      <c r="W126" s="115">
        <f>+[6]LinkOut!Y577+[6]LinkOut!Y576+[6]LinkOut!Y575</f>
        <v>1240</v>
      </c>
      <c r="X126" s="115">
        <f>+[6]LinkOut!Z577+[6]LinkOut!Z576+[6]LinkOut!Z575</f>
        <v>1240</v>
      </c>
      <c r="Y126" s="115">
        <f>+[6]LinkOut!AA577+[6]LinkOut!AA576+[6]LinkOut!AA575</f>
        <v>1240</v>
      </c>
      <c r="Z126" s="115">
        <f>+[6]LinkOut!AB577+[6]LinkOut!AB576+[6]LinkOut!AB575</f>
        <v>1240</v>
      </c>
      <c r="AA126" s="115">
        <f>+[6]LinkOut!AC577+[6]LinkOut!AC576+[6]LinkOut!AC575</f>
        <v>1240</v>
      </c>
      <c r="AB126" s="115">
        <f>+[6]LinkOut!AD577+[6]LinkOut!AD576+[6]LinkOut!AD575</f>
        <v>1240</v>
      </c>
      <c r="AC126" s="115">
        <f>+[6]LinkOut!AE577+[6]LinkOut!AE576+[6]LinkOut!AE575</f>
        <v>1240</v>
      </c>
      <c r="AD126" s="115"/>
      <c r="AE126" s="115"/>
    </row>
    <row r="127" spans="1:31" x14ac:dyDescent="0.35">
      <c r="A127" s="112" t="s">
        <v>66</v>
      </c>
      <c r="B127" s="115">
        <v>70</v>
      </c>
      <c r="C127" s="115">
        <v>74</v>
      </c>
      <c r="D127" s="115">
        <v>71</v>
      </c>
      <c r="E127" s="115">
        <v>69</v>
      </c>
      <c r="F127" s="115">
        <v>70</v>
      </c>
      <c r="G127" s="115">
        <v>75</v>
      </c>
      <c r="H127" s="115">
        <f>+[6]LinkOut!J566</f>
        <v>75</v>
      </c>
      <c r="I127" s="115">
        <f>+[6]LinkOut!K566</f>
        <v>75</v>
      </c>
      <c r="J127" s="115">
        <f>+[6]LinkOut!L566</f>
        <v>75</v>
      </c>
      <c r="K127" s="115">
        <f>+[6]LinkOut!M566</f>
        <v>75</v>
      </c>
      <c r="L127" s="115">
        <f>+[6]LinkOut!N566</f>
        <v>75</v>
      </c>
      <c r="M127" s="115">
        <f>+[6]LinkOut!O566</f>
        <v>75</v>
      </c>
      <c r="N127" s="115">
        <f>+[6]LinkOut!P566</f>
        <v>75</v>
      </c>
      <c r="O127" s="115">
        <f>+[6]LinkOut!Q566</f>
        <v>75</v>
      </c>
      <c r="P127" s="115">
        <f>+[6]LinkOut!R566</f>
        <v>75</v>
      </c>
      <c r="Q127" s="115">
        <f>+[6]LinkOut!S566</f>
        <v>75</v>
      </c>
      <c r="R127" s="115">
        <f>+[6]LinkOut!T566</f>
        <v>75</v>
      </c>
      <c r="S127" s="115">
        <f>+[6]LinkOut!U566</f>
        <v>75</v>
      </c>
      <c r="T127" s="115">
        <f>+[6]LinkOut!V566</f>
        <v>75</v>
      </c>
      <c r="U127" s="115">
        <f>+[6]LinkOut!W566</f>
        <v>75</v>
      </c>
      <c r="V127" s="115">
        <f>+[6]LinkOut!X566</f>
        <v>75</v>
      </c>
      <c r="W127" s="115">
        <f>+[6]LinkOut!Y566</f>
        <v>75</v>
      </c>
      <c r="X127" s="115">
        <f>+[6]LinkOut!Z566</f>
        <v>75</v>
      </c>
      <c r="Y127" s="115">
        <f>+[6]LinkOut!AA566</f>
        <v>75</v>
      </c>
      <c r="Z127" s="115">
        <f>+[6]LinkOut!AB566</f>
        <v>75</v>
      </c>
      <c r="AA127" s="115">
        <f>+[6]LinkOut!AC566</f>
        <v>75</v>
      </c>
      <c r="AB127" s="115">
        <f>+[6]LinkOut!AD566</f>
        <v>75</v>
      </c>
      <c r="AC127" s="115">
        <f>+[6]LinkOut!AE566</f>
        <v>75</v>
      </c>
      <c r="AD127" s="115"/>
      <c r="AE127" s="115"/>
    </row>
    <row r="128" spans="1:31" x14ac:dyDescent="0.35">
      <c r="A128" s="112" t="s">
        <v>67</v>
      </c>
      <c r="B128" s="115">
        <v>402.30685527747556</v>
      </c>
      <c r="C128" s="115">
        <v>487.32889009793257</v>
      </c>
      <c r="D128" s="115">
        <v>438.94532100108819</v>
      </c>
      <c r="E128" s="115">
        <v>422.54542981501635</v>
      </c>
      <c r="F128" s="115">
        <v>406.21653971708378</v>
      </c>
      <c r="G128" s="115">
        <v>476.74238302502727</v>
      </c>
      <c r="H128" s="115">
        <f>+[6]LinkOut!J567</f>
        <v>479</v>
      </c>
      <c r="I128" s="115">
        <f>+[6]LinkOut!K567</f>
        <v>479</v>
      </c>
      <c r="J128" s="115">
        <f>+[6]LinkOut!L567</f>
        <v>479</v>
      </c>
      <c r="K128" s="115">
        <f>+[6]LinkOut!M567</f>
        <v>479</v>
      </c>
      <c r="L128" s="115">
        <f>+[6]LinkOut!N567</f>
        <v>479</v>
      </c>
      <c r="M128" s="115">
        <f>+[6]LinkOut!O567</f>
        <v>479</v>
      </c>
      <c r="N128" s="115">
        <f>+[6]LinkOut!P567</f>
        <v>479</v>
      </c>
      <c r="O128" s="115">
        <f>+[6]LinkOut!Q567</f>
        <v>479</v>
      </c>
      <c r="P128" s="115">
        <f>+[6]LinkOut!R567</f>
        <v>479</v>
      </c>
      <c r="Q128" s="115">
        <f>+[6]LinkOut!S567</f>
        <v>479</v>
      </c>
      <c r="R128" s="115">
        <f>+[6]LinkOut!T567</f>
        <v>479</v>
      </c>
      <c r="S128" s="115">
        <f>+[6]LinkOut!U567</f>
        <v>479</v>
      </c>
      <c r="T128" s="115">
        <f>+[6]LinkOut!V567</f>
        <v>479</v>
      </c>
      <c r="U128" s="115">
        <f>+[6]LinkOut!W567</f>
        <v>479</v>
      </c>
      <c r="V128" s="115">
        <f>+[6]LinkOut!X567</f>
        <v>479</v>
      </c>
      <c r="W128" s="115">
        <f>+[6]LinkOut!Y567</f>
        <v>479</v>
      </c>
      <c r="X128" s="115">
        <f>+[6]LinkOut!Z567</f>
        <v>479</v>
      </c>
      <c r="Y128" s="115">
        <f>+[6]LinkOut!AA567</f>
        <v>479</v>
      </c>
      <c r="Z128" s="115">
        <f>+[6]LinkOut!AB567</f>
        <v>479</v>
      </c>
      <c r="AA128" s="115">
        <f>+[6]LinkOut!AC567</f>
        <v>479</v>
      </c>
      <c r="AB128" s="115">
        <f>+[6]LinkOut!AD567</f>
        <v>479</v>
      </c>
      <c r="AC128" s="115">
        <f>+[6]LinkOut!AE567</f>
        <v>479</v>
      </c>
      <c r="AD128" s="115"/>
      <c r="AE128" s="115"/>
    </row>
    <row r="129" spans="1:31" x14ac:dyDescent="0.35">
      <c r="A129" s="112" t="s">
        <v>68</v>
      </c>
      <c r="B129" s="115">
        <v>909.93154329946776</v>
      </c>
      <c r="C129" s="115">
        <v>993.30140299951609</v>
      </c>
      <c r="D129" s="115">
        <v>947.56434446057085</v>
      </c>
      <c r="E129" s="115">
        <v>929.55067731011115</v>
      </c>
      <c r="F129" s="115">
        <v>909.84651669085622</v>
      </c>
      <c r="G129" s="115">
        <v>974.31253023705847</v>
      </c>
      <c r="H129" s="115">
        <f>+[6]LinkOut!J568</f>
        <v>968</v>
      </c>
      <c r="I129" s="115">
        <f>+[6]LinkOut!K568</f>
        <v>968</v>
      </c>
      <c r="J129" s="115">
        <f>+[6]LinkOut!L568</f>
        <v>968</v>
      </c>
      <c r="K129" s="115">
        <f>+[6]LinkOut!M568</f>
        <v>968</v>
      </c>
      <c r="L129" s="115">
        <f>+[6]LinkOut!N568</f>
        <v>968</v>
      </c>
      <c r="M129" s="115">
        <f>+[6]LinkOut!O568</f>
        <v>968</v>
      </c>
      <c r="N129" s="115">
        <f>+[6]LinkOut!P568</f>
        <v>968</v>
      </c>
      <c r="O129" s="115">
        <f>+[6]LinkOut!Q568</f>
        <v>968</v>
      </c>
      <c r="P129" s="115">
        <f>+[6]LinkOut!R568</f>
        <v>968</v>
      </c>
      <c r="Q129" s="115">
        <f>+[6]LinkOut!S568</f>
        <v>968</v>
      </c>
      <c r="R129" s="115">
        <f>+[6]LinkOut!T568</f>
        <v>968</v>
      </c>
      <c r="S129" s="115">
        <f>+[6]LinkOut!U568</f>
        <v>968</v>
      </c>
      <c r="T129" s="115">
        <f>+[6]LinkOut!V568</f>
        <v>968</v>
      </c>
      <c r="U129" s="115">
        <f>+[6]LinkOut!W568</f>
        <v>968</v>
      </c>
      <c r="V129" s="115">
        <f>+[6]LinkOut!X568</f>
        <v>968</v>
      </c>
      <c r="W129" s="115">
        <f>+[6]LinkOut!Y568</f>
        <v>968</v>
      </c>
      <c r="X129" s="115">
        <f>+[6]LinkOut!Z568</f>
        <v>968</v>
      </c>
      <c r="Y129" s="115">
        <f>+[6]LinkOut!AA568</f>
        <v>968</v>
      </c>
      <c r="Z129" s="115">
        <f>+[6]LinkOut!AB568</f>
        <v>968</v>
      </c>
      <c r="AA129" s="115">
        <f>+[6]LinkOut!AC568</f>
        <v>968</v>
      </c>
      <c r="AB129" s="115">
        <f>+[6]LinkOut!AD568</f>
        <v>968</v>
      </c>
      <c r="AC129" s="115">
        <f>+[6]LinkOut!AE568</f>
        <v>968</v>
      </c>
      <c r="AD129" s="115"/>
      <c r="AE129" s="115"/>
    </row>
    <row r="130" spans="1:31" x14ac:dyDescent="0.35">
      <c r="A130" s="112" t="s">
        <v>69</v>
      </c>
      <c r="B130" s="115">
        <v>304.82194856443056</v>
      </c>
      <c r="C130" s="115">
        <v>321.69043407266298</v>
      </c>
      <c r="D130" s="115">
        <v>324.36705674241392</v>
      </c>
      <c r="E130" s="115">
        <v>312.15063273914819</v>
      </c>
      <c r="F130" s="115">
        <v>303.03844060416384</v>
      </c>
      <c r="G130" s="115">
        <v>317.77534358416113</v>
      </c>
      <c r="H130" s="115">
        <f>+[6]LinkOut!J569+[6]LinkOut!J578</f>
        <v>320</v>
      </c>
      <c r="I130" s="115">
        <f>+[6]LinkOut!K569+[6]LinkOut!K578</f>
        <v>320</v>
      </c>
      <c r="J130" s="115">
        <f>+[6]LinkOut!L569+[6]LinkOut!L578</f>
        <v>320</v>
      </c>
      <c r="K130" s="115">
        <f>+[6]LinkOut!M569+[6]LinkOut!M578</f>
        <v>320</v>
      </c>
      <c r="L130" s="115">
        <f>+[6]LinkOut!N569+[6]LinkOut!N578</f>
        <v>320</v>
      </c>
      <c r="M130" s="115">
        <f>+[6]LinkOut!O569+[6]LinkOut!O578</f>
        <v>320</v>
      </c>
      <c r="N130" s="115">
        <f>+[6]LinkOut!P569+[6]LinkOut!P578</f>
        <v>320</v>
      </c>
      <c r="O130" s="115">
        <f>+[6]LinkOut!Q569+[6]LinkOut!Q578</f>
        <v>320</v>
      </c>
      <c r="P130" s="115">
        <f>+[6]LinkOut!R569+[6]LinkOut!R578</f>
        <v>320</v>
      </c>
      <c r="Q130" s="115">
        <f>+[6]LinkOut!S569+[6]LinkOut!S578</f>
        <v>320</v>
      </c>
      <c r="R130" s="115">
        <f>+[6]LinkOut!T569+[6]LinkOut!T578</f>
        <v>320</v>
      </c>
      <c r="S130" s="115">
        <f>+[6]LinkOut!U569+[6]LinkOut!U578</f>
        <v>320</v>
      </c>
      <c r="T130" s="115">
        <f>+[6]LinkOut!V569+[6]LinkOut!V578</f>
        <v>320</v>
      </c>
      <c r="U130" s="115">
        <f>+[6]LinkOut!W569+[6]LinkOut!W578</f>
        <v>320</v>
      </c>
      <c r="V130" s="115">
        <f>+[6]LinkOut!X569+[6]LinkOut!X578</f>
        <v>320</v>
      </c>
      <c r="W130" s="115">
        <f>+[6]LinkOut!Y569+[6]LinkOut!Y578</f>
        <v>320</v>
      </c>
      <c r="X130" s="115">
        <f>+[6]LinkOut!Z569+[6]LinkOut!Z578</f>
        <v>320</v>
      </c>
      <c r="Y130" s="115">
        <f>+[6]LinkOut!AA569+[6]LinkOut!AA578</f>
        <v>320</v>
      </c>
      <c r="Z130" s="115">
        <f>+[6]LinkOut!AB569+[6]LinkOut!AB578</f>
        <v>320</v>
      </c>
      <c r="AA130" s="115">
        <f>+[6]LinkOut!AC569+[6]LinkOut!AC578</f>
        <v>320</v>
      </c>
      <c r="AB130" s="115">
        <f>+[6]LinkOut!AD569+[6]LinkOut!AD578</f>
        <v>320</v>
      </c>
      <c r="AC130" s="115">
        <f>+[6]LinkOut!AE569+[6]LinkOut!AE578</f>
        <v>320</v>
      </c>
      <c r="AD130" s="115"/>
      <c r="AE130" s="115"/>
    </row>
    <row r="131" spans="1:31" x14ac:dyDescent="0.35">
      <c r="A131" s="112" t="s">
        <v>70</v>
      </c>
      <c r="B131" s="115">
        <v>12</v>
      </c>
      <c r="C131" s="115">
        <v>12</v>
      </c>
      <c r="D131" s="115">
        <v>12</v>
      </c>
      <c r="E131" s="115">
        <v>12</v>
      </c>
      <c r="F131" s="115">
        <v>13</v>
      </c>
      <c r="G131" s="115">
        <v>13</v>
      </c>
      <c r="H131" s="115">
        <f>+[6]LinkOut!J570</f>
        <v>13</v>
      </c>
      <c r="I131" s="115">
        <f>+[6]LinkOut!K570</f>
        <v>13</v>
      </c>
      <c r="J131" s="115">
        <f>+[6]LinkOut!L570</f>
        <v>13</v>
      </c>
      <c r="K131" s="115">
        <f>+[6]LinkOut!M570</f>
        <v>13</v>
      </c>
      <c r="L131" s="115">
        <f>+[6]LinkOut!N570</f>
        <v>13</v>
      </c>
      <c r="M131" s="115">
        <f>+[6]LinkOut!O570</f>
        <v>13</v>
      </c>
      <c r="N131" s="115">
        <f>+[6]LinkOut!P570</f>
        <v>13</v>
      </c>
      <c r="O131" s="115">
        <f>+[6]LinkOut!Q570</f>
        <v>13</v>
      </c>
      <c r="P131" s="115">
        <f>+[6]LinkOut!R570</f>
        <v>13</v>
      </c>
      <c r="Q131" s="115">
        <f>+[6]LinkOut!S570</f>
        <v>13</v>
      </c>
      <c r="R131" s="115">
        <f>+[6]LinkOut!T570</f>
        <v>13</v>
      </c>
      <c r="S131" s="115">
        <f>+[6]LinkOut!U570</f>
        <v>13</v>
      </c>
      <c r="T131" s="115">
        <f>+[6]LinkOut!V570</f>
        <v>13</v>
      </c>
      <c r="U131" s="115">
        <f>+[6]LinkOut!W570</f>
        <v>13</v>
      </c>
      <c r="V131" s="115">
        <f>+[6]LinkOut!X570</f>
        <v>13</v>
      </c>
      <c r="W131" s="115">
        <f>+[6]LinkOut!Y570</f>
        <v>13</v>
      </c>
      <c r="X131" s="115">
        <f>+[6]LinkOut!Z570</f>
        <v>13</v>
      </c>
      <c r="Y131" s="115">
        <f>+[6]LinkOut!AA570</f>
        <v>13</v>
      </c>
      <c r="Z131" s="115">
        <f>+[6]LinkOut!AB570</f>
        <v>13</v>
      </c>
      <c r="AA131" s="115">
        <f>+[6]LinkOut!AC570</f>
        <v>13</v>
      </c>
      <c r="AB131" s="115">
        <f>+[6]LinkOut!AD570</f>
        <v>13</v>
      </c>
      <c r="AC131" s="115">
        <f>+[6]LinkOut!AE570</f>
        <v>13</v>
      </c>
      <c r="AD131" s="115"/>
      <c r="AE131" s="115"/>
    </row>
    <row r="132" spans="1:31" x14ac:dyDescent="0.35">
      <c r="A132" s="112" t="s">
        <v>71</v>
      </c>
      <c r="B132" s="115">
        <v>6</v>
      </c>
      <c r="C132" s="115">
        <v>6</v>
      </c>
      <c r="D132" s="115">
        <v>6</v>
      </c>
      <c r="E132" s="115">
        <v>6</v>
      </c>
      <c r="F132" s="115">
        <v>6</v>
      </c>
      <c r="G132" s="115">
        <v>6</v>
      </c>
      <c r="H132" s="115">
        <f>+[6]LinkOut!J571</f>
        <v>6</v>
      </c>
      <c r="I132" s="115">
        <f>+[6]LinkOut!K571</f>
        <v>6</v>
      </c>
      <c r="J132" s="115">
        <f>+[6]LinkOut!L571</f>
        <v>6</v>
      </c>
      <c r="K132" s="115">
        <f>+[6]LinkOut!M571</f>
        <v>6</v>
      </c>
      <c r="L132" s="115">
        <f>+[6]LinkOut!N571</f>
        <v>6</v>
      </c>
      <c r="M132" s="115">
        <f>+[6]LinkOut!O571</f>
        <v>6</v>
      </c>
      <c r="N132" s="115">
        <f>+[6]LinkOut!P571</f>
        <v>6</v>
      </c>
      <c r="O132" s="115">
        <f>+[6]LinkOut!Q571</f>
        <v>6</v>
      </c>
      <c r="P132" s="115">
        <f>+[6]LinkOut!R571</f>
        <v>6</v>
      </c>
      <c r="Q132" s="115">
        <f>+[6]LinkOut!S571</f>
        <v>6</v>
      </c>
      <c r="R132" s="115">
        <f>+[6]LinkOut!T571</f>
        <v>6</v>
      </c>
      <c r="S132" s="115">
        <f>+[6]LinkOut!U571</f>
        <v>6</v>
      </c>
      <c r="T132" s="115">
        <f>+[6]LinkOut!V571</f>
        <v>6</v>
      </c>
      <c r="U132" s="115">
        <f>+[6]LinkOut!W571</f>
        <v>6</v>
      </c>
      <c r="V132" s="115">
        <f>+[6]LinkOut!X571</f>
        <v>6</v>
      </c>
      <c r="W132" s="115">
        <f>+[6]LinkOut!Y571</f>
        <v>6</v>
      </c>
      <c r="X132" s="115">
        <f>+[6]LinkOut!Z571</f>
        <v>6</v>
      </c>
      <c r="Y132" s="115">
        <f>+[6]LinkOut!AA571</f>
        <v>6</v>
      </c>
      <c r="Z132" s="115">
        <f>+[6]LinkOut!AB571</f>
        <v>6</v>
      </c>
      <c r="AA132" s="115">
        <f>+[6]LinkOut!AC571</f>
        <v>6</v>
      </c>
      <c r="AB132" s="115">
        <f>+[6]LinkOut!AD571</f>
        <v>6</v>
      </c>
      <c r="AC132" s="115">
        <f>+[6]LinkOut!AE571</f>
        <v>6</v>
      </c>
      <c r="AD132" s="115"/>
      <c r="AE132" s="115"/>
    </row>
    <row r="133" spans="1:31" x14ac:dyDescent="0.35">
      <c r="A133" s="112" t="s">
        <v>72</v>
      </c>
      <c r="B133" s="115">
        <v>0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f>+[6]LinkOut!J572</f>
        <v>0</v>
      </c>
      <c r="I133" s="115">
        <f>+[6]LinkOut!K572</f>
        <v>0</v>
      </c>
      <c r="J133" s="115">
        <f>+[6]LinkOut!L572</f>
        <v>0</v>
      </c>
      <c r="K133" s="115">
        <f>+[6]LinkOut!M572</f>
        <v>0</v>
      </c>
      <c r="L133" s="115">
        <f>+[6]LinkOut!N572</f>
        <v>0</v>
      </c>
      <c r="M133" s="115">
        <f>+[6]LinkOut!O572</f>
        <v>0</v>
      </c>
      <c r="N133" s="115">
        <f>+[6]LinkOut!P572</f>
        <v>0</v>
      </c>
      <c r="O133" s="115">
        <f>+[6]LinkOut!Q572</f>
        <v>0</v>
      </c>
      <c r="P133" s="115">
        <f>+[6]LinkOut!R572</f>
        <v>0</v>
      </c>
      <c r="Q133" s="115">
        <f>+[6]LinkOut!S572</f>
        <v>0</v>
      </c>
      <c r="R133" s="115">
        <f>+[6]LinkOut!T572</f>
        <v>0</v>
      </c>
      <c r="S133" s="115">
        <f>+[6]LinkOut!U572</f>
        <v>0</v>
      </c>
      <c r="T133" s="115">
        <f>+[6]LinkOut!V572</f>
        <v>0</v>
      </c>
      <c r="U133" s="115">
        <f>+[6]LinkOut!W572</f>
        <v>0</v>
      </c>
      <c r="V133" s="115">
        <f>+[6]LinkOut!X572</f>
        <v>0</v>
      </c>
      <c r="W133" s="115">
        <f>+[6]LinkOut!Y572</f>
        <v>0</v>
      </c>
      <c r="X133" s="115">
        <f>+[6]LinkOut!Z572</f>
        <v>0</v>
      </c>
      <c r="Y133" s="115">
        <f>+[6]LinkOut!AA572</f>
        <v>0</v>
      </c>
      <c r="Z133" s="115">
        <f>+[6]LinkOut!AB572</f>
        <v>0</v>
      </c>
      <c r="AA133" s="115">
        <f>+[6]LinkOut!AC572</f>
        <v>0</v>
      </c>
      <c r="AB133" s="115">
        <f>+[6]LinkOut!AD572</f>
        <v>0</v>
      </c>
      <c r="AC133" s="115">
        <f>+[6]LinkOut!AE572</f>
        <v>0</v>
      </c>
      <c r="AD133" s="115"/>
      <c r="AE133" s="115"/>
    </row>
    <row r="134" spans="1:31" x14ac:dyDescent="0.35">
      <c r="A134" s="112" t="s">
        <v>73</v>
      </c>
      <c r="B134" s="115">
        <v>1</v>
      </c>
      <c r="C134" s="115">
        <v>1</v>
      </c>
      <c r="D134" s="115">
        <v>1</v>
      </c>
      <c r="E134" s="115">
        <v>1</v>
      </c>
      <c r="F134" s="115">
        <v>1</v>
      </c>
      <c r="G134" s="115">
        <v>1</v>
      </c>
      <c r="H134" s="115">
        <f>+[6]LinkOut!J573</f>
        <v>1</v>
      </c>
      <c r="I134" s="115">
        <f>+[6]LinkOut!K573</f>
        <v>1</v>
      </c>
      <c r="J134" s="115">
        <f>+[6]LinkOut!L573</f>
        <v>1</v>
      </c>
      <c r="K134" s="115">
        <f>+[6]LinkOut!M573</f>
        <v>1</v>
      </c>
      <c r="L134" s="115">
        <f>+[6]LinkOut!N573</f>
        <v>1</v>
      </c>
      <c r="M134" s="115">
        <f>+[6]LinkOut!O573</f>
        <v>1</v>
      </c>
      <c r="N134" s="115">
        <f>+[6]LinkOut!P573</f>
        <v>1</v>
      </c>
      <c r="O134" s="115">
        <f>+[6]LinkOut!Q573</f>
        <v>1</v>
      </c>
      <c r="P134" s="115">
        <f>+[6]LinkOut!R573</f>
        <v>1</v>
      </c>
      <c r="Q134" s="115">
        <f>+[6]LinkOut!S573</f>
        <v>1</v>
      </c>
      <c r="R134" s="115">
        <f>+[6]LinkOut!T573</f>
        <v>1</v>
      </c>
      <c r="S134" s="115">
        <f>+[6]LinkOut!U573</f>
        <v>1</v>
      </c>
      <c r="T134" s="115">
        <f>+[6]LinkOut!V573</f>
        <v>1</v>
      </c>
      <c r="U134" s="115">
        <f>+[6]LinkOut!W573</f>
        <v>1</v>
      </c>
      <c r="V134" s="115">
        <f>+[6]LinkOut!X573</f>
        <v>1</v>
      </c>
      <c r="W134" s="115">
        <f>+[6]LinkOut!Y573</f>
        <v>1</v>
      </c>
      <c r="X134" s="115">
        <f>+[6]LinkOut!Z573</f>
        <v>1</v>
      </c>
      <c r="Y134" s="115">
        <f>+[6]LinkOut!AA573</f>
        <v>1</v>
      </c>
      <c r="Z134" s="115">
        <f>+[6]LinkOut!AB573</f>
        <v>1</v>
      </c>
      <c r="AA134" s="115">
        <f>+[6]LinkOut!AC573</f>
        <v>1</v>
      </c>
      <c r="AB134" s="115">
        <f>+[6]LinkOut!AD573</f>
        <v>1</v>
      </c>
      <c r="AC134" s="115">
        <f>+[6]LinkOut!AE573</f>
        <v>1</v>
      </c>
      <c r="AD134" s="115"/>
      <c r="AE134" s="115"/>
    </row>
    <row r="135" spans="1:31" x14ac:dyDescent="0.35">
      <c r="A135" s="93" t="s">
        <v>115</v>
      </c>
      <c r="B135" s="115">
        <v>7502</v>
      </c>
      <c r="C135" s="115">
        <v>7502</v>
      </c>
      <c r="D135" s="115">
        <v>7502</v>
      </c>
      <c r="E135" s="115">
        <v>7503.9999999999991</v>
      </c>
      <c r="F135" s="115">
        <v>7502</v>
      </c>
      <c r="G135" s="115">
        <v>7502</v>
      </c>
      <c r="H135" s="115">
        <f>+[6]LinkOut!J563</f>
        <v>7502</v>
      </c>
      <c r="I135" s="115">
        <f>+[6]LinkOut!K563</f>
        <v>7502</v>
      </c>
      <c r="J135" s="115">
        <f>+[6]LinkOut!L563</f>
        <v>7502</v>
      </c>
      <c r="K135" s="115">
        <f>+[6]LinkOut!M563</f>
        <v>7502</v>
      </c>
      <c r="L135" s="115">
        <f>+[6]LinkOut!N563</f>
        <v>7502</v>
      </c>
      <c r="M135" s="115">
        <f>+[6]LinkOut!O563</f>
        <v>7502</v>
      </c>
      <c r="N135" s="115">
        <f>+[6]LinkOut!P563</f>
        <v>7502</v>
      </c>
      <c r="O135" s="115">
        <f>+[6]LinkOut!Q563</f>
        <v>7502</v>
      </c>
      <c r="P135" s="115">
        <f>+[6]LinkOut!R563</f>
        <v>7502</v>
      </c>
      <c r="Q135" s="115">
        <f>+[6]LinkOut!S563</f>
        <v>7502</v>
      </c>
      <c r="R135" s="115">
        <f>+[6]LinkOut!T563</f>
        <v>7502</v>
      </c>
      <c r="S135" s="115">
        <f>+[6]LinkOut!U563</f>
        <v>7502</v>
      </c>
      <c r="T135" s="115">
        <f>+[6]LinkOut!V563</f>
        <v>7502</v>
      </c>
      <c r="U135" s="115">
        <f>+[6]LinkOut!W563</f>
        <v>7502</v>
      </c>
      <c r="V135" s="115">
        <f>+[6]LinkOut!X563</f>
        <v>7502</v>
      </c>
      <c r="W135" s="115">
        <f>+[6]LinkOut!Y563</f>
        <v>7502</v>
      </c>
      <c r="X135" s="115">
        <f>+[6]LinkOut!Z563</f>
        <v>7502</v>
      </c>
      <c r="Y135" s="115">
        <f>+[6]LinkOut!AA563</f>
        <v>7502</v>
      </c>
      <c r="Z135" s="115">
        <f>+[6]LinkOut!AB563</f>
        <v>7502</v>
      </c>
      <c r="AA135" s="115">
        <f>+[6]LinkOut!AC563</f>
        <v>7502</v>
      </c>
      <c r="AB135" s="115">
        <f>+[6]LinkOut!AD563</f>
        <v>7502</v>
      </c>
      <c r="AC135" s="115">
        <f>+[6]LinkOut!AE563</f>
        <v>7502</v>
      </c>
      <c r="AD135" s="115"/>
      <c r="AE135" s="115"/>
    </row>
    <row r="137" spans="1:31" x14ac:dyDescent="0.35">
      <c r="A137" s="103" t="s">
        <v>116</v>
      </c>
      <c r="B137" s="117">
        <f>+B40</f>
        <v>43160</v>
      </c>
      <c r="C137" s="117">
        <f t="shared" ref="C137:AC137" si="20">+C40</f>
        <v>43191</v>
      </c>
      <c r="D137" s="117">
        <f t="shared" si="20"/>
        <v>43221</v>
      </c>
      <c r="E137" s="117">
        <f t="shared" si="20"/>
        <v>43252</v>
      </c>
      <c r="F137" s="117">
        <f t="shared" si="20"/>
        <v>43282</v>
      </c>
      <c r="G137" s="117">
        <f t="shared" si="20"/>
        <v>43313</v>
      </c>
      <c r="H137" s="117">
        <f t="shared" si="20"/>
        <v>43344</v>
      </c>
      <c r="I137" s="117">
        <f t="shared" si="20"/>
        <v>43374</v>
      </c>
      <c r="J137" s="117">
        <f t="shared" si="20"/>
        <v>43405</v>
      </c>
      <c r="K137" s="117">
        <f t="shared" si="20"/>
        <v>43435</v>
      </c>
      <c r="L137" s="117">
        <f t="shared" si="20"/>
        <v>43466</v>
      </c>
      <c r="M137" s="117">
        <f t="shared" si="20"/>
        <v>43497</v>
      </c>
      <c r="N137" s="117">
        <f t="shared" si="20"/>
        <v>43525</v>
      </c>
      <c r="O137" s="117">
        <f t="shared" si="20"/>
        <v>43556</v>
      </c>
      <c r="P137" s="117">
        <f t="shared" si="20"/>
        <v>43586</v>
      </c>
      <c r="Q137" s="117">
        <f t="shared" si="20"/>
        <v>43617</v>
      </c>
      <c r="R137" s="117">
        <f t="shared" si="20"/>
        <v>43647</v>
      </c>
      <c r="S137" s="117">
        <f t="shared" si="20"/>
        <v>43678</v>
      </c>
      <c r="T137" s="117">
        <f t="shared" si="20"/>
        <v>43709</v>
      </c>
      <c r="U137" s="117">
        <f t="shared" si="20"/>
        <v>43739</v>
      </c>
      <c r="V137" s="117">
        <f t="shared" si="20"/>
        <v>43770</v>
      </c>
      <c r="W137" s="117">
        <f t="shared" si="20"/>
        <v>43800</v>
      </c>
      <c r="X137" s="117">
        <f t="shared" si="20"/>
        <v>43831</v>
      </c>
      <c r="Y137" s="117">
        <f t="shared" si="20"/>
        <v>43862</v>
      </c>
      <c r="Z137" s="117">
        <f t="shared" si="20"/>
        <v>43891</v>
      </c>
      <c r="AA137" s="117">
        <f t="shared" si="20"/>
        <v>43922</v>
      </c>
      <c r="AB137" s="117">
        <f t="shared" si="20"/>
        <v>43952</v>
      </c>
      <c r="AC137" s="117">
        <f t="shared" si="20"/>
        <v>43983</v>
      </c>
      <c r="AD137" s="163"/>
      <c r="AE137" s="163"/>
    </row>
    <row r="138" spans="1:31" x14ac:dyDescent="0.35">
      <c r="A138" s="113" t="s">
        <v>27</v>
      </c>
      <c r="B138" s="114">
        <v>648.1</v>
      </c>
      <c r="C138" s="114">
        <v>623.9</v>
      </c>
      <c r="D138" s="114">
        <v>610.20000000000005</v>
      </c>
      <c r="E138" s="114">
        <v>290.39999999999998</v>
      </c>
      <c r="F138" s="114">
        <v>578.83218842001975</v>
      </c>
      <c r="G138" s="114">
        <v>386.38253189401377</v>
      </c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8"/>
      <c r="AB138" s="118"/>
      <c r="AC138" s="118"/>
      <c r="AD138" s="118"/>
      <c r="AE138" s="118"/>
    </row>
    <row r="140" spans="1:31" x14ac:dyDescent="0.35">
      <c r="A140" s="103" t="s">
        <v>117</v>
      </c>
      <c r="B140" s="170">
        <f>+B40</f>
        <v>43160</v>
      </c>
      <c r="C140" s="170">
        <f t="shared" ref="C140:AC140" si="21">+C40</f>
        <v>43191</v>
      </c>
      <c r="D140" s="170">
        <f t="shared" si="21"/>
        <v>43221</v>
      </c>
      <c r="E140" s="170">
        <f t="shared" si="21"/>
        <v>43252</v>
      </c>
      <c r="F140" s="170">
        <f t="shared" si="21"/>
        <v>43282</v>
      </c>
      <c r="G140" s="170">
        <f t="shared" si="21"/>
        <v>43313</v>
      </c>
      <c r="H140" s="170">
        <f t="shared" si="21"/>
        <v>43344</v>
      </c>
      <c r="I140" s="170">
        <f t="shared" si="21"/>
        <v>43374</v>
      </c>
      <c r="J140" s="170">
        <f t="shared" si="21"/>
        <v>43405</v>
      </c>
      <c r="K140" s="170">
        <f t="shared" si="21"/>
        <v>43435</v>
      </c>
      <c r="L140" s="170">
        <f t="shared" si="21"/>
        <v>43466</v>
      </c>
      <c r="M140" s="170">
        <f t="shared" si="21"/>
        <v>43497</v>
      </c>
      <c r="N140" s="170">
        <f t="shared" si="21"/>
        <v>43525</v>
      </c>
      <c r="O140" s="170">
        <f t="shared" si="21"/>
        <v>43556</v>
      </c>
      <c r="P140" s="170">
        <f t="shared" si="21"/>
        <v>43586</v>
      </c>
      <c r="Q140" s="170">
        <f t="shared" si="21"/>
        <v>43617</v>
      </c>
      <c r="R140" s="170">
        <f t="shared" si="21"/>
        <v>43647</v>
      </c>
      <c r="S140" s="170">
        <f t="shared" si="21"/>
        <v>43678</v>
      </c>
      <c r="T140" s="170">
        <f t="shared" si="21"/>
        <v>43709</v>
      </c>
      <c r="U140" s="170">
        <f t="shared" si="21"/>
        <v>43739</v>
      </c>
      <c r="V140" s="170">
        <f t="shared" si="21"/>
        <v>43770</v>
      </c>
      <c r="W140" s="170">
        <f t="shared" si="21"/>
        <v>43800</v>
      </c>
      <c r="X140" s="170">
        <f t="shared" si="21"/>
        <v>43831</v>
      </c>
      <c r="Y140" s="170">
        <f t="shared" si="21"/>
        <v>43862</v>
      </c>
      <c r="Z140" s="170">
        <f t="shared" si="21"/>
        <v>43891</v>
      </c>
      <c r="AA140" s="170">
        <f t="shared" si="21"/>
        <v>43922</v>
      </c>
      <c r="AB140" s="170">
        <f t="shared" si="21"/>
        <v>43952</v>
      </c>
      <c r="AC140" s="170">
        <f t="shared" si="21"/>
        <v>43983</v>
      </c>
    </row>
    <row r="141" spans="1:31" x14ac:dyDescent="0.35">
      <c r="A141" s="93" t="s">
        <v>2</v>
      </c>
      <c r="B141" s="171">
        <v>3852521.21</v>
      </c>
      <c r="C141" s="171">
        <v>4054754.51</v>
      </c>
      <c r="D141" s="171">
        <v>4260225.17</v>
      </c>
      <c r="E141" s="171">
        <v>4803982.6000000006</v>
      </c>
      <c r="F141" s="171">
        <v>4622160.08</v>
      </c>
      <c r="G141" s="171">
        <v>4720802.0699999994</v>
      </c>
      <c r="H141" s="161">
        <f>+[6]LinkOut!J216*1000</f>
        <v>4204343.4678580929</v>
      </c>
      <c r="I141" s="161">
        <f>+[6]LinkOut!K216*1000</f>
        <v>4062026.0715880529</v>
      </c>
      <c r="J141" s="161">
        <f>+[6]LinkOut!L216*1000</f>
        <v>3748465.6421231893</v>
      </c>
      <c r="K141" s="161">
        <f>+[6]LinkOut!M216*1000</f>
        <v>3784506.919070127</v>
      </c>
      <c r="L141" s="161">
        <f>+[6]LinkOut!N216*1000</f>
        <v>3754258.2858573995</v>
      </c>
      <c r="M141" s="161">
        <f>+[6]LinkOut!O216*1000</f>
        <v>3568988.084419365</v>
      </c>
      <c r="N141" s="161">
        <f>+[6]LinkOut!P216*1000</f>
        <v>3735866.0237570563</v>
      </c>
      <c r="O141" s="161">
        <f>+[6]LinkOut!Q216*1000</f>
        <v>3713639.7231101096</v>
      </c>
      <c r="P141" s="161">
        <f>+[6]LinkOut!R216*1000</f>
        <v>4006745.8652092726</v>
      </c>
      <c r="Q141" s="161">
        <f>+[6]LinkOut!S216*1000</f>
        <v>4123765.3446624889</v>
      </c>
      <c r="R141" s="161">
        <f>+[6]LinkOut!T216*1000</f>
        <v>4200018.7995912731</v>
      </c>
      <c r="S141" s="161">
        <f>+[6]LinkOut!U216*1000</f>
        <v>4245830.3594514709</v>
      </c>
      <c r="T141" s="161">
        <f>+[6]LinkOut!V216*1000</f>
        <v>4186313.1357139754</v>
      </c>
      <c r="U141" s="161">
        <f>+[6]LinkOut!W216*1000</f>
        <v>4046036.213663369</v>
      </c>
      <c r="V141" s="161">
        <f>+[6]LinkOut!X216*1000</f>
        <v>3736318.9018599521</v>
      </c>
      <c r="W141" s="161">
        <f>+[6]LinkOut!Y216*1000</f>
        <v>3771850.8677351181</v>
      </c>
      <c r="X141" s="161">
        <f>+[6]LinkOut!Z216*1000</f>
        <v>3738701.8240825757</v>
      </c>
      <c r="Y141" s="161">
        <f>+[6]LinkOut!AA216*1000</f>
        <v>3555815.8283584407</v>
      </c>
      <c r="Z141" s="161">
        <f>+[6]LinkOut!AB216*1000</f>
        <v>3720584.4976992756</v>
      </c>
      <c r="AA141" s="161">
        <f>+[6]LinkOut!AC216*1000</f>
        <v>3698697.7202009712</v>
      </c>
      <c r="AB141" s="161">
        <f>+[6]LinkOut!AD216*1000</f>
        <v>3988068.5401061978</v>
      </c>
      <c r="AC141" s="161">
        <f>+[6]LinkOut!AE216*1000</f>
        <v>4103622.3944944139</v>
      </c>
      <c r="AD141" s="119"/>
      <c r="AE141" s="119"/>
    </row>
    <row r="142" spans="1:31" x14ac:dyDescent="0.35">
      <c r="A142" s="93" t="s">
        <v>35</v>
      </c>
      <c r="B142" s="171">
        <v>1682931.92</v>
      </c>
      <c r="C142" s="171">
        <v>1862243.3800000001</v>
      </c>
      <c r="D142" s="171">
        <v>1906341.7400000002</v>
      </c>
      <c r="E142" s="171">
        <v>2190095.94</v>
      </c>
      <c r="F142" s="171">
        <v>2202357.2199999997</v>
      </c>
      <c r="G142" s="171">
        <v>2350746.3000000003</v>
      </c>
      <c r="H142" s="161">
        <f>+[6]LinkOut!J217*1000</f>
        <v>2032337.7258907931</v>
      </c>
      <c r="I142" s="161">
        <f>+[6]LinkOut!K217*1000</f>
        <v>1962806.7712187562</v>
      </c>
      <c r="J142" s="161">
        <f>+[6]LinkOut!L217*1000</f>
        <v>1686943.8654390553</v>
      </c>
      <c r="K142" s="161">
        <f>+[6]LinkOut!M217*1000</f>
        <v>1617810.5625451889</v>
      </c>
      <c r="L142" s="161">
        <f>+[6]LinkOut!N217*1000</f>
        <v>1622723.8848258574</v>
      </c>
      <c r="M142" s="161">
        <f>+[6]LinkOut!O217*1000</f>
        <v>1558595.630377318</v>
      </c>
      <c r="N142" s="161">
        <f>+[6]LinkOut!P217*1000</f>
        <v>1674832.4346783932</v>
      </c>
      <c r="O142" s="161">
        <f>+[6]LinkOut!Q217*1000</f>
        <v>1694667.1817245106</v>
      </c>
      <c r="P142" s="161">
        <f>+[6]LinkOut!R217*1000</f>
        <v>1840843.8214925304</v>
      </c>
      <c r="Q142" s="161">
        <f>+[6]LinkOut!S217*1000</f>
        <v>1925629.6744620635</v>
      </c>
      <c r="R142" s="161">
        <f>+[6]LinkOut!T217*1000</f>
        <v>2032464.4779757804</v>
      </c>
      <c r="S142" s="161">
        <f>+[6]LinkOut!U217*1000</f>
        <v>2064123.5352889593</v>
      </c>
      <c r="T142" s="161">
        <f>+[6]LinkOut!V217*1000</f>
        <v>2022342.7322248716</v>
      </c>
      <c r="U142" s="161">
        <f>+[6]LinkOut!W217*1000</f>
        <v>1953230.5985569498</v>
      </c>
      <c r="V142" s="161">
        <f>+[6]LinkOut!X217*1000</f>
        <v>1679046.6877482464</v>
      </c>
      <c r="W142" s="161">
        <f>+[6]LinkOut!Y217*1000</f>
        <v>1610369.130765612</v>
      </c>
      <c r="X142" s="161">
        <f>+[6]LinkOut!Z217*1000</f>
        <v>1615344.2413841083</v>
      </c>
      <c r="Y142" s="161">
        <f>+[6]LinkOut!AA217*1000</f>
        <v>1551601.54518826</v>
      </c>
      <c r="Z142" s="161">
        <f>+[6]LinkOut!AB217*1000</f>
        <v>1667135.7331034143</v>
      </c>
      <c r="AA142" s="161">
        <f>+[6]LinkOut!AC217*1000</f>
        <v>1686854.3034938669</v>
      </c>
      <c r="AB142" s="161">
        <f>+[6]LinkOut!AD217*1000</f>
        <v>1832155.3538472876</v>
      </c>
      <c r="AC142" s="161">
        <f>+[6]LinkOut!AE217*1000</f>
        <v>1916446.8282432489</v>
      </c>
      <c r="AD142" s="119"/>
      <c r="AE142" s="119"/>
    </row>
    <row r="143" spans="1:31" x14ac:dyDescent="0.35">
      <c r="A143" s="93" t="s">
        <v>15</v>
      </c>
      <c r="B143" s="171">
        <v>292807.94</v>
      </c>
      <c r="C143" s="171">
        <v>222228.93</v>
      </c>
      <c r="D143" s="171">
        <v>224657.19</v>
      </c>
      <c r="E143" s="171">
        <v>279490.28000000003</v>
      </c>
      <c r="F143" s="171">
        <v>310132.65999999997</v>
      </c>
      <c r="G143" s="171">
        <v>253755.35</v>
      </c>
      <c r="H143" s="161">
        <f>+[6]LinkOut!J218*1000</f>
        <v>236597.42192240592</v>
      </c>
      <c r="I143" s="161">
        <f>+[6]LinkOut!K218*1000</f>
        <v>234848.89085730718</v>
      </c>
      <c r="J143" s="161">
        <f>+[6]LinkOut!L218*1000</f>
        <v>201460.3375988343</v>
      </c>
      <c r="K143" s="161">
        <f>+[6]LinkOut!M218*1000</f>
        <v>183320.05460473505</v>
      </c>
      <c r="L143" s="161">
        <f>+[6]LinkOut!N218*1000</f>
        <v>191933.29722814183</v>
      </c>
      <c r="M143" s="161">
        <f>+[6]LinkOut!O218*1000</f>
        <v>181981.54513865264</v>
      </c>
      <c r="N143" s="161">
        <f>+[6]LinkOut!P218*1000</f>
        <v>198662.72970578601</v>
      </c>
      <c r="O143" s="161">
        <f>+[6]LinkOut!Q218*1000</f>
        <v>199845.03115763923</v>
      </c>
      <c r="P143" s="161">
        <f>+[6]LinkOut!R218*1000</f>
        <v>213249.73424696687</v>
      </c>
      <c r="Q143" s="161">
        <f>+[6]LinkOut!S218*1000</f>
        <v>228886.99491211423</v>
      </c>
      <c r="R143" s="161">
        <f>+[6]LinkOut!T218*1000</f>
        <v>240317.59624015706</v>
      </c>
      <c r="S143" s="161">
        <f>+[6]LinkOut!U218*1000</f>
        <v>251422.47973206799</v>
      </c>
      <c r="T143" s="161">
        <f>+[6]LinkOut!V218*1000</f>
        <v>233198.43056191868</v>
      </c>
      <c r="U143" s="161">
        <f>+[6]LinkOut!W218*1000</f>
        <v>231476.39599273252</v>
      </c>
      <c r="V143" s="161">
        <f>+[6]LinkOut!X218*1000</f>
        <v>198593.79866641131</v>
      </c>
      <c r="W143" s="161">
        <f>+[6]LinkOut!Y218*1000</f>
        <v>180728.40580369107</v>
      </c>
      <c r="X143" s="161">
        <f>+[6]LinkOut!Z218*1000</f>
        <v>186515.74837499429</v>
      </c>
      <c r="Y143" s="161">
        <f>+[6]LinkOut!AA218*1000</f>
        <v>176864.12130275433</v>
      </c>
      <c r="Z143" s="161">
        <f>+[6]LinkOut!AB218*1000</f>
        <v>193042.23457541323</v>
      </c>
      <c r="AA143" s="161">
        <f>+[6]LinkOut!AC218*1000</f>
        <v>194188.88017084639</v>
      </c>
      <c r="AB143" s="161">
        <f>+[6]LinkOut!AD218*1000</f>
        <v>207189.32411970024</v>
      </c>
      <c r="AC143" s="161">
        <f>+[6]LinkOut!AE218*1000</f>
        <v>222354.99615556354</v>
      </c>
      <c r="AD143" s="119"/>
      <c r="AE143" s="119"/>
    </row>
    <row r="144" spans="1:31" x14ac:dyDescent="0.35">
      <c r="A144" s="93" t="s">
        <v>58</v>
      </c>
      <c r="B144" s="171">
        <v>422138.78</v>
      </c>
      <c r="C144" s="171">
        <v>460780.81</v>
      </c>
      <c r="D144" s="171">
        <v>481949.12</v>
      </c>
      <c r="E144" s="171">
        <v>666790.41</v>
      </c>
      <c r="F144" s="171">
        <v>585677.63</v>
      </c>
      <c r="G144" s="171">
        <v>561234.02</v>
      </c>
      <c r="H144" s="161">
        <f>+[6]LinkOut!J221*1000</f>
        <v>562911.08478944155</v>
      </c>
      <c r="I144" s="161">
        <f>+[6]LinkOut!K221*1000</f>
        <v>500238.52985481219</v>
      </c>
      <c r="J144" s="161">
        <f>+[6]LinkOut!L221*1000</f>
        <v>410366.10110062978</v>
      </c>
      <c r="K144" s="161">
        <f>+[6]LinkOut!M221*1000</f>
        <v>379223.1207740673</v>
      </c>
      <c r="L144" s="161">
        <f>+[6]LinkOut!N221*1000</f>
        <v>388065.41752106557</v>
      </c>
      <c r="M144" s="161">
        <f>+[6]LinkOut!O221*1000</f>
        <v>366246.10701830452</v>
      </c>
      <c r="N144" s="161">
        <f>+[6]LinkOut!P221*1000</f>
        <v>393335.40334322333</v>
      </c>
      <c r="O144" s="161">
        <f>+[6]LinkOut!Q221*1000</f>
        <v>427760.97381160589</v>
      </c>
      <c r="P144" s="161">
        <f>+[6]LinkOut!R221*1000</f>
        <v>503416.65616249933</v>
      </c>
      <c r="Q144" s="161">
        <f>+[6]LinkOut!S221*1000</f>
        <v>549484.91899589892</v>
      </c>
      <c r="R144" s="161">
        <f>+[6]LinkOut!T221*1000</f>
        <v>601239.53446484252</v>
      </c>
      <c r="S144" s="161">
        <f>+[6]LinkOut!U221*1000</f>
        <v>620249.99326268502</v>
      </c>
      <c r="T144" s="161">
        <f>+[6]LinkOut!V221*1000</f>
        <v>563174.87942808447</v>
      </c>
      <c r="U144" s="161">
        <f>+[6]LinkOut!W221*1000</f>
        <v>500467.98178519</v>
      </c>
      <c r="V144" s="161">
        <f>+[6]LinkOut!X221*1000</f>
        <v>410546.30559558666</v>
      </c>
      <c r="W144" s="161">
        <f>+[6]LinkOut!Y221*1000</f>
        <v>379386.25983601325</v>
      </c>
      <c r="X144" s="161">
        <f>+[6]LinkOut!Z221*1000</f>
        <v>388065.41752106551</v>
      </c>
      <c r="Y144" s="161">
        <f>+[6]LinkOut!AA221*1000</f>
        <v>366246.10701830452</v>
      </c>
      <c r="Z144" s="161">
        <f>+[6]LinkOut!AB221*1000</f>
        <v>393335.40334322333</v>
      </c>
      <c r="AA144" s="161">
        <f>+[6]LinkOut!AC221*1000</f>
        <v>427760.97381160589</v>
      </c>
      <c r="AB144" s="161">
        <f>+[6]LinkOut!AD221*1000</f>
        <v>503416.65616249922</v>
      </c>
      <c r="AC144" s="161">
        <f>+[6]LinkOut!AE221*1000</f>
        <v>549484.91899589903</v>
      </c>
      <c r="AD144" s="119"/>
      <c r="AE144" s="119"/>
    </row>
    <row r="145" spans="1:31" x14ac:dyDescent="0.35">
      <c r="A145" s="93" t="s">
        <v>59</v>
      </c>
      <c r="B145" s="171">
        <v>141206.57</v>
      </c>
      <c r="C145" s="171">
        <v>153116.70000000001</v>
      </c>
      <c r="D145" s="171">
        <v>140048.15</v>
      </c>
      <c r="E145" s="171">
        <v>204636.69</v>
      </c>
      <c r="F145" s="171">
        <v>190252.01</v>
      </c>
      <c r="G145" s="171">
        <v>203408.63</v>
      </c>
      <c r="H145" s="161">
        <f>+[6]LinkOut!J222*1000</f>
        <v>178024.71531526069</v>
      </c>
      <c r="I145" s="161">
        <f>+[6]LinkOut!K222*1000</f>
        <v>162253.70952260084</v>
      </c>
      <c r="J145" s="161">
        <f>+[6]LinkOut!L222*1000</f>
        <v>133270.80836987175</v>
      </c>
      <c r="K145" s="161">
        <f>+[6]LinkOut!M222*1000</f>
        <v>132945.08175356063</v>
      </c>
      <c r="L145" s="161">
        <f>+[6]LinkOut!N222*1000</f>
        <v>125957.2045036632</v>
      </c>
      <c r="M145" s="161">
        <f>+[6]LinkOut!O222*1000</f>
        <v>117583.49217896248</v>
      </c>
      <c r="N145" s="161">
        <f>+[6]LinkOut!P222*1000</f>
        <v>124034.77718652169</v>
      </c>
      <c r="O145" s="161">
        <f>+[6]LinkOut!Q222*1000</f>
        <v>126502.84884021929</v>
      </c>
      <c r="P145" s="161">
        <f>+[6]LinkOut!R222*1000</f>
        <v>162032.04892018388</v>
      </c>
      <c r="Q145" s="161">
        <f>+[6]LinkOut!S222*1000</f>
        <v>172424.96970760985</v>
      </c>
      <c r="R145" s="161">
        <f>+[6]LinkOut!T222*1000</f>
        <v>177489.39325372764</v>
      </c>
      <c r="S145" s="161">
        <f>+[6]LinkOut!U222*1000</f>
        <v>185203.00540094645</v>
      </c>
      <c r="T145" s="161">
        <f>+[6]LinkOut!V222*1000</f>
        <v>176128.88361646366</v>
      </c>
      <c r="U145" s="161">
        <f>+[6]LinkOut!W222*1000</f>
        <v>160527.89560175914</v>
      </c>
      <c r="V145" s="161">
        <f>+[6]LinkOut!X222*1000</f>
        <v>131889.46606356709</v>
      </c>
      <c r="W145" s="161">
        <f>+[6]LinkOut!Y222*1000</f>
        <v>131578.20812637574</v>
      </c>
      <c r="X145" s="161">
        <f>+[6]LinkOut!Z222*1000</f>
        <v>125957.20450366319</v>
      </c>
      <c r="Y145" s="161">
        <f>+[6]LinkOut!AA222*1000</f>
        <v>117583.49217896248</v>
      </c>
      <c r="Z145" s="161">
        <f>+[6]LinkOut!AB222*1000</f>
        <v>124034.77718652169</v>
      </c>
      <c r="AA145" s="161">
        <f>+[6]LinkOut!AC222*1000</f>
        <v>126502.84884021929</v>
      </c>
      <c r="AB145" s="161">
        <f>+[6]LinkOut!AD222*1000</f>
        <v>162032.04892018388</v>
      </c>
      <c r="AC145" s="161">
        <f>+[6]LinkOut!AE222*1000</f>
        <v>172424.96970760985</v>
      </c>
      <c r="AD145" s="119"/>
      <c r="AE145" s="119"/>
    </row>
    <row r="146" spans="1:31" x14ac:dyDescent="0.35">
      <c r="A146" s="93" t="s">
        <v>120</v>
      </c>
      <c r="B146" s="161">
        <v>2128.73</v>
      </c>
      <c r="C146" s="161">
        <v>1773.61</v>
      </c>
      <c r="D146" s="161">
        <v>2391.98</v>
      </c>
      <c r="E146" s="161">
        <v>3454.28</v>
      </c>
      <c r="F146" s="161">
        <v>3880.09</v>
      </c>
      <c r="G146" s="161">
        <v>1466.84</v>
      </c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19"/>
      <c r="AE146" s="119"/>
    </row>
    <row r="147" spans="1:31" x14ac:dyDescent="0.35">
      <c r="A147" s="93" t="s">
        <v>50</v>
      </c>
      <c r="B147" s="171">
        <v>602792.64</v>
      </c>
      <c r="C147" s="171">
        <v>576632.36</v>
      </c>
      <c r="D147" s="171">
        <v>555382.58000000007</v>
      </c>
      <c r="E147" s="171">
        <v>589302.53</v>
      </c>
      <c r="F147" s="171">
        <v>568712.92999999993</v>
      </c>
      <c r="G147" s="171">
        <v>587495.32999999996</v>
      </c>
      <c r="H147" s="161">
        <f>+([6]LinkOut!J219+[6]LinkOut!J220)*1000</f>
        <v>521389.82999999996</v>
      </c>
      <c r="I147" s="161">
        <f>+([6]LinkOut!K219+[6]LinkOut!K220)*1000</f>
        <v>521389.82999999996</v>
      </c>
      <c r="J147" s="161">
        <f>+([6]LinkOut!L219+[6]LinkOut!L220)*1000</f>
        <v>521389.82999999996</v>
      </c>
      <c r="K147" s="161">
        <f>+([6]LinkOut!M219+[6]LinkOut!M220)*1000</f>
        <v>521389.82999999996</v>
      </c>
      <c r="L147" s="161">
        <f>+([6]LinkOut!N219+[6]LinkOut!N220)*1000</f>
        <v>521389.82999999996</v>
      </c>
      <c r="M147" s="161">
        <f>+([6]LinkOut!O219+[6]LinkOut!O220)*1000</f>
        <v>521389.82999999996</v>
      </c>
      <c r="N147" s="161">
        <f>+([6]LinkOut!P219+[6]LinkOut!P220)*1000</f>
        <v>521389.82999999996</v>
      </c>
      <c r="O147" s="161">
        <f>+([6]LinkOut!Q219+[6]LinkOut!Q220)*1000</f>
        <v>521389.82999999996</v>
      </c>
      <c r="P147" s="161">
        <f>+([6]LinkOut!R219+[6]LinkOut!R220)*1000</f>
        <v>521389.82999999996</v>
      </c>
      <c r="Q147" s="161">
        <f>+([6]LinkOut!S219+[6]LinkOut!S220)*1000</f>
        <v>521389.82999999996</v>
      </c>
      <c r="R147" s="161">
        <f>+([6]LinkOut!T219+[6]LinkOut!T220)*1000</f>
        <v>521389.82999999996</v>
      </c>
      <c r="S147" s="161">
        <f>+([6]LinkOut!U219+[6]LinkOut!U220)*1000</f>
        <v>521389.82999999996</v>
      </c>
      <c r="T147" s="161">
        <f>+([6]LinkOut!V219+[6]LinkOut!V220)*1000</f>
        <v>521389.82999999996</v>
      </c>
      <c r="U147" s="161">
        <f>+([6]LinkOut!W219+[6]LinkOut!W220)*1000</f>
        <v>521389.82999999996</v>
      </c>
      <c r="V147" s="161">
        <f>+([6]LinkOut!X219+[6]LinkOut!X220)*1000</f>
        <v>521389.82999999996</v>
      </c>
      <c r="W147" s="161">
        <f>+([6]LinkOut!Y219+[6]LinkOut!Y220)*1000</f>
        <v>521389.82999999996</v>
      </c>
      <c r="X147" s="161">
        <f>+([6]LinkOut!Z219+[6]LinkOut!Z220)*1000</f>
        <v>521389.82999999996</v>
      </c>
      <c r="Y147" s="161">
        <f>+([6]LinkOut!AA219+[6]LinkOut!AA220)*1000</f>
        <v>521389.82999999996</v>
      </c>
      <c r="Z147" s="161">
        <f>+([6]LinkOut!AB219+[6]LinkOut!AB220)*1000</f>
        <v>521389.82999999996</v>
      </c>
      <c r="AA147" s="161">
        <f>+([6]LinkOut!AC219+[6]LinkOut!AC220)*1000</f>
        <v>521389.82999999996</v>
      </c>
      <c r="AB147" s="161">
        <f>+([6]LinkOut!AD219+[6]LinkOut!AD220)*1000</f>
        <v>521389.82999999996</v>
      </c>
      <c r="AC147" s="161">
        <f>+([6]LinkOut!AE219+[6]LinkOut!AE220)*1000</f>
        <v>521389.82999999996</v>
      </c>
      <c r="AD147" s="119"/>
      <c r="AE147" s="119"/>
    </row>
    <row r="148" spans="1:31" x14ac:dyDescent="0.35">
      <c r="A148" s="93" t="s">
        <v>60</v>
      </c>
      <c r="B148" s="171">
        <v>4363.45</v>
      </c>
      <c r="C148" s="171">
        <v>7630.03</v>
      </c>
      <c r="D148" s="171">
        <v>12769.86</v>
      </c>
      <c r="E148" s="171">
        <v>8439.8700000000008</v>
      </c>
      <c r="F148" s="171">
        <v>8534.85</v>
      </c>
      <c r="G148" s="171">
        <v>9287.42</v>
      </c>
      <c r="H148" s="161">
        <f>+[6]LinkOut!J223*1000</f>
        <v>5230.57759068</v>
      </c>
      <c r="I148" s="161">
        <f>+[6]LinkOut!K223*1000</f>
        <v>4843.9196821200003</v>
      </c>
      <c r="J148" s="161">
        <f>+[6]LinkOut!L223*1000</f>
        <v>5028.5632213199997</v>
      </c>
      <c r="K148" s="161">
        <f>+[6]LinkOut!M223*1000</f>
        <v>4647.5676679799999</v>
      </c>
      <c r="L148" s="161">
        <f>+[6]LinkOut!N223*1000</f>
        <v>4644.48811062</v>
      </c>
      <c r="M148" s="161">
        <f>+[6]LinkOut!O223*1000</f>
        <v>5275.6334011200006</v>
      </c>
      <c r="N148" s="161">
        <f>+[6]LinkOut!P223*1000</f>
        <v>4660.8997220399997</v>
      </c>
      <c r="O148" s="161">
        <f>+[6]LinkOut!Q223*1000</f>
        <v>5025.9115885799993</v>
      </c>
      <c r="P148" s="161">
        <f>+[6]LinkOut!R223*1000</f>
        <v>4743.7190641200004</v>
      </c>
      <c r="Q148" s="161">
        <f>+[6]LinkOut!S223*1000</f>
        <v>5474.5932059400002</v>
      </c>
      <c r="R148" s="161">
        <f>+[6]LinkOut!T223*1000</f>
        <v>5315.8772650800001</v>
      </c>
      <c r="S148" s="161">
        <f>+[6]LinkOut!U223*1000</f>
        <v>5390.2913527199998</v>
      </c>
      <c r="T148" s="161">
        <f>+[6]LinkOut!V223*1000</f>
        <v>5230.57759068</v>
      </c>
      <c r="U148" s="161">
        <f>+[6]LinkOut!W223*1000</f>
        <v>4843.9196821200003</v>
      </c>
      <c r="V148" s="161">
        <f>+[6]LinkOut!X223*1000</f>
        <v>5028.5632213199997</v>
      </c>
      <c r="W148" s="161">
        <f>+[6]LinkOut!Y223*1000</f>
        <v>4647.5676679799999</v>
      </c>
      <c r="X148" s="161">
        <f>+[6]LinkOut!Z223*1000</f>
        <v>4644.48811062</v>
      </c>
      <c r="Y148" s="161">
        <f>+[6]LinkOut!AA223*1000</f>
        <v>5275.6334011200006</v>
      </c>
      <c r="Z148" s="161">
        <f>+[6]LinkOut!AB223*1000</f>
        <v>4660.8997220399997</v>
      </c>
      <c r="AA148" s="161">
        <f>+[6]LinkOut!AC223*1000</f>
        <v>5025.9115885799993</v>
      </c>
      <c r="AB148" s="161">
        <f>+[6]LinkOut!AD223*1000</f>
        <v>4743.7190641200004</v>
      </c>
      <c r="AC148" s="161">
        <f>+[6]LinkOut!AE223*1000</f>
        <v>5474.5932059400002</v>
      </c>
      <c r="AD148" s="119"/>
      <c r="AE148" s="119"/>
    </row>
    <row r="149" spans="1:31" x14ac:dyDescent="0.35">
      <c r="B149" s="106"/>
      <c r="C149" s="106"/>
      <c r="D149" s="106"/>
      <c r="E149" s="106"/>
      <c r="F149" s="106"/>
      <c r="G149" s="106"/>
    </row>
    <row r="151" spans="1:31" x14ac:dyDescent="0.35">
      <c r="A151" s="103" t="s">
        <v>118</v>
      </c>
      <c r="B151" s="170">
        <f>+B40</f>
        <v>43160</v>
      </c>
      <c r="C151" s="170">
        <f t="shared" ref="C151:AC151" si="22">+C40</f>
        <v>43191</v>
      </c>
      <c r="D151" s="170">
        <f t="shared" si="22"/>
        <v>43221</v>
      </c>
      <c r="E151" s="170">
        <f t="shared" si="22"/>
        <v>43252</v>
      </c>
      <c r="F151" s="170">
        <f t="shared" si="22"/>
        <v>43282</v>
      </c>
      <c r="G151" s="170">
        <f t="shared" si="22"/>
        <v>43313</v>
      </c>
      <c r="H151" s="170">
        <f t="shared" si="22"/>
        <v>43344</v>
      </c>
      <c r="I151" s="170">
        <f t="shared" si="22"/>
        <v>43374</v>
      </c>
      <c r="J151" s="170">
        <f t="shared" si="22"/>
        <v>43405</v>
      </c>
      <c r="K151" s="170">
        <f t="shared" si="22"/>
        <v>43435</v>
      </c>
      <c r="L151" s="170">
        <f t="shared" si="22"/>
        <v>43466</v>
      </c>
      <c r="M151" s="170">
        <f t="shared" si="22"/>
        <v>43497</v>
      </c>
      <c r="N151" s="170">
        <f t="shared" si="22"/>
        <v>43525</v>
      </c>
      <c r="O151" s="170">
        <f t="shared" si="22"/>
        <v>43556</v>
      </c>
      <c r="P151" s="170">
        <f t="shared" si="22"/>
        <v>43586</v>
      </c>
      <c r="Q151" s="170">
        <f t="shared" si="22"/>
        <v>43617</v>
      </c>
      <c r="R151" s="170">
        <f t="shared" si="22"/>
        <v>43647</v>
      </c>
      <c r="S151" s="170">
        <f t="shared" si="22"/>
        <v>43678</v>
      </c>
      <c r="T151" s="170">
        <f t="shared" si="22"/>
        <v>43709</v>
      </c>
      <c r="U151" s="170">
        <f t="shared" si="22"/>
        <v>43739</v>
      </c>
      <c r="V151" s="170">
        <f t="shared" si="22"/>
        <v>43770</v>
      </c>
      <c r="W151" s="170">
        <f t="shared" si="22"/>
        <v>43800</v>
      </c>
      <c r="X151" s="170">
        <f t="shared" si="22"/>
        <v>43831</v>
      </c>
      <c r="Y151" s="170">
        <f t="shared" si="22"/>
        <v>43862</v>
      </c>
      <c r="Z151" s="170">
        <f t="shared" si="22"/>
        <v>43891</v>
      </c>
      <c r="AA151" s="170">
        <f t="shared" si="22"/>
        <v>43922</v>
      </c>
      <c r="AB151" s="170">
        <f t="shared" si="22"/>
        <v>43952</v>
      </c>
      <c r="AC151" s="170">
        <f t="shared" si="22"/>
        <v>43983</v>
      </c>
    </row>
    <row r="152" spans="1:31" x14ac:dyDescent="0.35">
      <c r="A152" s="93" t="s">
        <v>2</v>
      </c>
      <c r="B152" s="119">
        <f>+'[7]Test &amp; Base Customer Count&amp;Usg'!B23-'[7]HYP-Usage'!F15</f>
        <v>397737.6</v>
      </c>
      <c r="C152" s="119">
        <f>+'[7]Test &amp; Base Customer Count&amp;Usg'!C23-'[7]HYP-Usage'!G15</f>
        <v>420826.6</v>
      </c>
      <c r="D152" s="119">
        <f>+'[7]Test &amp; Base Customer Count&amp;Usg'!D23-'[7]HYP-Usage'!H15</f>
        <v>455517.96799999999</v>
      </c>
      <c r="E152" s="119">
        <f>+'[7]Test &amp; Base Customer Count&amp;Usg'!E23-'[7]HYP-Usage'!I15</f>
        <v>545742.20000000007</v>
      </c>
      <c r="F152" s="119">
        <f>+'[7]Test &amp; Base Customer Count&amp;Usg'!F23-'[7]HYP-Usage'!J15</f>
        <v>518746.3</v>
      </c>
      <c r="G152" s="119">
        <f>+'[7]Test &amp; Base Customer Count&amp;Usg'!G23-'[7]HYP-Usage'!K15</f>
        <v>528154.39999999991</v>
      </c>
      <c r="H152" s="119"/>
      <c r="I152" s="119"/>
      <c r="J152" s="119"/>
      <c r="K152" s="119"/>
      <c r="L152" s="119"/>
      <c r="M152" s="119"/>
      <c r="N152" s="120"/>
      <c r="O152" s="120"/>
      <c r="P152" s="120"/>
      <c r="Q152" s="120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20"/>
      <c r="AE152" s="120"/>
    </row>
    <row r="153" spans="1:31" x14ac:dyDescent="0.35">
      <c r="A153" s="93" t="s">
        <v>35</v>
      </c>
      <c r="B153" s="119">
        <f>+'[7]Test &amp; Base Customer Count&amp;Usg'!B24-'[7]HYP-Usage'!F16</f>
        <v>257687.701</v>
      </c>
      <c r="C153" s="119">
        <f>+'[7]Test &amp; Base Customer Count&amp;Usg'!C24-'[7]HYP-Usage'!G16</f>
        <v>285178.59999999998</v>
      </c>
      <c r="D153" s="119">
        <f>+'[7]Test &amp; Base Customer Count&amp;Usg'!D24-'[7]HYP-Usage'!H16</f>
        <v>293593.34599999996</v>
      </c>
      <c r="E153" s="119">
        <f>+'[7]Test &amp; Base Customer Count&amp;Usg'!E24-'[7]HYP-Usage'!I16</f>
        <v>353728.2</v>
      </c>
      <c r="F153" s="119">
        <f>+'[7]Test &amp; Base Customer Count&amp;Usg'!F24-'[7]HYP-Usage'!J16</f>
        <v>356263</v>
      </c>
      <c r="G153" s="119">
        <f>+'[7]Test &amp; Base Customer Count&amp;Usg'!G24-'[7]HYP-Usage'!K16</f>
        <v>378700</v>
      </c>
      <c r="H153" s="119"/>
      <c r="I153" s="119"/>
      <c r="J153" s="119"/>
      <c r="K153" s="119"/>
      <c r="L153" s="119"/>
      <c r="M153" s="119"/>
      <c r="N153" s="120"/>
      <c r="O153" s="120"/>
      <c r="P153" s="120"/>
      <c r="Q153" s="120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20"/>
      <c r="AE153" s="120"/>
    </row>
    <row r="154" spans="1:31" x14ac:dyDescent="0.35">
      <c r="A154" s="93" t="s">
        <v>15</v>
      </c>
      <c r="B154" s="119">
        <f>+'[7]Test &amp; Base Customer Count&amp;Usg'!B25</f>
        <v>65096.2</v>
      </c>
      <c r="C154" s="119">
        <f>+'[7]Test &amp; Base Customer Count&amp;Usg'!C25</f>
        <v>48666.2</v>
      </c>
      <c r="D154" s="119">
        <f>+'[7]Test &amp; Base Customer Count&amp;Usg'!D25</f>
        <v>49350.271999999997</v>
      </c>
      <c r="E154" s="119">
        <f>+'[7]Test &amp; Base Customer Count&amp;Usg'!E25</f>
        <v>62005.599999999999</v>
      </c>
      <c r="F154" s="119">
        <f>+'[7]Test &amp; Base Customer Count&amp;Usg'!F25</f>
        <v>69119.974000000002</v>
      </c>
      <c r="G154" s="119">
        <f>+'[7]Test &amp; Base Customer Count&amp;Usg'!G25</f>
        <v>56033.2</v>
      </c>
      <c r="H154" s="119"/>
      <c r="I154" s="119"/>
      <c r="J154" s="119"/>
      <c r="K154" s="119"/>
      <c r="L154" s="119"/>
      <c r="M154" s="119"/>
      <c r="N154" s="120"/>
      <c r="O154" s="120"/>
      <c r="P154" s="120"/>
      <c r="Q154" s="120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20"/>
      <c r="AE154" s="120"/>
    </row>
    <row r="155" spans="1:31" x14ac:dyDescent="0.35">
      <c r="A155" s="93" t="s">
        <v>58</v>
      </c>
      <c r="B155" s="119">
        <f>+'[7]Test &amp; Base Customer Count&amp;Usg'!B27</f>
        <v>75677</v>
      </c>
      <c r="C155" s="119">
        <f>+'[7]Test &amp; Base Customer Count&amp;Usg'!C27</f>
        <v>84036.713000000003</v>
      </c>
      <c r="D155" s="119">
        <f>+'[7]Test &amp; Base Customer Count&amp;Usg'!D27</f>
        <v>87893.115000000005</v>
      </c>
      <c r="E155" s="119">
        <f>+'[7]Test &amp; Base Customer Count&amp;Usg'!E27</f>
        <v>128799</v>
      </c>
      <c r="F155" s="119">
        <f>+'[7]Test &amp; Base Customer Count&amp;Usg'!F27</f>
        <v>110223.51700000001</v>
      </c>
      <c r="G155" s="119">
        <f>+'[7]Test &amp; Base Customer Count&amp;Usg'!G27</f>
        <v>110697.1</v>
      </c>
      <c r="H155" s="119"/>
      <c r="I155" s="119"/>
      <c r="J155" s="119"/>
      <c r="K155" s="119"/>
      <c r="L155" s="119"/>
      <c r="M155" s="119"/>
      <c r="N155" s="120"/>
      <c r="O155" s="120"/>
      <c r="P155" s="120"/>
      <c r="Q155" s="120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20"/>
      <c r="AE155" s="120"/>
    </row>
    <row r="156" spans="1:31" x14ac:dyDescent="0.35">
      <c r="A156" s="93" t="s">
        <v>59</v>
      </c>
      <c r="B156" s="119">
        <f>+'[7]Test &amp; Base Customer Count&amp;Usg'!B28</f>
        <v>31440.800000000003</v>
      </c>
      <c r="C156" s="119">
        <f>+'[7]Test &amp; Base Customer Count&amp;Usg'!C28</f>
        <v>34452.148000000001</v>
      </c>
      <c r="D156" s="119">
        <f>+'[7]Test &amp; Base Customer Count&amp;Usg'!D28</f>
        <v>31640.903999999999</v>
      </c>
      <c r="E156" s="119">
        <f>+'[7]Test &amp; Base Customer Count&amp;Usg'!E28</f>
        <v>46462.200000000004</v>
      </c>
      <c r="F156" s="119">
        <f>+'[7]Test &amp; Base Customer Count&amp;Usg'!F28</f>
        <v>42989.875999999997</v>
      </c>
      <c r="G156" s="119">
        <f>+'[7]Test &amp; Base Customer Count&amp;Usg'!G28</f>
        <v>46542.1</v>
      </c>
      <c r="H156" s="119"/>
      <c r="I156" s="119"/>
      <c r="J156" s="119"/>
      <c r="K156" s="119"/>
      <c r="L156" s="119"/>
      <c r="M156" s="119"/>
      <c r="N156" s="120"/>
      <c r="O156" s="120"/>
      <c r="P156" s="120"/>
      <c r="Q156" s="120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20"/>
      <c r="AE156" s="120"/>
    </row>
    <row r="157" spans="1:31" x14ac:dyDescent="0.35">
      <c r="A157" s="93" t="s">
        <v>50</v>
      </c>
      <c r="B157" s="119">
        <f>+'[7]Test &amp; Base Customer Count&amp;Usg'!B26</f>
        <v>637.33199999999965</v>
      </c>
      <c r="C157" s="119">
        <f>+'[7]Test &amp; Base Customer Count&amp;Usg'!C26</f>
        <v>613.16099999999994</v>
      </c>
      <c r="D157" s="119">
        <f>+'[7]Test &amp; Base Customer Count&amp;Usg'!D26</f>
        <v>601.15200000000004</v>
      </c>
      <c r="E157" s="119">
        <f>+'[7]Test &amp; Base Customer Count&amp;Usg'!E26</f>
        <v>281.13600000000002</v>
      </c>
      <c r="F157" s="119">
        <f>+'[7]Test &amp; Base Customer Count&amp;Usg'!F26</f>
        <v>578.85199999999998</v>
      </c>
      <c r="G157" s="119">
        <f>+'[7]Test &amp; Base Customer Count&amp;Usg'!G26</f>
        <v>386.2</v>
      </c>
      <c r="H157" s="119"/>
      <c r="I157" s="119"/>
      <c r="J157" s="119"/>
      <c r="K157" s="119"/>
      <c r="L157" s="119"/>
      <c r="M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</row>
    <row r="158" spans="1:31" x14ac:dyDescent="0.35">
      <c r="A158" s="93" t="s">
        <v>60</v>
      </c>
      <c r="B158" s="119">
        <f>+'[7]Test &amp; Base Customer Count&amp;Usg'!B29</f>
        <v>181.50399999999999</v>
      </c>
      <c r="C158" s="119">
        <f>+'[7]Test &amp; Base Customer Count&amp;Usg'!C29</f>
        <v>410.4</v>
      </c>
      <c r="D158" s="119">
        <f>+'[7]Test &amp; Base Customer Count&amp;Usg'!D29</f>
        <v>2074.4259999999999</v>
      </c>
      <c r="E158" s="119">
        <f>+'[7]Test &amp; Base Customer Count&amp;Usg'!E29</f>
        <v>557.1</v>
      </c>
      <c r="F158" s="119">
        <f>+'[7]Test &amp; Base Customer Count&amp;Usg'!F29</f>
        <v>172</v>
      </c>
      <c r="G158" s="119">
        <f>+'[7]Test &amp; Base Customer Count&amp;Usg'!G29</f>
        <v>1055.5999999999999</v>
      </c>
      <c r="H158" s="119"/>
      <c r="I158" s="119"/>
      <c r="J158" s="119"/>
      <c r="K158" s="119"/>
      <c r="L158" s="119"/>
      <c r="M158" s="119"/>
      <c r="N158" s="160"/>
      <c r="O158" s="160"/>
      <c r="P158" s="160"/>
      <c r="Q158" s="160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60"/>
      <c r="AE158" s="160"/>
    </row>
    <row r="160" spans="1:31" x14ac:dyDescent="0.35">
      <c r="A160" s="23" t="s">
        <v>99</v>
      </c>
      <c r="B160" s="119">
        <v>5614.8282630029444</v>
      </c>
      <c r="C160" s="119">
        <v>6346.2139352306185</v>
      </c>
      <c r="D160" s="119">
        <v>6347.4131501472039</v>
      </c>
      <c r="E160" s="119">
        <v>4618.7301275760556</v>
      </c>
      <c r="F160" s="119">
        <v>5128.6751717369971</v>
      </c>
      <c r="G160" s="119">
        <v>5128.6751717369971</v>
      </c>
      <c r="H160" s="120"/>
      <c r="I160" s="120"/>
    </row>
    <row r="162" spans="1:31" x14ac:dyDescent="0.35">
      <c r="A162" s="176" t="s">
        <v>122</v>
      </c>
    </row>
    <row r="163" spans="1:31" x14ac:dyDescent="0.35">
      <c r="A163" s="103" t="s">
        <v>101</v>
      </c>
      <c r="B163" s="117">
        <v>43160</v>
      </c>
      <c r="C163" s="117">
        <v>43191</v>
      </c>
      <c r="D163" s="117">
        <v>43221</v>
      </c>
      <c r="E163" s="117">
        <v>43252</v>
      </c>
      <c r="F163" s="117">
        <v>43282</v>
      </c>
      <c r="G163" s="117">
        <v>43313</v>
      </c>
      <c r="H163" s="117">
        <v>43344</v>
      </c>
      <c r="I163" s="117">
        <v>43374</v>
      </c>
      <c r="J163" s="117">
        <v>43405</v>
      </c>
      <c r="K163" s="117">
        <v>43435</v>
      </c>
      <c r="L163" s="117">
        <v>43466</v>
      </c>
      <c r="M163" s="117">
        <v>43497</v>
      </c>
      <c r="N163" s="117">
        <v>43525</v>
      </c>
      <c r="O163" s="117">
        <v>43556</v>
      </c>
      <c r="P163" s="117">
        <v>43586</v>
      </c>
      <c r="Q163" s="117">
        <v>43617</v>
      </c>
      <c r="R163" s="117">
        <v>43647</v>
      </c>
      <c r="S163" s="117">
        <v>43678</v>
      </c>
      <c r="T163" s="117">
        <v>43709</v>
      </c>
      <c r="U163" s="117">
        <v>43739</v>
      </c>
      <c r="V163" s="117">
        <v>43770</v>
      </c>
      <c r="W163" s="117">
        <v>43800</v>
      </c>
      <c r="X163" s="117">
        <v>43831</v>
      </c>
      <c r="Y163" s="117">
        <v>43862</v>
      </c>
      <c r="Z163" s="117">
        <v>43891</v>
      </c>
      <c r="AA163" s="117">
        <v>43922</v>
      </c>
      <c r="AB163" s="117">
        <v>43952</v>
      </c>
      <c r="AC163" s="163">
        <v>43983</v>
      </c>
      <c r="AD163" s="163"/>
      <c r="AE163" s="163"/>
    </row>
    <row r="164" spans="1:31" x14ac:dyDescent="0.35">
      <c r="A164" s="112" t="s">
        <v>3</v>
      </c>
      <c r="B164" s="114">
        <v>154</v>
      </c>
      <c r="C164" s="114">
        <v>425.91831683168311</v>
      </c>
      <c r="D164" s="114">
        <v>1066.6113861386139</v>
      </c>
      <c r="E164" s="114">
        <v>604.45049504950498</v>
      </c>
      <c r="F164" s="114">
        <v>681.38896746817534</v>
      </c>
      <c r="G164" s="114">
        <v>595.95014144271568</v>
      </c>
      <c r="H164" s="128">
        <f>+[6]LinkOut!J538</f>
        <v>613</v>
      </c>
      <c r="I164" s="128">
        <f>+[6]LinkOut!K538</f>
        <v>613</v>
      </c>
      <c r="J164" s="128">
        <f>+[6]LinkOut!L538</f>
        <v>613</v>
      </c>
      <c r="K164" s="128">
        <f>+[6]LinkOut!M538</f>
        <v>613</v>
      </c>
      <c r="L164" s="128">
        <f>+[6]LinkOut!N538</f>
        <v>613</v>
      </c>
      <c r="M164" s="128">
        <f>+[6]LinkOut!O538</f>
        <v>613</v>
      </c>
      <c r="N164" s="128">
        <f>+[6]LinkOut!P538</f>
        <v>613</v>
      </c>
      <c r="O164" s="128">
        <f>+[6]LinkOut!Q538</f>
        <v>613</v>
      </c>
      <c r="P164" s="128">
        <f>+[6]LinkOut!R538</f>
        <v>613</v>
      </c>
      <c r="Q164" s="128">
        <f>+[6]LinkOut!S538</f>
        <v>613</v>
      </c>
      <c r="R164" s="128">
        <f>+[6]LinkOut!T538</f>
        <v>613</v>
      </c>
      <c r="S164" s="128">
        <f>+[6]LinkOut!U538</f>
        <v>613</v>
      </c>
      <c r="T164" s="128">
        <f>+[6]LinkOut!V538</f>
        <v>613</v>
      </c>
      <c r="U164" s="128">
        <f>+[6]LinkOut!W538</f>
        <v>613</v>
      </c>
      <c r="V164" s="128">
        <f>+[6]LinkOut!X538</f>
        <v>613</v>
      </c>
      <c r="W164" s="128">
        <f>+[6]LinkOut!Y538</f>
        <v>613</v>
      </c>
      <c r="X164" s="128">
        <f>+[6]LinkOut!Z538</f>
        <v>613</v>
      </c>
      <c r="Y164" s="128">
        <f>+[6]LinkOut!AA538</f>
        <v>613</v>
      </c>
      <c r="Z164" s="128">
        <f>+[6]LinkOut!AB538</f>
        <v>613</v>
      </c>
      <c r="AA164" s="128">
        <f>+[6]LinkOut!AC538</f>
        <v>613</v>
      </c>
      <c r="AB164" s="128">
        <f>+[6]LinkOut!AD538</f>
        <v>613</v>
      </c>
      <c r="AC164" s="128">
        <f>+[6]LinkOut!AE538</f>
        <v>613</v>
      </c>
      <c r="AD164" s="115"/>
      <c r="AE164" s="115"/>
    </row>
    <row r="165" spans="1:31" x14ac:dyDescent="0.35">
      <c r="A165" s="112" t="s">
        <v>4</v>
      </c>
      <c r="B165" s="114">
        <v>0</v>
      </c>
      <c r="C165" s="114">
        <v>0</v>
      </c>
      <c r="D165" s="114">
        <v>0</v>
      </c>
      <c r="E165" s="114">
        <v>0</v>
      </c>
      <c r="F165" s="114">
        <v>0</v>
      </c>
      <c r="G165" s="114">
        <v>0</v>
      </c>
      <c r="H165" s="128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</row>
    <row r="166" spans="1:31" x14ac:dyDescent="0.35">
      <c r="H166" s="118"/>
      <c r="I166" s="118"/>
      <c r="L166" s="115"/>
    </row>
    <row r="167" spans="1:31" x14ac:dyDescent="0.35">
      <c r="A167" s="103" t="s">
        <v>102</v>
      </c>
      <c r="B167" s="117">
        <f>+B163</f>
        <v>43160</v>
      </c>
      <c r="C167" s="117">
        <f t="shared" ref="C167:AC167" si="23">+C163</f>
        <v>43191</v>
      </c>
      <c r="D167" s="117">
        <f t="shared" si="23"/>
        <v>43221</v>
      </c>
      <c r="E167" s="117">
        <f t="shared" si="23"/>
        <v>43252</v>
      </c>
      <c r="F167" s="117">
        <f t="shared" si="23"/>
        <v>43282</v>
      </c>
      <c r="G167" s="117">
        <f t="shared" si="23"/>
        <v>43313</v>
      </c>
      <c r="H167" s="117">
        <f t="shared" si="23"/>
        <v>43344</v>
      </c>
      <c r="I167" s="117">
        <f t="shared" si="23"/>
        <v>43374</v>
      </c>
      <c r="J167" s="117">
        <f t="shared" si="23"/>
        <v>43405</v>
      </c>
      <c r="K167" s="117">
        <f t="shared" si="23"/>
        <v>43435</v>
      </c>
      <c r="L167" s="117">
        <f t="shared" si="23"/>
        <v>43466</v>
      </c>
      <c r="M167" s="117">
        <f t="shared" si="23"/>
        <v>43497</v>
      </c>
      <c r="N167" s="117">
        <f t="shared" si="23"/>
        <v>43525</v>
      </c>
      <c r="O167" s="117">
        <f t="shared" si="23"/>
        <v>43556</v>
      </c>
      <c r="P167" s="117">
        <f t="shared" si="23"/>
        <v>43586</v>
      </c>
      <c r="Q167" s="117">
        <f t="shared" si="23"/>
        <v>43617</v>
      </c>
      <c r="R167" s="117">
        <f t="shared" si="23"/>
        <v>43647</v>
      </c>
      <c r="S167" s="117">
        <f t="shared" si="23"/>
        <v>43678</v>
      </c>
      <c r="T167" s="117">
        <f t="shared" si="23"/>
        <v>43709</v>
      </c>
      <c r="U167" s="117">
        <f t="shared" si="23"/>
        <v>43739</v>
      </c>
      <c r="V167" s="117">
        <f t="shared" si="23"/>
        <v>43770</v>
      </c>
      <c r="W167" s="117">
        <f t="shared" si="23"/>
        <v>43800</v>
      </c>
      <c r="X167" s="117">
        <f t="shared" si="23"/>
        <v>43831</v>
      </c>
      <c r="Y167" s="117">
        <f t="shared" si="23"/>
        <v>43862</v>
      </c>
      <c r="Z167" s="117">
        <f t="shared" si="23"/>
        <v>43891</v>
      </c>
      <c r="AA167" s="117">
        <f t="shared" si="23"/>
        <v>43922</v>
      </c>
      <c r="AB167" s="117">
        <f t="shared" si="23"/>
        <v>43952</v>
      </c>
      <c r="AC167" s="117">
        <f t="shared" si="23"/>
        <v>43983</v>
      </c>
      <c r="AD167" s="163"/>
      <c r="AE167" s="163"/>
    </row>
    <row r="168" spans="1:31" x14ac:dyDescent="0.35">
      <c r="A168" s="113" t="s">
        <v>27</v>
      </c>
      <c r="B168" s="114">
        <v>226</v>
      </c>
      <c r="C168" s="114">
        <v>1690.8</v>
      </c>
      <c r="D168" s="114">
        <v>622.70000000000005</v>
      </c>
      <c r="E168" s="114">
        <v>1003.6</v>
      </c>
      <c r="F168" s="114">
        <v>933.6</v>
      </c>
      <c r="G168" s="116">
        <v>899.1</v>
      </c>
      <c r="H168" s="114">
        <f>+[6]LinkOut!J97</f>
        <v>895.96666666666658</v>
      </c>
      <c r="I168" s="114">
        <f>+[6]LinkOut!K97</f>
        <v>895.96666666666658</v>
      </c>
      <c r="J168" s="114">
        <f>+[6]LinkOut!L97</f>
        <v>895.96666666666658</v>
      </c>
      <c r="K168" s="114">
        <f>+[6]LinkOut!M97</f>
        <v>895.96666666666658</v>
      </c>
      <c r="L168" s="114">
        <f>+[6]LinkOut!N97</f>
        <v>895.96666666666658</v>
      </c>
      <c r="M168" s="114">
        <f>+[6]LinkOut!O97</f>
        <v>895.96666666666658</v>
      </c>
      <c r="N168" s="114">
        <f>+[6]LinkOut!P97</f>
        <v>895.96666666666658</v>
      </c>
      <c r="O168" s="114">
        <f>+[6]LinkOut!Q97</f>
        <v>895.96666666666658</v>
      </c>
      <c r="P168" s="114">
        <f>+[6]LinkOut!R97</f>
        <v>895.96666666666658</v>
      </c>
      <c r="Q168" s="114">
        <f>+[6]LinkOut!S97</f>
        <v>895.96666666666658</v>
      </c>
      <c r="R168" s="114">
        <f>+[6]LinkOut!T97</f>
        <v>895.96666666666658</v>
      </c>
      <c r="S168" s="114">
        <f>+[6]LinkOut!U97</f>
        <v>895.96666666666658</v>
      </c>
      <c r="T168" s="114">
        <f>+[6]LinkOut!V97</f>
        <v>895.96666666666658</v>
      </c>
      <c r="U168" s="114">
        <f>+[6]LinkOut!W97</f>
        <v>895.96666666666658</v>
      </c>
      <c r="V168" s="114">
        <f>+[6]LinkOut!X97</f>
        <v>895.96666666666658</v>
      </c>
      <c r="W168" s="114">
        <f>+[6]LinkOut!Y97</f>
        <v>895.96666666666658</v>
      </c>
      <c r="X168" s="114">
        <f>+[6]LinkOut!Z97</f>
        <v>895.96666666666658</v>
      </c>
      <c r="Y168" s="114">
        <f>+[6]LinkOut!AA97</f>
        <v>895.96666666666658</v>
      </c>
      <c r="Z168" s="114">
        <f>+[6]LinkOut!AB97</f>
        <v>895.96666666666658</v>
      </c>
      <c r="AA168" s="114">
        <f>+[6]LinkOut!AC97</f>
        <v>895.96666666666658</v>
      </c>
      <c r="AB168" s="114">
        <f>+[6]LinkOut!AD97</f>
        <v>895.96666666666658</v>
      </c>
      <c r="AC168" s="114">
        <f>+[6]LinkOut!AE97</f>
        <v>895.96666666666658</v>
      </c>
      <c r="AD168" s="114"/>
      <c r="AE168" s="114"/>
    </row>
    <row r="169" spans="1:31" x14ac:dyDescent="0.35">
      <c r="A169" s="113" t="s">
        <v>28</v>
      </c>
      <c r="B169" s="114">
        <v>276</v>
      </c>
      <c r="C169" s="114">
        <v>-265.74674761491758</v>
      </c>
      <c r="D169" s="114">
        <v>1703.4622723330442</v>
      </c>
      <c r="E169" s="114">
        <v>709.90372940156101</v>
      </c>
      <c r="F169" s="114">
        <v>1335.3148308759758</v>
      </c>
      <c r="G169" s="116">
        <v>627.42584562012144</v>
      </c>
      <c r="H169" s="114">
        <f>+[6]LinkOut!J98</f>
        <v>731.0599884359641</v>
      </c>
      <c r="I169" s="114">
        <f>+[6]LinkOut!K98</f>
        <v>731.0599884359641</v>
      </c>
      <c r="J169" s="114">
        <f>+[6]LinkOut!L98</f>
        <v>731.0599884359641</v>
      </c>
      <c r="K169" s="114">
        <f>+[6]LinkOut!M98</f>
        <v>731.0599884359641</v>
      </c>
      <c r="L169" s="114">
        <f>+[6]LinkOut!N98</f>
        <v>731.0599884359641</v>
      </c>
      <c r="M169" s="114">
        <f>+[6]LinkOut!O98</f>
        <v>731.0599884359641</v>
      </c>
      <c r="N169" s="114">
        <f>+[6]LinkOut!P98</f>
        <v>731.0599884359641</v>
      </c>
      <c r="O169" s="114">
        <f>+[6]LinkOut!Q98</f>
        <v>731.0599884359641</v>
      </c>
      <c r="P169" s="114">
        <f>+[6]LinkOut!R98</f>
        <v>731.0599884359641</v>
      </c>
      <c r="Q169" s="114">
        <f>+[6]LinkOut!S98</f>
        <v>731.0599884359641</v>
      </c>
      <c r="R169" s="114">
        <f>+[6]LinkOut!T98</f>
        <v>731.0599884359641</v>
      </c>
      <c r="S169" s="114">
        <f>+[6]LinkOut!U98</f>
        <v>731.0599884359641</v>
      </c>
      <c r="T169" s="114">
        <f>+[6]LinkOut!V98</f>
        <v>731.0599884359641</v>
      </c>
      <c r="U169" s="114">
        <f>+[6]LinkOut!W98</f>
        <v>731.0599884359641</v>
      </c>
      <c r="V169" s="114">
        <f>+[6]LinkOut!X98</f>
        <v>731.0599884359641</v>
      </c>
      <c r="W169" s="114">
        <f>+[6]LinkOut!Y98</f>
        <v>731.0599884359641</v>
      </c>
      <c r="X169" s="114">
        <f>+[6]LinkOut!Z98</f>
        <v>731.0599884359641</v>
      </c>
      <c r="Y169" s="114">
        <f>+[6]LinkOut!AA98</f>
        <v>731.0599884359641</v>
      </c>
      <c r="Z169" s="114">
        <f>+[6]LinkOut!AB98</f>
        <v>731.0599884359641</v>
      </c>
      <c r="AA169" s="114">
        <f>+[6]LinkOut!AC98</f>
        <v>731.0599884359641</v>
      </c>
      <c r="AB169" s="114">
        <f>+[6]LinkOut!AD98</f>
        <v>731.0599884359641</v>
      </c>
      <c r="AC169" s="114">
        <f>+[6]LinkOut!AE98</f>
        <v>731.0599884359641</v>
      </c>
      <c r="AD169" s="114"/>
      <c r="AE169" s="114"/>
    </row>
    <row r="171" spans="1:31" x14ac:dyDescent="0.35">
      <c r="A171" s="103" t="s">
        <v>103</v>
      </c>
      <c r="B171" s="170">
        <f>+B163</f>
        <v>43160</v>
      </c>
      <c r="C171" s="170">
        <f t="shared" ref="C171:AC171" si="24">+C163</f>
        <v>43191</v>
      </c>
      <c r="D171" s="170">
        <f t="shared" si="24"/>
        <v>43221</v>
      </c>
      <c r="E171" s="170">
        <f t="shared" si="24"/>
        <v>43252</v>
      </c>
      <c r="F171" s="170">
        <f t="shared" si="24"/>
        <v>43282</v>
      </c>
      <c r="G171" s="170">
        <f t="shared" si="24"/>
        <v>43313</v>
      </c>
      <c r="H171" s="170">
        <f t="shared" si="24"/>
        <v>43344</v>
      </c>
      <c r="I171" s="170">
        <f t="shared" si="24"/>
        <v>43374</v>
      </c>
      <c r="J171" s="170">
        <f t="shared" si="24"/>
        <v>43405</v>
      </c>
      <c r="K171" s="170">
        <f t="shared" si="24"/>
        <v>43435</v>
      </c>
      <c r="L171" s="170">
        <f t="shared" si="24"/>
        <v>43466</v>
      </c>
      <c r="M171" s="170">
        <f t="shared" si="24"/>
        <v>43497</v>
      </c>
      <c r="N171" s="170">
        <f t="shared" si="24"/>
        <v>43525</v>
      </c>
      <c r="O171" s="170">
        <f t="shared" si="24"/>
        <v>43556</v>
      </c>
      <c r="P171" s="170">
        <f t="shared" si="24"/>
        <v>43586</v>
      </c>
      <c r="Q171" s="170">
        <f t="shared" si="24"/>
        <v>43617</v>
      </c>
      <c r="R171" s="170">
        <f t="shared" si="24"/>
        <v>43647</v>
      </c>
      <c r="S171" s="170">
        <f t="shared" si="24"/>
        <v>43678</v>
      </c>
      <c r="T171" s="170">
        <f t="shared" si="24"/>
        <v>43709</v>
      </c>
      <c r="U171" s="170">
        <f t="shared" si="24"/>
        <v>43739</v>
      </c>
      <c r="V171" s="170">
        <f t="shared" si="24"/>
        <v>43770</v>
      </c>
      <c r="W171" s="170">
        <f t="shared" si="24"/>
        <v>43800</v>
      </c>
      <c r="X171" s="170">
        <f t="shared" si="24"/>
        <v>43831</v>
      </c>
      <c r="Y171" s="170">
        <f t="shared" si="24"/>
        <v>43862</v>
      </c>
      <c r="Z171" s="170">
        <f t="shared" si="24"/>
        <v>43891</v>
      </c>
      <c r="AA171" s="170">
        <f t="shared" si="24"/>
        <v>43922</v>
      </c>
      <c r="AB171" s="170">
        <f t="shared" si="24"/>
        <v>43952</v>
      </c>
      <c r="AC171" s="170">
        <f t="shared" si="24"/>
        <v>43983</v>
      </c>
    </row>
    <row r="172" spans="1:31" x14ac:dyDescent="0.35">
      <c r="A172" s="112" t="s">
        <v>3</v>
      </c>
      <c r="B172" s="114">
        <v>8</v>
      </c>
      <c r="C172" s="114">
        <v>12.788896746817539</v>
      </c>
      <c r="D172" s="114">
        <v>39.939886845827438</v>
      </c>
      <c r="E172" s="114">
        <v>17</v>
      </c>
      <c r="F172" s="114">
        <v>27.591584158415841</v>
      </c>
      <c r="G172" s="115">
        <v>-6.5</v>
      </c>
      <c r="H172" s="115">
        <f>+[6]LinkOut!J550</f>
        <v>22</v>
      </c>
      <c r="I172" s="115">
        <f>+[6]LinkOut!K550</f>
        <v>22</v>
      </c>
      <c r="J172" s="115">
        <f>+[6]LinkOut!L550</f>
        <v>22</v>
      </c>
      <c r="K172" s="115">
        <f>+[6]LinkOut!M550</f>
        <v>22</v>
      </c>
      <c r="L172" s="115">
        <f>+[6]LinkOut!N550</f>
        <v>22</v>
      </c>
      <c r="M172" s="115">
        <f>+[6]LinkOut!O550</f>
        <v>22</v>
      </c>
      <c r="N172" s="115">
        <f>+[6]LinkOut!P550</f>
        <v>22</v>
      </c>
      <c r="O172" s="115">
        <f>+[6]LinkOut!Q550</f>
        <v>22</v>
      </c>
      <c r="P172" s="115">
        <f>+[6]LinkOut!R550</f>
        <v>22</v>
      </c>
      <c r="Q172" s="115">
        <f>+[6]LinkOut!S550</f>
        <v>22</v>
      </c>
      <c r="R172" s="115">
        <f>+[6]LinkOut!T550</f>
        <v>22</v>
      </c>
      <c r="S172" s="115">
        <f>+[6]LinkOut!U550</f>
        <v>22</v>
      </c>
      <c r="T172" s="115">
        <f>+[6]LinkOut!V550</f>
        <v>22</v>
      </c>
      <c r="U172" s="115">
        <f>+[6]LinkOut!W550</f>
        <v>22</v>
      </c>
      <c r="V172" s="115">
        <f>+[6]LinkOut!X550</f>
        <v>22</v>
      </c>
      <c r="W172" s="115">
        <f>+[6]LinkOut!Y550</f>
        <v>22</v>
      </c>
      <c r="X172" s="115">
        <f>+[6]LinkOut!Z550</f>
        <v>22</v>
      </c>
      <c r="Y172" s="115">
        <f>+[6]LinkOut!AA550</f>
        <v>22</v>
      </c>
      <c r="Z172" s="115">
        <f>+[6]LinkOut!AB550</f>
        <v>22</v>
      </c>
      <c r="AA172" s="115">
        <f>+[6]LinkOut!AC550</f>
        <v>22</v>
      </c>
      <c r="AB172" s="115">
        <f>+[6]LinkOut!AD550</f>
        <v>22</v>
      </c>
      <c r="AC172" s="115">
        <f>+[6]LinkOut!AE550</f>
        <v>22</v>
      </c>
      <c r="AD172" s="115"/>
      <c r="AE172" s="115"/>
    </row>
    <row r="173" spans="1:31" x14ac:dyDescent="0.35">
      <c r="A173" s="112" t="s">
        <v>7</v>
      </c>
      <c r="B173" s="114">
        <v>0</v>
      </c>
      <c r="C173" s="114">
        <v>1</v>
      </c>
      <c r="D173" s="114">
        <v>1</v>
      </c>
      <c r="E173" s="114">
        <v>2</v>
      </c>
      <c r="F173" s="114">
        <v>0.4333501711848235</v>
      </c>
      <c r="G173" s="115">
        <v>0</v>
      </c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</row>
    <row r="175" spans="1:31" x14ac:dyDescent="0.35">
      <c r="A175" s="103" t="s">
        <v>104</v>
      </c>
      <c r="B175" s="117">
        <f>+B163</f>
        <v>43160</v>
      </c>
      <c r="C175" s="117">
        <f t="shared" ref="C175:AC175" si="25">+C163</f>
        <v>43191</v>
      </c>
      <c r="D175" s="117">
        <f t="shared" si="25"/>
        <v>43221</v>
      </c>
      <c r="E175" s="117">
        <f t="shared" si="25"/>
        <v>43252</v>
      </c>
      <c r="F175" s="117">
        <f t="shared" si="25"/>
        <v>43282</v>
      </c>
      <c r="G175" s="117">
        <f t="shared" si="25"/>
        <v>43313</v>
      </c>
      <c r="H175" s="117">
        <f t="shared" si="25"/>
        <v>43344</v>
      </c>
      <c r="I175" s="117">
        <f t="shared" si="25"/>
        <v>43374</v>
      </c>
      <c r="J175" s="117">
        <f t="shared" si="25"/>
        <v>43405</v>
      </c>
      <c r="K175" s="117">
        <f t="shared" si="25"/>
        <v>43435</v>
      </c>
      <c r="L175" s="117">
        <f t="shared" si="25"/>
        <v>43466</v>
      </c>
      <c r="M175" s="117">
        <f t="shared" si="25"/>
        <v>43497</v>
      </c>
      <c r="N175" s="117">
        <f t="shared" si="25"/>
        <v>43525</v>
      </c>
      <c r="O175" s="117">
        <f t="shared" si="25"/>
        <v>43556</v>
      </c>
      <c r="P175" s="117">
        <f t="shared" si="25"/>
        <v>43586</v>
      </c>
      <c r="Q175" s="117">
        <f t="shared" si="25"/>
        <v>43617</v>
      </c>
      <c r="R175" s="117">
        <f t="shared" si="25"/>
        <v>43647</v>
      </c>
      <c r="S175" s="117">
        <f t="shared" si="25"/>
        <v>43678</v>
      </c>
      <c r="T175" s="117">
        <f t="shared" si="25"/>
        <v>43709</v>
      </c>
      <c r="U175" s="117">
        <f t="shared" si="25"/>
        <v>43739</v>
      </c>
      <c r="V175" s="117">
        <f t="shared" si="25"/>
        <v>43770</v>
      </c>
      <c r="W175" s="117">
        <f t="shared" si="25"/>
        <v>43800</v>
      </c>
      <c r="X175" s="117">
        <f t="shared" si="25"/>
        <v>43831</v>
      </c>
      <c r="Y175" s="117">
        <f t="shared" si="25"/>
        <v>43862</v>
      </c>
      <c r="Z175" s="117">
        <f t="shared" si="25"/>
        <v>43891</v>
      </c>
      <c r="AA175" s="117">
        <f t="shared" si="25"/>
        <v>43922</v>
      </c>
      <c r="AB175" s="117">
        <f t="shared" si="25"/>
        <v>43952</v>
      </c>
      <c r="AC175" s="117">
        <f t="shared" si="25"/>
        <v>43983</v>
      </c>
      <c r="AD175" s="163"/>
      <c r="AE175" s="163"/>
    </row>
    <row r="176" spans="1:31" x14ac:dyDescent="0.35">
      <c r="A176" s="113" t="s">
        <v>27</v>
      </c>
      <c r="B176" s="114">
        <v>4</v>
      </c>
      <c r="C176" s="114">
        <v>119.6</v>
      </c>
      <c r="D176" s="114">
        <v>24.5</v>
      </c>
      <c r="E176" s="114">
        <v>22.3</v>
      </c>
      <c r="F176" s="179">
        <v>22.5</v>
      </c>
      <c r="G176" s="114">
        <v>29.3</v>
      </c>
      <c r="H176" s="114">
        <f>+[6]LinkOut!J100</f>
        <v>37.033333333333339</v>
      </c>
      <c r="I176" s="114">
        <f>+[6]LinkOut!K100</f>
        <v>37.033333333333346</v>
      </c>
      <c r="J176" s="114">
        <f>+[6]LinkOut!L100</f>
        <v>37.033333333333339</v>
      </c>
      <c r="K176" s="114">
        <f>+[6]LinkOut!M100</f>
        <v>37.033333333333346</v>
      </c>
      <c r="L176" s="114">
        <f>+[6]LinkOut!N100</f>
        <v>37.033333333333346</v>
      </c>
      <c r="M176" s="114">
        <f>+[6]LinkOut!O100</f>
        <v>37.033333333333339</v>
      </c>
      <c r="N176" s="114">
        <f>+[6]LinkOut!P100</f>
        <v>37.033333333333346</v>
      </c>
      <c r="O176" s="114">
        <f>+[6]LinkOut!Q100</f>
        <v>37.033333333333339</v>
      </c>
      <c r="P176" s="114">
        <f>+[6]LinkOut!R100</f>
        <v>37.033333333333346</v>
      </c>
      <c r="Q176" s="114">
        <f>+[6]LinkOut!S100</f>
        <v>37.033333333333339</v>
      </c>
      <c r="R176" s="114">
        <f>+[6]LinkOut!T100</f>
        <v>37.033333333333346</v>
      </c>
      <c r="S176" s="114">
        <f>+[6]LinkOut!U100</f>
        <v>37.033333333333346</v>
      </c>
      <c r="T176" s="114">
        <f>+[6]LinkOut!V100</f>
        <v>37.033333333333339</v>
      </c>
      <c r="U176" s="114">
        <f>+[6]LinkOut!W100</f>
        <v>37.033333333333346</v>
      </c>
      <c r="V176" s="114">
        <f>+[6]LinkOut!X100</f>
        <v>37.033333333333339</v>
      </c>
      <c r="W176" s="114">
        <f>+[6]LinkOut!Y100</f>
        <v>37.033333333333346</v>
      </c>
      <c r="X176" s="114">
        <f>+[6]LinkOut!Z100</f>
        <v>37.033333333333346</v>
      </c>
      <c r="Y176" s="114">
        <f>+[6]LinkOut!AA100</f>
        <v>37.033333333333331</v>
      </c>
      <c r="Z176" s="114">
        <f>+[6]LinkOut!AB100</f>
        <v>37.033333333333346</v>
      </c>
      <c r="AA176" s="114">
        <f>+[6]LinkOut!AC100</f>
        <v>37.033333333333339</v>
      </c>
      <c r="AB176" s="114">
        <f>+[6]LinkOut!AD100</f>
        <v>37.033333333333346</v>
      </c>
      <c r="AC176" s="114">
        <f>+[6]LinkOut!AE100</f>
        <v>37.033333333333339</v>
      </c>
      <c r="AD176" s="114"/>
      <c r="AE176" s="114"/>
    </row>
    <row r="177" spans="1:31" x14ac:dyDescent="0.35">
      <c r="A177" s="113" t="s">
        <v>28</v>
      </c>
      <c r="B177" s="114">
        <v>20</v>
      </c>
      <c r="C177" s="114">
        <v>-19.438855160450995</v>
      </c>
      <c r="D177" s="114">
        <v>76.232437120555076</v>
      </c>
      <c r="E177" s="114">
        <v>15.399826539462273</v>
      </c>
      <c r="F177" s="114">
        <v>5.7996530789245444</v>
      </c>
      <c r="G177" s="114">
        <v>24.000000000000004</v>
      </c>
      <c r="H177" s="114">
        <f>+[6]LinkOut!J101</f>
        <v>20.332176929748481</v>
      </c>
      <c r="I177" s="114">
        <f>+[6]LinkOut!K101</f>
        <v>20.332176929748481</v>
      </c>
      <c r="J177" s="114">
        <f>+[6]LinkOut!L101</f>
        <v>20.332176929748481</v>
      </c>
      <c r="K177" s="114">
        <f>+[6]LinkOut!M101</f>
        <v>20.332176929748481</v>
      </c>
      <c r="L177" s="114">
        <f>+[6]LinkOut!N101</f>
        <v>20.332176929748481</v>
      </c>
      <c r="M177" s="114">
        <f>+[6]LinkOut!O101</f>
        <v>20.332176929748481</v>
      </c>
      <c r="N177" s="114">
        <f>+[6]LinkOut!P101</f>
        <v>20.332176929748481</v>
      </c>
      <c r="O177" s="114">
        <f>+[6]LinkOut!Q101</f>
        <v>20.332176929748481</v>
      </c>
      <c r="P177" s="114">
        <f>+[6]LinkOut!R101</f>
        <v>20.332176929748481</v>
      </c>
      <c r="Q177" s="114">
        <f>+[6]LinkOut!S101</f>
        <v>20.332176929748481</v>
      </c>
      <c r="R177" s="114">
        <f>+[6]LinkOut!T101</f>
        <v>20.332176929748481</v>
      </c>
      <c r="S177" s="114">
        <f>+[6]LinkOut!U101</f>
        <v>20.332176929748481</v>
      </c>
      <c r="T177" s="114">
        <f>+[6]LinkOut!V101</f>
        <v>20.332176929748481</v>
      </c>
      <c r="U177" s="114">
        <f>+[6]LinkOut!W101</f>
        <v>20.332176929748481</v>
      </c>
      <c r="V177" s="114">
        <f>+[6]LinkOut!X101</f>
        <v>20.332176929748481</v>
      </c>
      <c r="W177" s="114">
        <f>+[6]LinkOut!Y101</f>
        <v>20.332176929748481</v>
      </c>
      <c r="X177" s="114">
        <f>+[6]LinkOut!Z101</f>
        <v>20.332176929748481</v>
      </c>
      <c r="Y177" s="114">
        <f>+[6]LinkOut!AA101</f>
        <v>20.332176929748481</v>
      </c>
      <c r="Z177" s="114">
        <f>+[6]LinkOut!AB101</f>
        <v>20.332176929748481</v>
      </c>
      <c r="AA177" s="114">
        <f>+[6]LinkOut!AC101</f>
        <v>20.332176929748481</v>
      </c>
      <c r="AB177" s="114">
        <f>+[6]LinkOut!AD101</f>
        <v>20.332176929748481</v>
      </c>
      <c r="AC177" s="114">
        <f>+[6]LinkOut!AE101</f>
        <v>20.332176929748481</v>
      </c>
    </row>
    <row r="179" spans="1:31" x14ac:dyDescent="0.35">
      <c r="A179" s="103" t="s">
        <v>117</v>
      </c>
      <c r="B179" s="170">
        <f>+B79</f>
        <v>43160</v>
      </c>
      <c r="C179" s="170">
        <f t="shared" ref="C179:AC179" si="26">+C79</f>
        <v>43191</v>
      </c>
      <c r="D179" s="170">
        <f t="shared" si="26"/>
        <v>43221</v>
      </c>
      <c r="E179" s="170">
        <f t="shared" si="26"/>
        <v>43252</v>
      </c>
      <c r="F179" s="170">
        <f t="shared" si="26"/>
        <v>43282</v>
      </c>
      <c r="G179" s="170">
        <f t="shared" si="26"/>
        <v>43313</v>
      </c>
      <c r="H179" s="170">
        <f t="shared" si="26"/>
        <v>43344</v>
      </c>
      <c r="I179" s="170">
        <f t="shared" si="26"/>
        <v>43374</v>
      </c>
      <c r="J179" s="170">
        <f t="shared" si="26"/>
        <v>43405</v>
      </c>
      <c r="K179" s="170">
        <f t="shared" si="26"/>
        <v>43435</v>
      </c>
      <c r="L179" s="170">
        <f t="shared" si="26"/>
        <v>43466</v>
      </c>
      <c r="M179" s="170">
        <f t="shared" si="26"/>
        <v>43497</v>
      </c>
      <c r="N179" s="170">
        <f t="shared" si="26"/>
        <v>43525</v>
      </c>
      <c r="O179" s="170">
        <f t="shared" si="26"/>
        <v>43556</v>
      </c>
      <c r="P179" s="170">
        <f t="shared" si="26"/>
        <v>43586</v>
      </c>
      <c r="Q179" s="170">
        <f t="shared" si="26"/>
        <v>43617</v>
      </c>
      <c r="R179" s="170">
        <f t="shared" si="26"/>
        <v>43647</v>
      </c>
      <c r="S179" s="170">
        <f t="shared" si="26"/>
        <v>43678</v>
      </c>
      <c r="T179" s="170">
        <f t="shared" si="26"/>
        <v>43709</v>
      </c>
      <c r="U179" s="170">
        <f t="shared" si="26"/>
        <v>43739</v>
      </c>
      <c r="V179" s="170">
        <f t="shared" si="26"/>
        <v>43770</v>
      </c>
      <c r="W179" s="170">
        <f t="shared" si="26"/>
        <v>43800</v>
      </c>
      <c r="X179" s="170">
        <f t="shared" si="26"/>
        <v>43831</v>
      </c>
      <c r="Y179" s="170">
        <f t="shared" si="26"/>
        <v>43862</v>
      </c>
      <c r="Z179" s="170">
        <f t="shared" si="26"/>
        <v>43891</v>
      </c>
      <c r="AA179" s="170">
        <f t="shared" si="26"/>
        <v>43922</v>
      </c>
      <c r="AB179" s="170">
        <f t="shared" si="26"/>
        <v>43952</v>
      </c>
      <c r="AC179" s="170">
        <f t="shared" si="26"/>
        <v>43983</v>
      </c>
    </row>
    <row r="180" spans="1:31" x14ac:dyDescent="0.35">
      <c r="A180" s="93" t="s">
        <v>2</v>
      </c>
      <c r="B180" s="171">
        <v>7537.4</v>
      </c>
      <c r="C180" s="171">
        <v>8980.91</v>
      </c>
      <c r="D180" s="171">
        <v>49804.69</v>
      </c>
      <c r="E180" s="171">
        <v>25223.05</v>
      </c>
      <c r="F180" s="171">
        <v>33672.9</v>
      </c>
      <c r="G180" s="171">
        <v>24087.69</v>
      </c>
      <c r="H180" s="186">
        <f>+[6]LinkOut!J227*1000</f>
        <v>25764.761666666665</v>
      </c>
      <c r="I180" s="186">
        <f>+[6]LinkOut!K227*1000</f>
        <v>25764.761666666665</v>
      </c>
      <c r="J180" s="186">
        <f>+[6]LinkOut!L227*1000</f>
        <v>25764.761666666665</v>
      </c>
      <c r="K180" s="186">
        <f>+[6]LinkOut!M227*1000</f>
        <v>25764.761666666665</v>
      </c>
      <c r="L180" s="186">
        <f>+[6]LinkOut!N227*1000</f>
        <v>25764.761666666665</v>
      </c>
      <c r="M180" s="186">
        <f>+[6]LinkOut!O227*1000</f>
        <v>25764.761666666665</v>
      </c>
      <c r="N180" s="186">
        <f>+[6]LinkOut!P227*1000</f>
        <v>25764.761666666665</v>
      </c>
      <c r="O180" s="186">
        <f>+[6]LinkOut!Q227*1000</f>
        <v>25764.761666666665</v>
      </c>
      <c r="P180" s="186">
        <f>+[6]LinkOut!R227*1000</f>
        <v>25764.761666666665</v>
      </c>
      <c r="Q180" s="186">
        <f>+[6]LinkOut!S227*1000</f>
        <v>25764.761666666665</v>
      </c>
      <c r="R180" s="186">
        <f>+[6]LinkOut!T227*1000</f>
        <v>25764.761666666665</v>
      </c>
      <c r="S180" s="186">
        <f>+[6]LinkOut!U227*1000</f>
        <v>25764.761666666665</v>
      </c>
      <c r="T180" s="186">
        <f>+[6]LinkOut!V227*1000</f>
        <v>25764.761666666665</v>
      </c>
      <c r="U180" s="186">
        <f>+[6]LinkOut!W227*1000</f>
        <v>25764.761666666665</v>
      </c>
      <c r="V180" s="186">
        <f>+[6]LinkOut!X227*1000</f>
        <v>25764.761666666665</v>
      </c>
      <c r="W180" s="186">
        <f>+[6]LinkOut!Y227*1000</f>
        <v>25764.761666666665</v>
      </c>
      <c r="X180" s="186">
        <f>+[6]LinkOut!Z227*1000</f>
        <v>25764.761666666665</v>
      </c>
      <c r="Y180" s="186">
        <f>+[6]LinkOut!AA227*1000</f>
        <v>25764.761666666665</v>
      </c>
      <c r="Z180" s="186">
        <f>+[6]LinkOut!AB227*1000</f>
        <v>25764.761666666665</v>
      </c>
      <c r="AA180" s="186">
        <f>+[6]LinkOut!AC227*1000</f>
        <v>25764.761666666665</v>
      </c>
      <c r="AB180" s="186">
        <f>+[6]LinkOut!AD227*1000</f>
        <v>25764.761666666665</v>
      </c>
      <c r="AC180" s="186">
        <f>+[6]LinkOut!AE227*1000</f>
        <v>25764.761666666665</v>
      </c>
      <c r="AD180" s="119"/>
      <c r="AE180" s="119"/>
    </row>
    <row r="181" spans="1:31" x14ac:dyDescent="0.35">
      <c r="A181" s="93" t="s">
        <v>35</v>
      </c>
      <c r="B181" s="171">
        <v>456.84</v>
      </c>
      <c r="C181" s="171">
        <v>315.70999999999998</v>
      </c>
      <c r="D181" s="171">
        <v>2186.63</v>
      </c>
      <c r="E181" s="171">
        <v>1014.66</v>
      </c>
      <c r="F181" s="171">
        <v>924.37</v>
      </c>
      <c r="G181" s="171">
        <v>92.26</v>
      </c>
      <c r="H181" s="186">
        <f>+[6]LinkOut!J228*1000</f>
        <v>856.58999999999992</v>
      </c>
      <c r="I181" s="186">
        <f>+[6]LinkOut!K228*1000</f>
        <v>856.58999999999992</v>
      </c>
      <c r="J181" s="186">
        <f>+[6]LinkOut!L228*1000</f>
        <v>856.58999999999992</v>
      </c>
      <c r="K181" s="186">
        <f>+[6]LinkOut!M228*1000</f>
        <v>856.58999999999992</v>
      </c>
      <c r="L181" s="186">
        <f>+[6]LinkOut!N228*1000</f>
        <v>856.58999999999992</v>
      </c>
      <c r="M181" s="186">
        <f>+[6]LinkOut!O228*1000</f>
        <v>856.58999999999992</v>
      </c>
      <c r="N181" s="186">
        <f>+[6]LinkOut!P228*1000</f>
        <v>856.58999999999992</v>
      </c>
      <c r="O181" s="186">
        <f>+[6]LinkOut!Q228*1000</f>
        <v>856.58999999999992</v>
      </c>
      <c r="P181" s="186">
        <f>+[6]LinkOut!R228*1000</f>
        <v>856.58999999999992</v>
      </c>
      <c r="Q181" s="186">
        <f>+[6]LinkOut!S228*1000</f>
        <v>856.58999999999992</v>
      </c>
      <c r="R181" s="186">
        <f>+[6]LinkOut!T228*1000</f>
        <v>856.58999999999992</v>
      </c>
      <c r="S181" s="186">
        <f>+[6]LinkOut!U228*1000</f>
        <v>856.58999999999992</v>
      </c>
      <c r="T181" s="186">
        <f>+[6]LinkOut!V228*1000</f>
        <v>856.58999999999992</v>
      </c>
      <c r="U181" s="186">
        <f>+[6]LinkOut!W228*1000</f>
        <v>856.58999999999992</v>
      </c>
      <c r="V181" s="186">
        <f>+[6]LinkOut!X228*1000</f>
        <v>856.58999999999992</v>
      </c>
      <c r="W181" s="186">
        <f>+[6]LinkOut!Y228*1000</f>
        <v>856.58999999999992</v>
      </c>
      <c r="X181" s="186">
        <f>+[6]LinkOut!Z228*1000</f>
        <v>856.58999999999992</v>
      </c>
      <c r="Y181" s="186">
        <f>+[6]LinkOut!AA228*1000</f>
        <v>856.58999999999992</v>
      </c>
      <c r="Z181" s="186">
        <f>+[6]LinkOut!AB228*1000</f>
        <v>856.58999999999992</v>
      </c>
      <c r="AA181" s="186">
        <f>+[6]LinkOut!AC228*1000</f>
        <v>856.58999999999992</v>
      </c>
      <c r="AB181" s="186">
        <f>+[6]LinkOut!AD228*1000</f>
        <v>856.58999999999992</v>
      </c>
      <c r="AC181" s="186">
        <f>+[6]LinkOut!AE228*1000</f>
        <v>856.58999999999992</v>
      </c>
      <c r="AD181" s="119"/>
      <c r="AE181" s="119"/>
    </row>
    <row r="183" spans="1:31" x14ac:dyDescent="0.35">
      <c r="A183" s="103" t="s">
        <v>118</v>
      </c>
      <c r="B183" s="170">
        <f>+B179</f>
        <v>43160</v>
      </c>
      <c r="C183" s="170">
        <f t="shared" ref="C183:AC183" si="27">+C179</f>
        <v>43191</v>
      </c>
      <c r="D183" s="170">
        <f t="shared" si="27"/>
        <v>43221</v>
      </c>
      <c r="E183" s="170">
        <f t="shared" si="27"/>
        <v>43252</v>
      </c>
      <c r="F183" s="170">
        <f t="shared" si="27"/>
        <v>43282</v>
      </c>
      <c r="G183" s="170">
        <f t="shared" si="27"/>
        <v>43313</v>
      </c>
      <c r="H183" s="170">
        <f t="shared" si="27"/>
        <v>43344</v>
      </c>
      <c r="I183" s="170">
        <f t="shared" si="27"/>
        <v>43374</v>
      </c>
      <c r="J183" s="170">
        <f t="shared" si="27"/>
        <v>43405</v>
      </c>
      <c r="K183" s="170">
        <f t="shared" si="27"/>
        <v>43435</v>
      </c>
      <c r="L183" s="170">
        <f t="shared" si="27"/>
        <v>43466</v>
      </c>
      <c r="M183" s="170">
        <f t="shared" si="27"/>
        <v>43497</v>
      </c>
      <c r="N183" s="170">
        <f t="shared" si="27"/>
        <v>43525</v>
      </c>
      <c r="O183" s="170">
        <f t="shared" si="27"/>
        <v>43556</v>
      </c>
      <c r="P183" s="170">
        <f t="shared" si="27"/>
        <v>43586</v>
      </c>
      <c r="Q183" s="170">
        <f t="shared" si="27"/>
        <v>43617</v>
      </c>
      <c r="R183" s="170">
        <f t="shared" si="27"/>
        <v>43647</v>
      </c>
      <c r="S183" s="170">
        <f t="shared" si="27"/>
        <v>43678</v>
      </c>
      <c r="T183" s="170">
        <f t="shared" si="27"/>
        <v>43709</v>
      </c>
      <c r="U183" s="170">
        <f t="shared" si="27"/>
        <v>43739</v>
      </c>
      <c r="V183" s="170">
        <f t="shared" si="27"/>
        <v>43770</v>
      </c>
      <c r="W183" s="170">
        <f t="shared" si="27"/>
        <v>43800</v>
      </c>
      <c r="X183" s="170">
        <f t="shared" si="27"/>
        <v>43831</v>
      </c>
      <c r="Y183" s="170">
        <f t="shared" si="27"/>
        <v>43862</v>
      </c>
      <c r="Z183" s="170">
        <f t="shared" si="27"/>
        <v>43891</v>
      </c>
      <c r="AA183" s="170">
        <f t="shared" si="27"/>
        <v>43922</v>
      </c>
      <c r="AB183" s="170">
        <f t="shared" si="27"/>
        <v>43952</v>
      </c>
      <c r="AC183" s="170">
        <f t="shared" si="27"/>
        <v>43983</v>
      </c>
    </row>
    <row r="184" spans="1:31" x14ac:dyDescent="0.35">
      <c r="A184" s="93" t="s">
        <v>2</v>
      </c>
      <c r="B184" s="119">
        <f>+'[7]HYP-Usage'!F15</f>
        <v>502</v>
      </c>
      <c r="C184" s="119">
        <f>+'[7]HYP-Usage'!G15</f>
        <v>1425</v>
      </c>
      <c r="D184" s="119">
        <f>+'[7]HYP-Usage'!H15</f>
        <v>2326.1999999999998</v>
      </c>
      <c r="E184" s="119">
        <f>+'[7]HYP-Usage'!I15</f>
        <v>1827.2</v>
      </c>
      <c r="F184" s="119">
        <f>+'[7]HYP-Usage'!J15</f>
        <v>2268.9</v>
      </c>
      <c r="G184" s="119">
        <f>+'[7]HYP-Usage'!K15</f>
        <v>1512.8</v>
      </c>
      <c r="H184" s="119"/>
      <c r="I184" s="119"/>
      <c r="J184" s="119"/>
      <c r="K184" s="119"/>
      <c r="L184" s="119"/>
      <c r="M184" s="119"/>
      <c r="N184" s="120"/>
      <c r="O184" s="120"/>
      <c r="P184" s="120"/>
      <c r="Q184" s="120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20"/>
      <c r="AE184" s="120"/>
    </row>
    <row r="185" spans="1:31" x14ac:dyDescent="0.35">
      <c r="A185" s="93" t="s">
        <v>35</v>
      </c>
      <c r="B185" s="119">
        <f>+'[7]HYP-Usage'!F16</f>
        <v>24</v>
      </c>
      <c r="C185" s="119">
        <f>+'[7]HYP-Usage'!G16</f>
        <v>100.2</v>
      </c>
      <c r="D185" s="119">
        <f>+'[7]HYP-Usage'!H16</f>
        <v>100.7</v>
      </c>
      <c r="E185" s="119">
        <f>+'[7]HYP-Usage'!I16</f>
        <v>34</v>
      </c>
      <c r="F185" s="119">
        <f>+'[7]HYP-Usage'!J16</f>
        <v>27.4</v>
      </c>
      <c r="G185" s="119">
        <f>+'[7]HYP-Usage'!K16</f>
        <v>42.5</v>
      </c>
      <c r="H185" s="119"/>
      <c r="I185" s="119"/>
      <c r="J185" s="119"/>
      <c r="K185" s="119"/>
      <c r="L185" s="119"/>
      <c r="M185" s="119"/>
      <c r="N185" s="120"/>
      <c r="O185" s="120"/>
      <c r="P185" s="120"/>
      <c r="Q185" s="120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20"/>
      <c r="AE185" s="120"/>
    </row>
    <row r="187" spans="1:31" outlineLevel="1" x14ac:dyDescent="0.35">
      <c r="A187" s="176" t="s">
        <v>134</v>
      </c>
    </row>
    <row r="188" spans="1:31" outlineLevel="1" x14ac:dyDescent="0.35">
      <c r="A188" s="93" t="s">
        <v>136</v>
      </c>
    </row>
    <row r="189" spans="1:31" outlineLevel="1" x14ac:dyDescent="0.35">
      <c r="A189" s="93" t="s">
        <v>135</v>
      </c>
      <c r="L189" s="93">
        <v>389</v>
      </c>
      <c r="M189" s="93">
        <v>389</v>
      </c>
      <c r="N189" s="93">
        <v>389</v>
      </c>
      <c r="O189" s="93">
        <v>389</v>
      </c>
      <c r="P189" s="93">
        <v>389</v>
      </c>
      <c r="Q189" s="93">
        <v>389</v>
      </c>
      <c r="R189" s="93">
        <v>389</v>
      </c>
      <c r="S189" s="93">
        <v>389</v>
      </c>
      <c r="T189" s="93">
        <v>389</v>
      </c>
      <c r="U189" s="93">
        <v>389</v>
      </c>
      <c r="V189" s="93">
        <v>389</v>
      </c>
      <c r="W189" s="93">
        <v>389</v>
      </c>
      <c r="X189" s="93">
        <v>389</v>
      </c>
      <c r="Y189" s="93">
        <v>389</v>
      </c>
      <c r="Z189" s="93">
        <v>389</v>
      </c>
      <c r="AA189" s="93">
        <v>389</v>
      </c>
      <c r="AB189" s="93">
        <v>389</v>
      </c>
      <c r="AC189" s="93">
        <v>389</v>
      </c>
    </row>
    <row r="190" spans="1:31" outlineLevel="1" x14ac:dyDescent="0.35"/>
    <row r="191" spans="1:31" outlineLevel="1" x14ac:dyDescent="0.35">
      <c r="A191" s="103" t="s">
        <v>102</v>
      </c>
    </row>
    <row r="192" spans="1:31" outlineLevel="1" x14ac:dyDescent="0.35">
      <c r="A192" s="113" t="s">
        <v>27</v>
      </c>
      <c r="L192" s="119">
        <v>778</v>
      </c>
      <c r="M192" s="119">
        <v>778</v>
      </c>
      <c r="N192" s="119">
        <v>778</v>
      </c>
      <c r="O192" s="119">
        <v>778</v>
      </c>
      <c r="P192" s="119">
        <v>778</v>
      </c>
      <c r="Q192" s="119">
        <v>778</v>
      </c>
      <c r="R192" s="119">
        <v>778</v>
      </c>
      <c r="S192" s="119">
        <v>778</v>
      </c>
      <c r="T192" s="119">
        <v>778</v>
      </c>
      <c r="U192" s="119">
        <v>778</v>
      </c>
      <c r="V192" s="119">
        <v>778</v>
      </c>
      <c r="W192" s="119">
        <v>778</v>
      </c>
      <c r="X192" s="119">
        <v>778</v>
      </c>
      <c r="Y192" s="119">
        <v>778</v>
      </c>
      <c r="Z192" s="119">
        <v>778</v>
      </c>
      <c r="AA192" s="119">
        <v>778</v>
      </c>
      <c r="AB192" s="119">
        <v>778</v>
      </c>
      <c r="AC192" s="119">
        <v>778</v>
      </c>
    </row>
    <row r="193" spans="1:29" outlineLevel="1" x14ac:dyDescent="0.35">
      <c r="A193" s="113" t="s">
        <v>28</v>
      </c>
      <c r="L193" s="119">
        <v>710.73175207919996</v>
      </c>
      <c r="M193" s="119">
        <v>710.73175207919996</v>
      </c>
      <c r="N193" s="119">
        <v>710.73175207919996</v>
      </c>
      <c r="O193" s="119">
        <v>710.73175207919996</v>
      </c>
      <c r="P193" s="119">
        <v>710.73175207919996</v>
      </c>
      <c r="Q193" s="119">
        <v>710.73175207919996</v>
      </c>
      <c r="R193" s="119">
        <v>710.73175207919996</v>
      </c>
      <c r="S193" s="119">
        <v>710.73175207919996</v>
      </c>
      <c r="T193" s="119">
        <v>710.73175207919996</v>
      </c>
      <c r="U193" s="119">
        <v>710.73175207919996</v>
      </c>
      <c r="V193" s="119">
        <v>710.73175207919996</v>
      </c>
      <c r="W193" s="119">
        <v>710.73175207919996</v>
      </c>
      <c r="X193" s="119">
        <v>681.85035608886369</v>
      </c>
      <c r="Y193" s="119">
        <v>681.85035608886369</v>
      </c>
      <c r="Z193" s="119">
        <v>681.85035608886369</v>
      </c>
      <c r="AA193" s="119">
        <v>681.85035608886369</v>
      </c>
      <c r="AB193" s="119">
        <v>681.85035608886369</v>
      </c>
      <c r="AC193" s="119">
        <v>681.85035608886369</v>
      </c>
    </row>
    <row r="194" spans="1:29" outlineLevel="1" x14ac:dyDescent="0.35">
      <c r="A194" s="93" t="s">
        <v>103</v>
      </c>
    </row>
    <row r="195" spans="1:29" outlineLevel="1" x14ac:dyDescent="0.35">
      <c r="A195" s="93" t="s">
        <v>137</v>
      </c>
      <c r="L195" s="93">
        <v>11</v>
      </c>
      <c r="M195" s="93">
        <v>11</v>
      </c>
      <c r="N195" s="93">
        <v>11</v>
      </c>
      <c r="O195" s="93">
        <v>11</v>
      </c>
      <c r="P195" s="93">
        <v>11</v>
      </c>
      <c r="Q195" s="93">
        <v>11</v>
      </c>
      <c r="R195" s="93">
        <v>11</v>
      </c>
      <c r="S195" s="93">
        <v>11</v>
      </c>
      <c r="T195" s="93">
        <v>11</v>
      </c>
      <c r="U195" s="93">
        <v>11</v>
      </c>
      <c r="V195" s="93">
        <v>11</v>
      </c>
      <c r="W195" s="93">
        <v>11</v>
      </c>
      <c r="X195" s="93">
        <v>11</v>
      </c>
      <c r="Y195" s="93">
        <v>11</v>
      </c>
      <c r="Z195" s="93">
        <v>11</v>
      </c>
      <c r="AA195" s="93">
        <v>11</v>
      </c>
      <c r="AB195" s="93">
        <v>11</v>
      </c>
      <c r="AC195" s="93">
        <v>11</v>
      </c>
    </row>
    <row r="196" spans="1:29" outlineLevel="1" x14ac:dyDescent="0.35"/>
    <row r="197" spans="1:29" outlineLevel="1" x14ac:dyDescent="0.35">
      <c r="A197" s="103" t="s">
        <v>104</v>
      </c>
    </row>
    <row r="198" spans="1:29" outlineLevel="1" x14ac:dyDescent="0.35">
      <c r="A198" s="113" t="s">
        <v>27</v>
      </c>
      <c r="L198" s="119">
        <v>22</v>
      </c>
      <c r="M198" s="119">
        <v>22</v>
      </c>
      <c r="N198" s="119">
        <v>22</v>
      </c>
      <c r="O198" s="119">
        <v>22</v>
      </c>
      <c r="P198" s="119">
        <v>22</v>
      </c>
      <c r="Q198" s="119">
        <v>22</v>
      </c>
      <c r="R198" s="119">
        <v>22</v>
      </c>
      <c r="S198" s="119">
        <v>22</v>
      </c>
      <c r="T198" s="119">
        <v>22</v>
      </c>
      <c r="U198" s="119">
        <v>22</v>
      </c>
      <c r="V198" s="119">
        <v>22</v>
      </c>
      <c r="W198" s="119">
        <v>22</v>
      </c>
      <c r="X198" s="119">
        <v>22</v>
      </c>
      <c r="Y198" s="119">
        <v>22</v>
      </c>
      <c r="Z198" s="119">
        <v>22</v>
      </c>
      <c r="AA198" s="119">
        <v>22</v>
      </c>
      <c r="AB198" s="119">
        <v>22</v>
      </c>
      <c r="AC198" s="119">
        <v>22</v>
      </c>
    </row>
    <row r="199" spans="1:29" outlineLevel="1" x14ac:dyDescent="0.35">
      <c r="A199" s="113" t="s">
        <v>28</v>
      </c>
      <c r="L199" s="119">
        <v>33</v>
      </c>
      <c r="M199" s="119">
        <v>33</v>
      </c>
      <c r="N199" s="119">
        <v>33</v>
      </c>
      <c r="O199" s="119">
        <v>33</v>
      </c>
      <c r="P199" s="119">
        <v>33</v>
      </c>
      <c r="Q199" s="119">
        <v>33</v>
      </c>
      <c r="R199" s="119">
        <v>33</v>
      </c>
      <c r="S199" s="119">
        <v>33</v>
      </c>
      <c r="T199" s="119">
        <v>33</v>
      </c>
      <c r="U199" s="119">
        <v>33</v>
      </c>
      <c r="V199" s="119">
        <v>33</v>
      </c>
      <c r="W199" s="119">
        <v>33</v>
      </c>
      <c r="X199" s="119">
        <v>33</v>
      </c>
      <c r="Y199" s="119">
        <v>33</v>
      </c>
      <c r="Z199" s="119">
        <v>33</v>
      </c>
      <c r="AA199" s="119">
        <v>33</v>
      </c>
      <c r="AB199" s="119">
        <v>33</v>
      </c>
      <c r="AC199" s="119">
        <v>33</v>
      </c>
    </row>
    <row r="200" spans="1:29" outlineLevel="1" x14ac:dyDescent="0.35">
      <c r="A200" s="113" t="s">
        <v>29</v>
      </c>
      <c r="L200" s="119">
        <v>54.45</v>
      </c>
      <c r="M200" s="119">
        <v>54.45</v>
      </c>
      <c r="N200" s="119">
        <v>54.45</v>
      </c>
      <c r="O200" s="119">
        <v>54.45</v>
      </c>
      <c r="P200" s="119">
        <v>54.45</v>
      </c>
      <c r="Q200" s="119">
        <v>54.45</v>
      </c>
      <c r="R200" s="119">
        <v>54.45</v>
      </c>
      <c r="S200" s="119">
        <v>54.45</v>
      </c>
      <c r="T200" s="119">
        <v>54.45</v>
      </c>
      <c r="U200" s="119">
        <v>54.45</v>
      </c>
      <c r="V200" s="119">
        <v>54.45</v>
      </c>
      <c r="W200" s="119">
        <v>54.45</v>
      </c>
      <c r="X200" s="119">
        <v>54.45</v>
      </c>
      <c r="Y200" s="119">
        <v>54.45</v>
      </c>
      <c r="Z200" s="119">
        <v>54.45</v>
      </c>
      <c r="AA200" s="119">
        <v>54.45</v>
      </c>
      <c r="AB200" s="119">
        <v>54.45</v>
      </c>
      <c r="AC200" s="119">
        <v>54.45</v>
      </c>
    </row>
    <row r="201" spans="1:29" outlineLevel="1" x14ac:dyDescent="0.35">
      <c r="A201" s="93" t="s">
        <v>109</v>
      </c>
    </row>
    <row r="202" spans="1:29" outlineLevel="1" x14ac:dyDescent="0.35">
      <c r="A202" s="93" t="s">
        <v>67</v>
      </c>
      <c r="L202" s="93">
        <v>1</v>
      </c>
      <c r="M202" s="93">
        <v>1</v>
      </c>
      <c r="N202" s="93">
        <v>1</v>
      </c>
      <c r="O202" s="93">
        <v>1</v>
      </c>
      <c r="P202" s="93">
        <v>1</v>
      </c>
      <c r="Q202" s="93">
        <v>1</v>
      </c>
      <c r="R202" s="93">
        <v>1</v>
      </c>
      <c r="S202" s="93">
        <v>1</v>
      </c>
      <c r="T202" s="93">
        <v>1</v>
      </c>
      <c r="U202" s="93">
        <v>1</v>
      </c>
      <c r="V202" s="93">
        <v>1</v>
      </c>
      <c r="W202" s="93">
        <v>1</v>
      </c>
      <c r="X202" s="93">
        <v>1</v>
      </c>
      <c r="Y202" s="93">
        <v>1</v>
      </c>
      <c r="Z202" s="93">
        <v>1</v>
      </c>
      <c r="AA202" s="93">
        <v>1</v>
      </c>
      <c r="AB202" s="93">
        <v>1</v>
      </c>
      <c r="AC202" s="93">
        <v>1</v>
      </c>
    </row>
    <row r="203" spans="1:29" outlineLevel="1" x14ac:dyDescent="0.35"/>
    <row r="204" spans="1:29" outlineLevel="1" x14ac:dyDescent="0.35">
      <c r="A204" s="103" t="s">
        <v>110</v>
      </c>
    </row>
    <row r="205" spans="1:29" outlineLevel="1" x14ac:dyDescent="0.35">
      <c r="A205" s="113" t="s">
        <v>27</v>
      </c>
      <c r="L205" s="119">
        <v>3089.4749999999999</v>
      </c>
      <c r="M205" s="119">
        <v>3089.4749999999999</v>
      </c>
      <c r="N205" s="119">
        <v>3089.4749999999999</v>
      </c>
      <c r="O205" s="119">
        <v>3089.4749999999999</v>
      </c>
      <c r="P205" s="119">
        <v>3089.4749999999999</v>
      </c>
      <c r="Q205" s="119">
        <v>3089.4749999999999</v>
      </c>
      <c r="R205" s="119">
        <v>3089.4749999999999</v>
      </c>
      <c r="S205" s="119">
        <v>3089.4749999999999</v>
      </c>
      <c r="T205" s="119">
        <v>3089.4749999999999</v>
      </c>
      <c r="U205" s="119">
        <v>3089.4749999999999</v>
      </c>
      <c r="V205" s="119">
        <v>3089.4749999999999</v>
      </c>
      <c r="W205" s="119">
        <v>3089.4749999999999</v>
      </c>
      <c r="X205" s="119">
        <v>3089.4749999999999</v>
      </c>
      <c r="Y205" s="119">
        <v>3089.4749999999999</v>
      </c>
      <c r="Z205" s="119">
        <v>3089.4749999999999</v>
      </c>
      <c r="AA205" s="119">
        <v>3089.4749999999999</v>
      </c>
      <c r="AB205" s="119">
        <v>3089.4749999999999</v>
      </c>
      <c r="AC205" s="119">
        <v>3089.4749999999999</v>
      </c>
    </row>
    <row r="206" spans="1:29" outlineLevel="1" x14ac:dyDescent="0.35">
      <c r="A206" s="113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</row>
    <row r="207" spans="1:29" outlineLevel="1" x14ac:dyDescent="0.35">
      <c r="A207" s="93" t="s">
        <v>143</v>
      </c>
    </row>
    <row r="208" spans="1:29" outlineLevel="1" x14ac:dyDescent="0.35">
      <c r="A208" s="93" t="s">
        <v>66</v>
      </c>
      <c r="L208" s="93">
        <v>1</v>
      </c>
      <c r="M208" s="93">
        <v>1</v>
      </c>
      <c r="N208" s="93">
        <v>1</v>
      </c>
      <c r="O208" s="93">
        <v>1</v>
      </c>
      <c r="P208" s="93">
        <v>1</v>
      </c>
      <c r="Q208" s="93">
        <v>1</v>
      </c>
      <c r="R208" s="93">
        <v>1</v>
      </c>
      <c r="S208" s="93">
        <v>1</v>
      </c>
      <c r="T208" s="93">
        <v>1</v>
      </c>
      <c r="U208" s="93">
        <v>1</v>
      </c>
      <c r="V208" s="93">
        <v>1</v>
      </c>
      <c r="W208" s="93">
        <v>1</v>
      </c>
      <c r="X208" s="93">
        <v>1</v>
      </c>
      <c r="Y208" s="93">
        <v>1</v>
      </c>
      <c r="Z208" s="93">
        <v>1</v>
      </c>
      <c r="AA208" s="93">
        <v>1</v>
      </c>
      <c r="AB208" s="93">
        <v>1</v>
      </c>
      <c r="AC208" s="93">
        <v>1</v>
      </c>
    </row>
    <row r="209" spans="1:29" outlineLevel="1" x14ac:dyDescent="0.35">
      <c r="A209" s="93" t="s">
        <v>67</v>
      </c>
      <c r="L209" s="93">
        <v>1</v>
      </c>
      <c r="M209" s="93">
        <v>1</v>
      </c>
      <c r="N209" s="93">
        <v>1</v>
      </c>
      <c r="O209" s="93">
        <v>1</v>
      </c>
      <c r="P209" s="93">
        <v>1</v>
      </c>
      <c r="Q209" s="93">
        <v>1</v>
      </c>
      <c r="R209" s="93">
        <v>1</v>
      </c>
      <c r="S209" s="93">
        <v>1</v>
      </c>
      <c r="T209" s="93">
        <v>1</v>
      </c>
      <c r="U209" s="93">
        <v>1</v>
      </c>
      <c r="V209" s="93">
        <v>1</v>
      </c>
      <c r="W209" s="93">
        <v>1</v>
      </c>
      <c r="X209" s="93">
        <v>1</v>
      </c>
      <c r="Y209" s="93">
        <v>1</v>
      </c>
      <c r="Z209" s="93">
        <v>1</v>
      </c>
      <c r="AA209" s="93">
        <v>1</v>
      </c>
      <c r="AB209" s="93">
        <v>1</v>
      </c>
      <c r="AC209" s="93">
        <v>1</v>
      </c>
    </row>
    <row r="210" spans="1:29" outlineLevel="1" x14ac:dyDescent="0.35"/>
    <row r="211" spans="1:29" outlineLevel="1" x14ac:dyDescent="0.35">
      <c r="A211" s="103" t="s">
        <v>144</v>
      </c>
    </row>
    <row r="212" spans="1:29" outlineLevel="1" x14ac:dyDescent="0.35">
      <c r="A212" s="113" t="s">
        <v>27</v>
      </c>
      <c r="L212" s="119">
        <v>4870.1544084980269</v>
      </c>
      <c r="M212" s="119">
        <v>4718.4924566827331</v>
      </c>
      <c r="N212" s="119">
        <v>4931.7230891334075</v>
      </c>
      <c r="O212" s="119">
        <v>4715.3297848483999</v>
      </c>
      <c r="P212" s="119">
        <v>5802.0420760563829</v>
      </c>
      <c r="Q212" s="119">
        <v>6016.5890253698763</v>
      </c>
      <c r="R212" s="119">
        <v>6272.2331517118419</v>
      </c>
      <c r="S212" s="119">
        <v>5642.6631249595639</v>
      </c>
      <c r="T212" s="119">
        <v>5697.7711188620433</v>
      </c>
      <c r="U212" s="119">
        <v>5123.4014736071131</v>
      </c>
      <c r="V212" s="119">
        <v>4919.1518360786713</v>
      </c>
      <c r="W212" s="119">
        <v>5047.8484541919288</v>
      </c>
      <c r="X212" s="119">
        <v>4870.1544084980269</v>
      </c>
      <c r="Y212" s="119">
        <v>4718.4924566827331</v>
      </c>
      <c r="Z212" s="119">
        <v>4931.7230891334075</v>
      </c>
      <c r="AA212" s="119">
        <v>4715.3297848483999</v>
      </c>
      <c r="AB212" s="119">
        <v>5802.0420760563829</v>
      </c>
      <c r="AC212" s="119">
        <v>6016.5890253698763</v>
      </c>
    </row>
    <row r="213" spans="1:29" outlineLevel="1" x14ac:dyDescent="0.35"/>
    <row r="214" spans="1:29" outlineLevel="1" x14ac:dyDescent="0.35">
      <c r="A214" s="103" t="s">
        <v>117</v>
      </c>
    </row>
    <row r="215" spans="1:29" outlineLevel="1" x14ac:dyDescent="0.35">
      <c r="A215" s="93" t="s">
        <v>2</v>
      </c>
      <c r="L215" s="218">
        <v>21024.602503136535</v>
      </c>
      <c r="M215" s="218">
        <v>21024.602503136535</v>
      </c>
      <c r="N215" s="218">
        <v>21024.602503136535</v>
      </c>
      <c r="O215" s="218">
        <v>21024.602503136535</v>
      </c>
      <c r="P215" s="218">
        <v>21024.602503136535</v>
      </c>
      <c r="Q215" s="218">
        <v>21024.602503136535</v>
      </c>
      <c r="R215" s="218">
        <v>21024.602503136535</v>
      </c>
      <c r="S215" s="218">
        <v>21024.602503136535</v>
      </c>
      <c r="T215" s="218">
        <v>21024.602503136535</v>
      </c>
      <c r="U215" s="218">
        <v>21024.602503136535</v>
      </c>
      <c r="V215" s="218">
        <v>21024.602503136535</v>
      </c>
      <c r="W215" s="218">
        <v>21024.602503136535</v>
      </c>
      <c r="X215" s="218">
        <v>20668.49489057569</v>
      </c>
      <c r="Y215" s="218">
        <v>20668.49489057569</v>
      </c>
      <c r="Z215" s="218">
        <v>20668.49489057569</v>
      </c>
      <c r="AA215" s="218">
        <v>20668.49489057569</v>
      </c>
      <c r="AB215" s="218">
        <v>20668.49489057569</v>
      </c>
      <c r="AC215" s="218">
        <v>20668.49489057569</v>
      </c>
    </row>
    <row r="216" spans="1:29" outlineLevel="1" x14ac:dyDescent="0.35">
      <c r="A216" s="93" t="s">
        <v>35</v>
      </c>
      <c r="L216" s="219">
        <v>1879.4215000000002</v>
      </c>
      <c r="M216" s="219">
        <v>1879.4215000000002</v>
      </c>
      <c r="N216" s="219">
        <v>1879.4215000000002</v>
      </c>
      <c r="O216" s="219">
        <v>1879.4215000000002</v>
      </c>
      <c r="P216" s="219">
        <v>1879.4215000000002</v>
      </c>
      <c r="Q216" s="219">
        <v>1879.4215000000002</v>
      </c>
      <c r="R216" s="219">
        <v>1879.4215000000002</v>
      </c>
      <c r="S216" s="219">
        <v>1879.4215000000002</v>
      </c>
      <c r="T216" s="219">
        <v>1879.4215000000002</v>
      </c>
      <c r="U216" s="219">
        <v>1879.4215000000002</v>
      </c>
      <c r="V216" s="219">
        <v>1879.4215000000002</v>
      </c>
      <c r="W216" s="219">
        <v>1879.4215000000002</v>
      </c>
      <c r="X216" s="219">
        <v>1879.4215000000002</v>
      </c>
      <c r="Y216" s="219">
        <v>1879.4215000000002</v>
      </c>
      <c r="Z216" s="219">
        <v>1879.4215000000002</v>
      </c>
      <c r="AA216" s="219">
        <v>1879.4215000000002</v>
      </c>
      <c r="AB216" s="219">
        <v>1879.4215000000002</v>
      </c>
      <c r="AC216" s="219">
        <v>1879.4215000000002</v>
      </c>
    </row>
    <row r="217" spans="1:29" outlineLevel="1" x14ac:dyDescent="0.35">
      <c r="A217" s="93" t="s">
        <v>59</v>
      </c>
      <c r="L217" s="219">
        <v>14147.690750000002</v>
      </c>
      <c r="M217" s="219">
        <v>14147.690750000002</v>
      </c>
      <c r="N217" s="219">
        <v>14147.690750000002</v>
      </c>
      <c r="O217" s="219">
        <v>14147.690750000002</v>
      </c>
      <c r="P217" s="219">
        <v>14147.690750000002</v>
      </c>
      <c r="Q217" s="219">
        <v>14147.690750000002</v>
      </c>
      <c r="R217" s="219">
        <v>14147.690750000002</v>
      </c>
      <c r="S217" s="219">
        <v>14147.690750000002</v>
      </c>
      <c r="T217" s="219">
        <v>14147.690750000002</v>
      </c>
      <c r="U217" s="219">
        <v>14147.690750000002</v>
      </c>
      <c r="V217" s="219">
        <v>14147.690750000002</v>
      </c>
      <c r="W217" s="219">
        <v>14147.690750000002</v>
      </c>
      <c r="X217" s="219">
        <v>14147.690750000002</v>
      </c>
      <c r="Y217" s="219">
        <v>14147.690750000002</v>
      </c>
      <c r="Z217" s="219">
        <v>14147.690750000002</v>
      </c>
      <c r="AA217" s="219">
        <v>14147.690750000002</v>
      </c>
      <c r="AB217" s="219">
        <v>14147.690750000002</v>
      </c>
      <c r="AC217" s="219">
        <v>14147.690750000002</v>
      </c>
    </row>
    <row r="218" spans="1:29" outlineLevel="1" x14ac:dyDescent="0.35">
      <c r="A218" s="93" t="s">
        <v>157</v>
      </c>
      <c r="L218" s="119">
        <f>+(SFR!$F$238+SFR!$F$240+SFR!$F$253*'Link In'!L212)*-1</f>
        <v>-19136.722465406929</v>
      </c>
      <c r="M218" s="119">
        <f>+(SFR!$F$238+SFR!$F$240+SFR!$F$253*'Link In'!M212)*-1</f>
        <v>-18554.795556291647</v>
      </c>
      <c r="N218" s="119">
        <f>+(SFR!$F$238+SFR!$F$240+SFR!$F$253*'Link In'!N212)*-1</f>
        <v>-19372.961493004885</v>
      </c>
      <c r="O218" s="119">
        <f>+(SFR!$F$238+SFR!$F$240+SFR!$F$253*'Link In'!O212)*-1</f>
        <v>-18542.66038446331</v>
      </c>
      <c r="P218" s="119">
        <f>+(SFR!$F$238+SFR!$F$240+SFR!$F$253*'Link In'!P212)*-1</f>
        <v>-22712.37544582834</v>
      </c>
      <c r="Q218" s="119">
        <f>+(SFR!$F$238+SFR!$F$240+SFR!$F$253*'Link In'!Q212)*-1</f>
        <v>-23535.592090344217</v>
      </c>
      <c r="R218" s="119">
        <f>+(SFR!$F$238+SFR!$F$240+SFR!$F$253*'Link In'!R212)*-1</f>
        <v>-24516.498603118336</v>
      </c>
      <c r="S218" s="119">
        <f>+(SFR!$F$238+SFR!$F$240+SFR!$F$253*'Link In'!S212)*-1</f>
        <v>-22100.838410469845</v>
      </c>
      <c r="T218" s="119">
        <f>+(SFR!$F$238+SFR!$F$240+SFR!$F$253*'Link In'!T212)*-1</f>
        <v>-22312.287783073662</v>
      </c>
      <c r="U218" s="119">
        <f>+(SFR!$F$238+SFR!$F$240+SFR!$F$253*'Link In'!U212)*-1</f>
        <v>-20108.431454230493</v>
      </c>
      <c r="V218" s="119">
        <f>+(SFR!$F$238+SFR!$F$240+SFR!$F$253*'Link In'!V212)*-1</f>
        <v>-19324.725595033862</v>
      </c>
      <c r="W218" s="119">
        <f>+(SFR!$F$238+SFR!$F$240+SFR!$F$253*'Link In'!W212)*-1</f>
        <v>-19818.534518734432</v>
      </c>
      <c r="X218" s="119">
        <f>+(SFR!$F$238+SFR!$F$240+SFR!$F$253*'Link In'!X212)*-1</f>
        <v>-19136.722465406929</v>
      </c>
      <c r="Y218" s="119">
        <f>+(SFR!$F$238+SFR!$F$240+SFR!$F$253*'Link In'!Y212)*-1</f>
        <v>-18554.795556291647</v>
      </c>
      <c r="Z218" s="119">
        <f>+(SFR!$F$238+SFR!$F$240+SFR!$F$253*'Link In'!Z212)*-1</f>
        <v>-19372.961493004885</v>
      </c>
      <c r="AA218" s="119">
        <f>+(SFR!$F$238+SFR!$F$240+SFR!$F$253*'Link In'!AA212)*-1</f>
        <v>-18542.66038446331</v>
      </c>
      <c r="AB218" s="119">
        <f>+(SFR!$F$238+SFR!$F$240+SFR!$F$253*'Link In'!AB212)*-1</f>
        <v>-22712.37544582834</v>
      </c>
      <c r="AC218" s="119">
        <f>+(SFR!$F$238+SFR!$F$240+SFR!$F$253*'Link In'!AC212)*-1</f>
        <v>-23535.592090344217</v>
      </c>
    </row>
    <row r="219" spans="1:29" outlineLevel="1" x14ac:dyDescent="0.35"/>
    <row r="220" spans="1:29" outlineLevel="1" x14ac:dyDescent="0.35">
      <c r="A220" s="176" t="s">
        <v>115</v>
      </c>
    </row>
    <row r="221" spans="1:29" outlineLevel="1" x14ac:dyDescent="0.35">
      <c r="A221" s="93" t="s">
        <v>159</v>
      </c>
      <c r="B221" s="170"/>
      <c r="C221" s="170"/>
      <c r="D221" s="170"/>
      <c r="E221" s="170"/>
      <c r="F221" s="170"/>
      <c r="G221" s="170"/>
      <c r="H221" s="170"/>
      <c r="I221" s="170"/>
      <c r="J221" s="170"/>
      <c r="K221" s="170"/>
      <c r="L221" s="93">
        <v>40</v>
      </c>
      <c r="M221" s="93">
        <v>40</v>
      </c>
      <c r="N221" s="93">
        <v>40</v>
      </c>
      <c r="O221" s="93">
        <v>40</v>
      </c>
      <c r="P221" s="93">
        <v>40</v>
      </c>
      <c r="Q221" s="93">
        <v>40</v>
      </c>
      <c r="R221" s="93">
        <v>40</v>
      </c>
      <c r="S221" s="93">
        <v>40</v>
      </c>
      <c r="T221" s="93">
        <v>40</v>
      </c>
      <c r="U221" s="93">
        <v>40</v>
      </c>
      <c r="V221" s="93">
        <v>40</v>
      </c>
      <c r="W221" s="93">
        <v>40</v>
      </c>
      <c r="X221" s="93">
        <v>40</v>
      </c>
      <c r="Y221" s="93">
        <v>40</v>
      </c>
      <c r="Z221" s="93">
        <v>40</v>
      </c>
      <c r="AA221" s="93">
        <v>40</v>
      </c>
      <c r="AB221" s="93">
        <v>40</v>
      </c>
      <c r="AC221" s="93">
        <v>40</v>
      </c>
    </row>
    <row r="222" spans="1:29" outlineLevel="1" x14ac:dyDescent="0.35">
      <c r="A222" s="93" t="s">
        <v>160</v>
      </c>
      <c r="L222" s="240">
        <v>39.9</v>
      </c>
      <c r="M222" s="240">
        <v>39.9</v>
      </c>
      <c r="N222" s="240">
        <v>39.9</v>
      </c>
      <c r="O222" s="240">
        <v>39.9</v>
      </c>
      <c r="P222" s="240">
        <v>39.9</v>
      </c>
      <c r="Q222" s="240">
        <v>39.9</v>
      </c>
      <c r="R222" s="240">
        <v>39.9</v>
      </c>
      <c r="S222" s="240">
        <v>39.9</v>
      </c>
      <c r="T222" s="240">
        <v>39.9</v>
      </c>
      <c r="U222" s="240">
        <v>39.9</v>
      </c>
      <c r="V222" s="240">
        <v>39.9</v>
      </c>
      <c r="W222" s="240">
        <v>39.9</v>
      </c>
      <c r="X222" s="240">
        <v>39.9</v>
      </c>
      <c r="Y222" s="240">
        <v>39.9</v>
      </c>
      <c r="Z222" s="240">
        <v>39.9</v>
      </c>
      <c r="AA222" s="240">
        <v>39.9</v>
      </c>
      <c r="AB222" s="240">
        <v>39.9</v>
      </c>
      <c r="AC222" s="240">
        <v>39.9</v>
      </c>
    </row>
    <row r="223" spans="1:29" outlineLevel="1" x14ac:dyDescent="0.35">
      <c r="A223" s="93" t="s">
        <v>161</v>
      </c>
      <c r="L223" s="240">
        <f>+L221*L222</f>
        <v>1596</v>
      </c>
      <c r="M223" s="240">
        <f>+M221*M222</f>
        <v>1596</v>
      </c>
      <c r="N223" s="240">
        <f t="shared" ref="N223:AA223" si="28">+N221*N222</f>
        <v>1596</v>
      </c>
      <c r="O223" s="240">
        <f t="shared" si="28"/>
        <v>1596</v>
      </c>
      <c r="P223" s="240">
        <f t="shared" si="28"/>
        <v>1596</v>
      </c>
      <c r="Q223" s="240">
        <f t="shared" si="28"/>
        <v>1596</v>
      </c>
      <c r="R223" s="240">
        <f t="shared" si="28"/>
        <v>1596</v>
      </c>
      <c r="S223" s="240">
        <f t="shared" si="28"/>
        <v>1596</v>
      </c>
      <c r="T223" s="240">
        <f t="shared" si="28"/>
        <v>1596</v>
      </c>
      <c r="U223" s="240">
        <f t="shared" si="28"/>
        <v>1596</v>
      </c>
      <c r="V223" s="240">
        <f t="shared" si="28"/>
        <v>1596</v>
      </c>
      <c r="W223" s="240">
        <f t="shared" si="28"/>
        <v>1596</v>
      </c>
      <c r="X223" s="240">
        <f t="shared" si="28"/>
        <v>1596</v>
      </c>
      <c r="Y223" s="240">
        <f t="shared" si="28"/>
        <v>1596</v>
      </c>
      <c r="Z223" s="240">
        <f t="shared" si="28"/>
        <v>1596</v>
      </c>
      <c r="AA223" s="240">
        <f t="shared" si="28"/>
        <v>1596</v>
      </c>
      <c r="AB223" s="240">
        <f>+AB221*AB222</f>
        <v>1596</v>
      </c>
      <c r="AC223" s="240">
        <f t="shared" ref="AC223" si="29">+AC221*AC222</f>
        <v>1596</v>
      </c>
    </row>
    <row r="224" spans="1:29" outlineLevel="1" x14ac:dyDescent="0.35">
      <c r="A224" s="103"/>
    </row>
    <row r="225" spans="1:29" outlineLevel="1" x14ac:dyDescent="0.35">
      <c r="A225" s="113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</row>
    <row r="226" spans="1:29" outlineLevel="1" x14ac:dyDescent="0.35">
      <c r="A226" s="113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</row>
    <row r="227" spans="1:29" outlineLevel="1" x14ac:dyDescent="0.35"/>
    <row r="228" spans="1:29" outlineLevel="1" x14ac:dyDescent="0.35"/>
    <row r="229" spans="1:29" outlineLevel="1" x14ac:dyDescent="0.35"/>
    <row r="230" spans="1:29" outlineLevel="1" x14ac:dyDescent="0.35">
      <c r="A230" s="103"/>
    </row>
    <row r="231" spans="1:29" outlineLevel="1" x14ac:dyDescent="0.35">
      <c r="A231" s="113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</row>
    <row r="232" spans="1:29" outlineLevel="1" x14ac:dyDescent="0.35">
      <c r="A232" s="113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</row>
    <row r="233" spans="1:29" outlineLevel="1" x14ac:dyDescent="0.35">
      <c r="A233" s="113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</row>
    <row r="234" spans="1:29" outlineLevel="1" x14ac:dyDescent="0.35"/>
    <row r="235" spans="1:29" outlineLevel="1" x14ac:dyDescent="0.35"/>
    <row r="236" spans="1:29" outlineLevel="1" x14ac:dyDescent="0.35"/>
    <row r="237" spans="1:29" outlineLevel="1" x14ac:dyDescent="0.35"/>
    <row r="238" spans="1:29" outlineLevel="1" x14ac:dyDescent="0.35">
      <c r="A238" s="103"/>
    </row>
    <row r="239" spans="1:29" outlineLevel="1" x14ac:dyDescent="0.35">
      <c r="A239" s="113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</row>
    <row r="240" spans="1:29" outlineLevel="1" x14ac:dyDescent="0.35">
      <c r="A240" s="113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</row>
    <row r="241" spans="1:29" outlineLevel="1" x14ac:dyDescent="0.35">
      <c r="A241" s="113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</row>
    <row r="242" spans="1:29" outlineLevel="1" x14ac:dyDescent="0.35">
      <c r="A242" s="113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</row>
    <row r="243" spans="1:29" outlineLevel="1" x14ac:dyDescent="0.35">
      <c r="A243" s="103"/>
    </row>
    <row r="244" spans="1:29" outlineLevel="1" x14ac:dyDescent="0.35"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</row>
    <row r="245" spans="1:29" outlineLevel="1" x14ac:dyDescent="0.35"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</row>
    <row r="246" spans="1:29" outlineLevel="1" x14ac:dyDescent="0.35"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</row>
    <row r="247" spans="1:29" outlineLevel="1" x14ac:dyDescent="0.35"/>
    <row r="248" spans="1:29" x14ac:dyDescent="0.35">
      <c r="A248" s="93" t="s">
        <v>147</v>
      </c>
      <c r="B248" s="229" t="s">
        <v>141</v>
      </c>
    </row>
    <row r="249" spans="1:29" x14ac:dyDescent="0.35">
      <c r="A249" s="176" t="s">
        <v>134</v>
      </c>
      <c r="B249" s="170">
        <f t="shared" ref="B249:AC249" si="30">+B179</f>
        <v>43160</v>
      </c>
      <c r="C249" s="170">
        <f t="shared" si="30"/>
        <v>43191</v>
      </c>
      <c r="D249" s="170">
        <f t="shared" si="30"/>
        <v>43221</v>
      </c>
      <c r="E249" s="170">
        <f t="shared" si="30"/>
        <v>43252</v>
      </c>
      <c r="F249" s="170">
        <f t="shared" si="30"/>
        <v>43282</v>
      </c>
      <c r="G249" s="170">
        <f t="shared" si="30"/>
        <v>43313</v>
      </c>
      <c r="H249" s="170">
        <f t="shared" si="30"/>
        <v>43344</v>
      </c>
      <c r="I249" s="170">
        <f t="shared" si="30"/>
        <v>43374</v>
      </c>
      <c r="J249" s="170">
        <f t="shared" si="30"/>
        <v>43405</v>
      </c>
      <c r="K249" s="170">
        <f t="shared" si="30"/>
        <v>43435</v>
      </c>
      <c r="L249" s="170">
        <f t="shared" si="30"/>
        <v>43466</v>
      </c>
      <c r="M249" s="170">
        <f t="shared" si="30"/>
        <v>43497</v>
      </c>
      <c r="N249" s="170">
        <f t="shared" si="30"/>
        <v>43525</v>
      </c>
      <c r="O249" s="170">
        <f t="shared" si="30"/>
        <v>43556</v>
      </c>
      <c r="P249" s="170">
        <f t="shared" si="30"/>
        <v>43586</v>
      </c>
      <c r="Q249" s="170">
        <f t="shared" si="30"/>
        <v>43617</v>
      </c>
      <c r="R249" s="170">
        <f t="shared" si="30"/>
        <v>43647</v>
      </c>
      <c r="S249" s="170">
        <f t="shared" si="30"/>
        <v>43678</v>
      </c>
      <c r="T249" s="170">
        <f t="shared" si="30"/>
        <v>43709</v>
      </c>
      <c r="U249" s="170">
        <f t="shared" si="30"/>
        <v>43739</v>
      </c>
      <c r="V249" s="170">
        <f t="shared" si="30"/>
        <v>43770</v>
      </c>
      <c r="W249" s="170">
        <f t="shared" si="30"/>
        <v>43800</v>
      </c>
      <c r="X249" s="170">
        <f t="shared" si="30"/>
        <v>43831</v>
      </c>
      <c r="Y249" s="170">
        <f t="shared" si="30"/>
        <v>43862</v>
      </c>
      <c r="Z249" s="170">
        <f t="shared" si="30"/>
        <v>43891</v>
      </c>
      <c r="AA249" s="170">
        <f t="shared" si="30"/>
        <v>43922</v>
      </c>
      <c r="AB249" s="170">
        <f t="shared" si="30"/>
        <v>43952</v>
      </c>
      <c r="AC249" s="170">
        <f t="shared" si="30"/>
        <v>43983</v>
      </c>
    </row>
    <row r="250" spans="1:29" x14ac:dyDescent="0.35">
      <c r="A250" s="93" t="s">
        <v>136</v>
      </c>
      <c r="R250" s="93">
        <f t="shared" ref="R250:AC250" si="31">+IF($B$248="Yes",R189,0)</f>
        <v>389</v>
      </c>
      <c r="S250" s="93">
        <f t="shared" si="31"/>
        <v>389</v>
      </c>
      <c r="T250" s="93">
        <f t="shared" si="31"/>
        <v>389</v>
      </c>
      <c r="U250" s="93">
        <f t="shared" si="31"/>
        <v>389</v>
      </c>
      <c r="V250" s="93">
        <f t="shared" si="31"/>
        <v>389</v>
      </c>
      <c r="W250" s="93">
        <f t="shared" si="31"/>
        <v>389</v>
      </c>
      <c r="X250" s="93">
        <f t="shared" si="31"/>
        <v>389</v>
      </c>
      <c r="Y250" s="93">
        <f t="shared" si="31"/>
        <v>389</v>
      </c>
      <c r="Z250" s="93">
        <f t="shared" si="31"/>
        <v>389</v>
      </c>
      <c r="AA250" s="93">
        <f t="shared" si="31"/>
        <v>389</v>
      </c>
      <c r="AB250" s="93">
        <f t="shared" si="31"/>
        <v>389</v>
      </c>
      <c r="AC250" s="93">
        <f t="shared" si="31"/>
        <v>389</v>
      </c>
    </row>
    <row r="251" spans="1:29" x14ac:dyDescent="0.35">
      <c r="A251" s="93" t="s">
        <v>135</v>
      </c>
    </row>
    <row r="253" spans="1:29" x14ac:dyDescent="0.35">
      <c r="A253" s="103" t="s">
        <v>102</v>
      </c>
    </row>
    <row r="254" spans="1:29" x14ac:dyDescent="0.35">
      <c r="A254" s="113" t="s">
        <v>27</v>
      </c>
      <c r="L254" s="218"/>
      <c r="M254" s="218"/>
      <c r="N254" s="218"/>
      <c r="O254" s="218"/>
      <c r="P254" s="218"/>
      <c r="Q254" s="218"/>
      <c r="R254" s="218">
        <f>+IF($B$248="Yes",R192,0)</f>
        <v>778</v>
      </c>
      <c r="S254" s="218">
        <f t="shared" ref="S254:AC254" si="32">+IF($B$248="Yes",S192,0)</f>
        <v>778</v>
      </c>
      <c r="T254" s="218">
        <f t="shared" si="32"/>
        <v>778</v>
      </c>
      <c r="U254" s="218">
        <f t="shared" si="32"/>
        <v>778</v>
      </c>
      <c r="V254" s="218">
        <f t="shared" si="32"/>
        <v>778</v>
      </c>
      <c r="W254" s="218">
        <f t="shared" si="32"/>
        <v>778</v>
      </c>
      <c r="X254" s="218">
        <f>+IF($B$248="Yes",X192,0)</f>
        <v>778</v>
      </c>
      <c r="Y254" s="218">
        <f t="shared" si="32"/>
        <v>778</v>
      </c>
      <c r="Z254" s="218">
        <f t="shared" si="32"/>
        <v>778</v>
      </c>
      <c r="AA254" s="218">
        <f t="shared" si="32"/>
        <v>778</v>
      </c>
      <c r="AB254" s="218">
        <f t="shared" si="32"/>
        <v>778</v>
      </c>
      <c r="AC254" s="218">
        <f t="shared" si="32"/>
        <v>778</v>
      </c>
    </row>
    <row r="255" spans="1:29" x14ac:dyDescent="0.35">
      <c r="A255" s="113" t="s">
        <v>28</v>
      </c>
      <c r="R255" s="218">
        <f>+IF($B$248="Yes",R193,0)</f>
        <v>710.73175207919996</v>
      </c>
      <c r="S255" s="218">
        <f t="shared" ref="S255:AC255" si="33">+IF($B$248="Yes",S193,0)</f>
        <v>710.73175207919996</v>
      </c>
      <c r="T255" s="218">
        <f t="shared" si="33"/>
        <v>710.73175207919996</v>
      </c>
      <c r="U255" s="218">
        <f t="shared" si="33"/>
        <v>710.73175207919996</v>
      </c>
      <c r="V255" s="218">
        <f t="shared" si="33"/>
        <v>710.73175207919996</v>
      </c>
      <c r="W255" s="218">
        <f t="shared" si="33"/>
        <v>710.73175207919996</v>
      </c>
      <c r="X255" s="218">
        <f t="shared" si="33"/>
        <v>681.85035608886369</v>
      </c>
      <c r="Y255" s="218">
        <f t="shared" si="33"/>
        <v>681.85035608886369</v>
      </c>
      <c r="Z255" s="218">
        <f t="shared" si="33"/>
        <v>681.85035608886369</v>
      </c>
      <c r="AA255" s="218">
        <f t="shared" si="33"/>
        <v>681.85035608886369</v>
      </c>
      <c r="AB255" s="218">
        <f t="shared" si="33"/>
        <v>681.85035608886369</v>
      </c>
      <c r="AC255" s="218">
        <f t="shared" si="33"/>
        <v>681.85035608886369</v>
      </c>
    </row>
    <row r="256" spans="1:29" x14ac:dyDescent="0.35">
      <c r="A256" s="93" t="s">
        <v>103</v>
      </c>
    </row>
    <row r="257" spans="1:29" x14ac:dyDescent="0.35">
      <c r="A257" s="93" t="s">
        <v>137</v>
      </c>
      <c r="L257" s="218"/>
      <c r="M257" s="218"/>
      <c r="N257" s="218"/>
      <c r="O257" s="218"/>
      <c r="P257" s="218"/>
      <c r="Q257" s="218"/>
      <c r="R257" s="218">
        <f t="shared" ref="R257:AC257" si="34">+IF($B$248="Yes",R195,0)</f>
        <v>11</v>
      </c>
      <c r="S257" s="218">
        <f t="shared" si="34"/>
        <v>11</v>
      </c>
      <c r="T257" s="218">
        <f t="shared" si="34"/>
        <v>11</v>
      </c>
      <c r="U257" s="218">
        <f t="shared" si="34"/>
        <v>11</v>
      </c>
      <c r="V257" s="218">
        <f t="shared" si="34"/>
        <v>11</v>
      </c>
      <c r="W257" s="218">
        <f t="shared" si="34"/>
        <v>11</v>
      </c>
      <c r="X257" s="218">
        <f t="shared" si="34"/>
        <v>11</v>
      </c>
      <c r="Y257" s="218">
        <f t="shared" si="34"/>
        <v>11</v>
      </c>
      <c r="Z257" s="218">
        <f t="shared" si="34"/>
        <v>11</v>
      </c>
      <c r="AA257" s="218">
        <f t="shared" si="34"/>
        <v>11</v>
      </c>
      <c r="AB257" s="218">
        <f t="shared" si="34"/>
        <v>11</v>
      </c>
      <c r="AC257" s="218">
        <f t="shared" si="34"/>
        <v>11</v>
      </c>
    </row>
    <row r="259" spans="1:29" x14ac:dyDescent="0.35">
      <c r="A259" s="103" t="s">
        <v>104</v>
      </c>
    </row>
    <row r="260" spans="1:29" x14ac:dyDescent="0.35">
      <c r="A260" s="113" t="s">
        <v>27</v>
      </c>
      <c r="L260" s="218"/>
      <c r="M260" s="218"/>
      <c r="N260" s="218"/>
      <c r="O260" s="218"/>
      <c r="P260" s="218"/>
      <c r="Q260" s="218"/>
      <c r="R260" s="218">
        <f>+IF($B$248="Yes",R198,0)</f>
        <v>22</v>
      </c>
      <c r="S260" s="218">
        <f t="shared" ref="S260:AC260" si="35">+IF($B$248="Yes",S198,0)</f>
        <v>22</v>
      </c>
      <c r="T260" s="218">
        <f t="shared" si="35"/>
        <v>22</v>
      </c>
      <c r="U260" s="218">
        <f t="shared" si="35"/>
        <v>22</v>
      </c>
      <c r="V260" s="218">
        <f t="shared" si="35"/>
        <v>22</v>
      </c>
      <c r="W260" s="218">
        <f t="shared" si="35"/>
        <v>22</v>
      </c>
      <c r="X260" s="218">
        <f t="shared" si="35"/>
        <v>22</v>
      </c>
      <c r="Y260" s="218">
        <f t="shared" si="35"/>
        <v>22</v>
      </c>
      <c r="Z260" s="218">
        <f t="shared" si="35"/>
        <v>22</v>
      </c>
      <c r="AA260" s="218">
        <f t="shared" si="35"/>
        <v>22</v>
      </c>
      <c r="AB260" s="218">
        <f t="shared" si="35"/>
        <v>22</v>
      </c>
      <c r="AC260" s="218">
        <f t="shared" si="35"/>
        <v>22</v>
      </c>
    </row>
    <row r="261" spans="1:29" x14ac:dyDescent="0.35">
      <c r="A261" s="113" t="s">
        <v>28</v>
      </c>
      <c r="L261" s="218"/>
      <c r="M261" s="218"/>
      <c r="N261" s="218"/>
      <c r="O261" s="218"/>
      <c r="P261" s="218"/>
      <c r="Q261" s="218"/>
      <c r="R261" s="218">
        <f t="shared" ref="R261:AC262" si="36">+IF($B$248="Yes",R199,0)</f>
        <v>33</v>
      </c>
      <c r="S261" s="218">
        <f t="shared" si="36"/>
        <v>33</v>
      </c>
      <c r="T261" s="218">
        <f t="shared" si="36"/>
        <v>33</v>
      </c>
      <c r="U261" s="218">
        <f t="shared" si="36"/>
        <v>33</v>
      </c>
      <c r="V261" s="218">
        <f t="shared" si="36"/>
        <v>33</v>
      </c>
      <c r="W261" s="218">
        <f t="shared" si="36"/>
        <v>33</v>
      </c>
      <c r="X261" s="218">
        <f t="shared" si="36"/>
        <v>33</v>
      </c>
      <c r="Y261" s="218">
        <f t="shared" si="36"/>
        <v>33</v>
      </c>
      <c r="Z261" s="218">
        <f t="shared" si="36"/>
        <v>33</v>
      </c>
      <c r="AA261" s="218">
        <f t="shared" si="36"/>
        <v>33</v>
      </c>
      <c r="AB261" s="218">
        <f t="shared" si="36"/>
        <v>33</v>
      </c>
      <c r="AC261" s="218">
        <f t="shared" si="36"/>
        <v>33</v>
      </c>
    </row>
    <row r="262" spans="1:29" x14ac:dyDescent="0.35">
      <c r="A262" s="113" t="s">
        <v>29</v>
      </c>
      <c r="L262" s="218"/>
      <c r="M262" s="218"/>
      <c r="N262" s="218"/>
      <c r="O262" s="218"/>
      <c r="P262" s="218"/>
      <c r="Q262" s="218"/>
      <c r="R262" s="218">
        <f t="shared" si="36"/>
        <v>54.45</v>
      </c>
      <c r="S262" s="218">
        <f t="shared" si="36"/>
        <v>54.45</v>
      </c>
      <c r="T262" s="218">
        <f t="shared" si="36"/>
        <v>54.45</v>
      </c>
      <c r="U262" s="218">
        <f t="shared" si="36"/>
        <v>54.45</v>
      </c>
      <c r="V262" s="218">
        <f t="shared" si="36"/>
        <v>54.45</v>
      </c>
      <c r="W262" s="218">
        <f t="shared" si="36"/>
        <v>54.45</v>
      </c>
      <c r="X262" s="218">
        <f t="shared" si="36"/>
        <v>54.45</v>
      </c>
      <c r="Y262" s="218">
        <f t="shared" si="36"/>
        <v>54.45</v>
      </c>
      <c r="Z262" s="218">
        <f t="shared" si="36"/>
        <v>54.45</v>
      </c>
      <c r="AA262" s="218">
        <f t="shared" si="36"/>
        <v>54.45</v>
      </c>
      <c r="AB262" s="218">
        <f t="shared" si="36"/>
        <v>54.45</v>
      </c>
      <c r="AC262" s="218">
        <f t="shared" si="36"/>
        <v>54.45</v>
      </c>
    </row>
    <row r="264" spans="1:29" x14ac:dyDescent="0.35">
      <c r="A264" s="93" t="s">
        <v>109</v>
      </c>
    </row>
    <row r="265" spans="1:29" x14ac:dyDescent="0.35">
      <c r="A265" s="93" t="s">
        <v>67</v>
      </c>
      <c r="L265" s="218"/>
      <c r="M265" s="218"/>
      <c r="N265" s="218"/>
      <c r="O265" s="218"/>
      <c r="P265" s="218"/>
      <c r="Q265" s="218"/>
      <c r="R265" s="218">
        <f t="shared" ref="R265:AC265" si="37">+IF($B$248="Yes",R202,0)</f>
        <v>1</v>
      </c>
      <c r="S265" s="218">
        <f t="shared" si="37"/>
        <v>1</v>
      </c>
      <c r="T265" s="218">
        <f t="shared" si="37"/>
        <v>1</v>
      </c>
      <c r="U265" s="218">
        <f t="shared" si="37"/>
        <v>1</v>
      </c>
      <c r="V265" s="218">
        <f t="shared" si="37"/>
        <v>1</v>
      </c>
      <c r="W265" s="218">
        <f t="shared" si="37"/>
        <v>1</v>
      </c>
      <c r="X265" s="218">
        <f t="shared" si="37"/>
        <v>1</v>
      </c>
      <c r="Y265" s="218">
        <f t="shared" si="37"/>
        <v>1</v>
      </c>
      <c r="Z265" s="218">
        <f t="shared" si="37"/>
        <v>1</v>
      </c>
      <c r="AA265" s="218">
        <f t="shared" si="37"/>
        <v>1</v>
      </c>
      <c r="AB265" s="218">
        <f t="shared" si="37"/>
        <v>1</v>
      </c>
      <c r="AC265" s="218">
        <f t="shared" si="37"/>
        <v>1</v>
      </c>
    </row>
    <row r="267" spans="1:29" x14ac:dyDescent="0.35">
      <c r="A267" s="103" t="s">
        <v>110</v>
      </c>
    </row>
    <row r="268" spans="1:29" x14ac:dyDescent="0.35">
      <c r="A268" s="113" t="s">
        <v>27</v>
      </c>
      <c r="L268" s="218"/>
      <c r="M268" s="218"/>
      <c r="N268" s="218"/>
      <c r="O268" s="218"/>
      <c r="P268" s="218"/>
      <c r="Q268" s="218"/>
      <c r="R268" s="218">
        <f t="shared" ref="R268:AC268" si="38">+IF($B$248="Yes",R205,0)</f>
        <v>3089.4749999999999</v>
      </c>
      <c r="S268" s="218">
        <f t="shared" si="38"/>
        <v>3089.4749999999999</v>
      </c>
      <c r="T268" s="218">
        <f t="shared" si="38"/>
        <v>3089.4749999999999</v>
      </c>
      <c r="U268" s="218">
        <f t="shared" si="38"/>
        <v>3089.4749999999999</v>
      </c>
      <c r="V268" s="218">
        <f t="shared" si="38"/>
        <v>3089.4749999999999</v>
      </c>
      <c r="W268" s="218">
        <f t="shared" si="38"/>
        <v>3089.4749999999999</v>
      </c>
      <c r="X268" s="218">
        <f t="shared" si="38"/>
        <v>3089.4749999999999</v>
      </c>
      <c r="Y268" s="218">
        <f t="shared" si="38"/>
        <v>3089.4749999999999</v>
      </c>
      <c r="Z268" s="218">
        <f t="shared" si="38"/>
        <v>3089.4749999999999</v>
      </c>
      <c r="AA268" s="218">
        <f t="shared" si="38"/>
        <v>3089.4749999999999</v>
      </c>
      <c r="AB268" s="218">
        <f t="shared" si="38"/>
        <v>3089.4749999999999</v>
      </c>
      <c r="AC268" s="218">
        <f t="shared" si="38"/>
        <v>3089.4749999999999</v>
      </c>
    </row>
    <row r="269" spans="1:29" x14ac:dyDescent="0.35">
      <c r="A269" s="113"/>
      <c r="L269" s="218"/>
      <c r="M269" s="218"/>
      <c r="N269" s="218"/>
      <c r="O269" s="218"/>
      <c r="P269" s="218"/>
      <c r="Q269" s="218"/>
      <c r="R269" s="218"/>
      <c r="S269" s="218"/>
      <c r="T269" s="218"/>
      <c r="U269" s="218"/>
      <c r="V269" s="218"/>
      <c r="W269" s="218"/>
      <c r="X269" s="218"/>
      <c r="Y269" s="218"/>
      <c r="Z269" s="218"/>
      <c r="AA269" s="218"/>
      <c r="AB269" s="218"/>
      <c r="AC269" s="218"/>
    </row>
    <row r="270" spans="1:29" x14ac:dyDescent="0.35">
      <c r="A270" s="93" t="s">
        <v>143</v>
      </c>
      <c r="L270" s="218"/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  <c r="W270" s="218"/>
      <c r="X270" s="218"/>
      <c r="Y270" s="218"/>
      <c r="Z270" s="218"/>
      <c r="AA270" s="218"/>
      <c r="AB270" s="218"/>
      <c r="AC270" s="218"/>
    </row>
    <row r="271" spans="1:29" x14ac:dyDescent="0.35">
      <c r="A271" s="93" t="s">
        <v>66</v>
      </c>
      <c r="L271" s="218"/>
      <c r="M271" s="218"/>
      <c r="N271" s="218"/>
      <c r="O271" s="218"/>
      <c r="P271" s="218"/>
      <c r="Q271" s="218"/>
      <c r="R271" s="218">
        <f t="shared" ref="R271:AC271" si="39">+IF($B$248="Yes",R208,0)</f>
        <v>1</v>
      </c>
      <c r="S271" s="218">
        <f t="shared" si="39"/>
        <v>1</v>
      </c>
      <c r="T271" s="218">
        <f t="shared" si="39"/>
        <v>1</v>
      </c>
      <c r="U271" s="218">
        <f t="shared" si="39"/>
        <v>1</v>
      </c>
      <c r="V271" s="218">
        <f t="shared" si="39"/>
        <v>1</v>
      </c>
      <c r="W271" s="218">
        <f t="shared" si="39"/>
        <v>1</v>
      </c>
      <c r="X271" s="218">
        <f t="shared" si="39"/>
        <v>1</v>
      </c>
      <c r="Y271" s="218">
        <f t="shared" si="39"/>
        <v>1</v>
      </c>
      <c r="Z271" s="218">
        <f t="shared" si="39"/>
        <v>1</v>
      </c>
      <c r="AA271" s="218">
        <f t="shared" si="39"/>
        <v>1</v>
      </c>
      <c r="AB271" s="218">
        <f t="shared" si="39"/>
        <v>1</v>
      </c>
      <c r="AC271" s="218">
        <f t="shared" si="39"/>
        <v>1</v>
      </c>
    </row>
    <row r="272" spans="1:29" x14ac:dyDescent="0.35">
      <c r="A272" s="93" t="s">
        <v>67</v>
      </c>
      <c r="L272" s="218"/>
      <c r="M272" s="218"/>
      <c r="N272" s="218"/>
      <c r="O272" s="218"/>
      <c r="P272" s="218"/>
      <c r="Q272" s="218"/>
      <c r="R272" s="218">
        <f t="shared" ref="R272:AC272" si="40">+IF($B$248="Yes",R209,0)</f>
        <v>1</v>
      </c>
      <c r="S272" s="218">
        <f t="shared" si="40"/>
        <v>1</v>
      </c>
      <c r="T272" s="218">
        <f t="shared" si="40"/>
        <v>1</v>
      </c>
      <c r="U272" s="218">
        <f t="shared" si="40"/>
        <v>1</v>
      </c>
      <c r="V272" s="218">
        <f t="shared" si="40"/>
        <v>1</v>
      </c>
      <c r="W272" s="218">
        <f t="shared" si="40"/>
        <v>1</v>
      </c>
      <c r="X272" s="218">
        <f t="shared" si="40"/>
        <v>1</v>
      </c>
      <c r="Y272" s="218">
        <f t="shared" si="40"/>
        <v>1</v>
      </c>
      <c r="Z272" s="218">
        <f t="shared" si="40"/>
        <v>1</v>
      </c>
      <c r="AA272" s="218">
        <f t="shared" si="40"/>
        <v>1</v>
      </c>
      <c r="AB272" s="218">
        <f t="shared" si="40"/>
        <v>1</v>
      </c>
      <c r="AC272" s="218">
        <f t="shared" si="40"/>
        <v>1</v>
      </c>
    </row>
    <row r="273" spans="1:29" x14ac:dyDescent="0.35">
      <c r="L273" s="218"/>
      <c r="M273" s="218"/>
      <c r="N273" s="218"/>
      <c r="O273" s="218"/>
      <c r="P273" s="218"/>
      <c r="Q273" s="218"/>
      <c r="R273" s="218"/>
      <c r="S273" s="218"/>
      <c r="T273" s="218"/>
      <c r="U273" s="218"/>
      <c r="V273" s="218"/>
      <c r="W273" s="218"/>
      <c r="X273" s="218"/>
      <c r="Y273" s="218"/>
      <c r="Z273" s="218"/>
      <c r="AA273" s="218"/>
      <c r="AB273" s="218"/>
      <c r="AC273" s="218"/>
    </row>
    <row r="274" spans="1:29" x14ac:dyDescent="0.35">
      <c r="A274" s="103" t="s">
        <v>144</v>
      </c>
      <c r="L274" s="218"/>
      <c r="M274" s="218"/>
      <c r="N274" s="218"/>
      <c r="O274" s="218"/>
      <c r="P274" s="218"/>
      <c r="Q274" s="218"/>
      <c r="R274" s="218"/>
      <c r="S274" s="218"/>
      <c r="T274" s="218"/>
      <c r="U274" s="218"/>
      <c r="V274" s="218"/>
      <c r="W274" s="218"/>
      <c r="X274" s="218"/>
      <c r="Y274" s="218"/>
      <c r="Z274" s="218"/>
      <c r="AA274" s="218"/>
      <c r="AB274" s="218"/>
      <c r="AC274" s="218"/>
    </row>
    <row r="275" spans="1:29" x14ac:dyDescent="0.35">
      <c r="A275" s="113" t="s">
        <v>27</v>
      </c>
      <c r="L275" s="218"/>
      <c r="M275" s="218"/>
      <c r="N275" s="218"/>
      <c r="O275" s="218"/>
      <c r="P275" s="218"/>
      <c r="Q275" s="218"/>
      <c r="R275" s="218">
        <f t="shared" ref="R275:AC275" si="41">+IF($B$248="Yes",R212,0)</f>
        <v>6272.2331517118419</v>
      </c>
      <c r="S275" s="218">
        <f t="shared" si="41"/>
        <v>5642.6631249595639</v>
      </c>
      <c r="T275" s="218">
        <f t="shared" si="41"/>
        <v>5697.7711188620433</v>
      </c>
      <c r="U275" s="218">
        <f t="shared" si="41"/>
        <v>5123.4014736071131</v>
      </c>
      <c r="V275" s="218">
        <f t="shared" si="41"/>
        <v>4919.1518360786713</v>
      </c>
      <c r="W275" s="218">
        <f t="shared" si="41"/>
        <v>5047.8484541919288</v>
      </c>
      <c r="X275" s="218">
        <f t="shared" si="41"/>
        <v>4870.1544084980269</v>
      </c>
      <c r="Y275" s="218">
        <f t="shared" si="41"/>
        <v>4718.4924566827331</v>
      </c>
      <c r="Z275" s="218">
        <f t="shared" si="41"/>
        <v>4931.7230891334075</v>
      </c>
      <c r="AA275" s="218">
        <f t="shared" si="41"/>
        <v>4715.3297848483999</v>
      </c>
      <c r="AB275" s="218">
        <f t="shared" si="41"/>
        <v>5802.0420760563829</v>
      </c>
      <c r="AC275" s="218">
        <f t="shared" si="41"/>
        <v>6016.5890253698763</v>
      </c>
    </row>
    <row r="276" spans="1:29" x14ac:dyDescent="0.35">
      <c r="A276" s="113"/>
    </row>
    <row r="277" spans="1:29" x14ac:dyDescent="0.35">
      <c r="A277" s="103" t="s">
        <v>117</v>
      </c>
    </row>
    <row r="278" spans="1:29" x14ac:dyDescent="0.35">
      <c r="A278" s="93" t="s">
        <v>2</v>
      </c>
      <c r="L278" s="218"/>
      <c r="M278" s="218"/>
      <c r="N278" s="218"/>
      <c r="O278" s="218"/>
      <c r="P278" s="218"/>
      <c r="Q278" s="218"/>
      <c r="R278" s="218">
        <f>+IF($B$248="Yes",R215,0)</f>
        <v>21024.602503136535</v>
      </c>
      <c r="S278" s="218">
        <f t="shared" ref="S278:AB278" si="42">+IF($B$248="Yes",S215,0)</f>
        <v>21024.602503136535</v>
      </c>
      <c r="T278" s="218">
        <f t="shared" si="42"/>
        <v>21024.602503136535</v>
      </c>
      <c r="U278" s="218">
        <f t="shared" si="42"/>
        <v>21024.602503136535</v>
      </c>
      <c r="V278" s="218">
        <f t="shared" si="42"/>
        <v>21024.602503136535</v>
      </c>
      <c r="W278" s="218">
        <f t="shared" si="42"/>
        <v>21024.602503136535</v>
      </c>
      <c r="X278" s="218">
        <f t="shared" si="42"/>
        <v>20668.49489057569</v>
      </c>
      <c r="Y278" s="218">
        <f t="shared" si="42"/>
        <v>20668.49489057569</v>
      </c>
      <c r="Z278" s="218">
        <f t="shared" si="42"/>
        <v>20668.49489057569</v>
      </c>
      <c r="AA278" s="218">
        <f t="shared" si="42"/>
        <v>20668.49489057569</v>
      </c>
      <c r="AB278" s="218">
        <f t="shared" si="42"/>
        <v>20668.49489057569</v>
      </c>
      <c r="AC278" s="218">
        <f>+IF($B$248="Yes",AC215,0)</f>
        <v>20668.49489057569</v>
      </c>
    </row>
    <row r="279" spans="1:29" x14ac:dyDescent="0.35">
      <c r="A279" s="93" t="s">
        <v>35</v>
      </c>
      <c r="L279" s="218"/>
      <c r="M279" s="218"/>
      <c r="N279" s="218"/>
      <c r="O279" s="218"/>
      <c r="P279" s="218"/>
      <c r="Q279" s="218"/>
      <c r="R279" s="218">
        <f t="shared" ref="R279:AB279" si="43">+IF($B$248="Yes",R216,0)</f>
        <v>1879.4215000000002</v>
      </c>
      <c r="S279" s="218">
        <f t="shared" si="43"/>
        <v>1879.4215000000002</v>
      </c>
      <c r="T279" s="218">
        <f t="shared" si="43"/>
        <v>1879.4215000000002</v>
      </c>
      <c r="U279" s="218">
        <f t="shared" si="43"/>
        <v>1879.4215000000002</v>
      </c>
      <c r="V279" s="218">
        <f t="shared" si="43"/>
        <v>1879.4215000000002</v>
      </c>
      <c r="W279" s="218">
        <f t="shared" si="43"/>
        <v>1879.4215000000002</v>
      </c>
      <c r="X279" s="218">
        <f t="shared" si="43"/>
        <v>1879.4215000000002</v>
      </c>
      <c r="Y279" s="218">
        <f t="shared" si="43"/>
        <v>1879.4215000000002</v>
      </c>
      <c r="Z279" s="218">
        <f t="shared" si="43"/>
        <v>1879.4215000000002</v>
      </c>
      <c r="AA279" s="218">
        <f t="shared" si="43"/>
        <v>1879.4215000000002</v>
      </c>
      <c r="AB279" s="218">
        <f t="shared" si="43"/>
        <v>1879.4215000000002</v>
      </c>
      <c r="AC279" s="218">
        <f>+IF($B$248="Yes",AC216,0)</f>
        <v>1879.4215000000002</v>
      </c>
    </row>
    <row r="280" spans="1:29" x14ac:dyDescent="0.35">
      <c r="A280" s="93" t="s">
        <v>59</v>
      </c>
      <c r="L280" s="218"/>
      <c r="M280" s="218"/>
      <c r="N280" s="218"/>
      <c r="O280" s="218"/>
      <c r="P280" s="218"/>
      <c r="Q280" s="218"/>
      <c r="R280" s="218">
        <f>+IF($B$248="Yes",R217,0)</f>
        <v>14147.690750000002</v>
      </c>
      <c r="S280" s="218">
        <f t="shared" ref="S280:AC281" si="44">+IF($B$248="Yes",S217,0)</f>
        <v>14147.690750000002</v>
      </c>
      <c r="T280" s="218">
        <f t="shared" si="44"/>
        <v>14147.690750000002</v>
      </c>
      <c r="U280" s="218">
        <f t="shared" si="44"/>
        <v>14147.690750000002</v>
      </c>
      <c r="V280" s="218">
        <f t="shared" si="44"/>
        <v>14147.690750000002</v>
      </c>
      <c r="W280" s="218">
        <f t="shared" si="44"/>
        <v>14147.690750000002</v>
      </c>
      <c r="X280" s="218">
        <f t="shared" si="44"/>
        <v>14147.690750000002</v>
      </c>
      <c r="Y280" s="218">
        <f t="shared" si="44"/>
        <v>14147.690750000002</v>
      </c>
      <c r="Z280" s="218">
        <f t="shared" si="44"/>
        <v>14147.690750000002</v>
      </c>
      <c r="AA280" s="218">
        <f t="shared" si="44"/>
        <v>14147.690750000002</v>
      </c>
      <c r="AB280" s="218">
        <f t="shared" si="44"/>
        <v>14147.690750000002</v>
      </c>
      <c r="AC280" s="218">
        <f>+IF($B$248="Yes",AC217,0)</f>
        <v>14147.690750000002</v>
      </c>
    </row>
    <row r="281" spans="1:29" x14ac:dyDescent="0.35">
      <c r="A281" s="93" t="s">
        <v>157</v>
      </c>
      <c r="R281" s="218">
        <f>+IF($B$248="Yes",R218,0)</f>
        <v>-24516.498603118336</v>
      </c>
      <c r="S281" s="218">
        <f t="shared" si="44"/>
        <v>-22100.838410469845</v>
      </c>
      <c r="T281" s="218">
        <f t="shared" si="44"/>
        <v>-22312.287783073662</v>
      </c>
      <c r="U281" s="218">
        <f t="shared" si="44"/>
        <v>-20108.431454230493</v>
      </c>
      <c r="V281" s="218">
        <f t="shared" si="44"/>
        <v>-19324.725595033862</v>
      </c>
      <c r="W281" s="218">
        <f t="shared" si="44"/>
        <v>-19818.534518734432</v>
      </c>
      <c r="X281" s="218">
        <f t="shared" si="44"/>
        <v>-19136.722465406929</v>
      </c>
      <c r="Y281" s="218">
        <f t="shared" si="44"/>
        <v>-18554.795556291647</v>
      </c>
      <c r="Z281" s="218">
        <f t="shared" si="44"/>
        <v>-19372.961493004885</v>
      </c>
      <c r="AA281" s="218">
        <f t="shared" si="44"/>
        <v>-18542.66038446331</v>
      </c>
      <c r="AB281" s="218">
        <f t="shared" si="44"/>
        <v>-22712.37544582834</v>
      </c>
      <c r="AC281" s="218">
        <f t="shared" si="44"/>
        <v>-23535.592090344217</v>
      </c>
    </row>
    <row r="282" spans="1:29" x14ac:dyDescent="0.35">
      <c r="A282" s="93" t="s">
        <v>162</v>
      </c>
      <c r="R282" s="218">
        <f>+IF($B$248="Yes",R221,0)</f>
        <v>40</v>
      </c>
      <c r="S282" s="218">
        <f t="shared" ref="S282:AC282" si="45">+IF($B$248="Yes",S221,0)</f>
        <v>40</v>
      </c>
      <c r="T282" s="218">
        <f t="shared" si="45"/>
        <v>40</v>
      </c>
      <c r="U282" s="218">
        <f t="shared" si="45"/>
        <v>40</v>
      </c>
      <c r="V282" s="218">
        <f t="shared" si="45"/>
        <v>40</v>
      </c>
      <c r="W282" s="218">
        <f t="shared" si="45"/>
        <v>40</v>
      </c>
      <c r="X282" s="218">
        <f t="shared" si="45"/>
        <v>40</v>
      </c>
      <c r="Y282" s="218">
        <f t="shared" si="45"/>
        <v>40</v>
      </c>
      <c r="Z282" s="218">
        <f t="shared" si="45"/>
        <v>40</v>
      </c>
      <c r="AA282" s="218">
        <f t="shared" si="45"/>
        <v>40</v>
      </c>
      <c r="AB282" s="218">
        <f t="shared" si="45"/>
        <v>40</v>
      </c>
      <c r="AC282" s="218">
        <f t="shared" si="45"/>
        <v>40</v>
      </c>
    </row>
    <row r="283" spans="1:29" x14ac:dyDescent="0.35">
      <c r="A283" s="93" t="s">
        <v>163</v>
      </c>
      <c r="R283" s="218">
        <f>+IF($B$248="Yes",R223,0)</f>
        <v>1596</v>
      </c>
      <c r="S283" s="218">
        <f t="shared" ref="S283:AC283" si="46">+IF($B$248="Yes",S223,0)</f>
        <v>1596</v>
      </c>
      <c r="T283" s="218">
        <f t="shared" si="46"/>
        <v>1596</v>
      </c>
      <c r="U283" s="218">
        <f t="shared" si="46"/>
        <v>1596</v>
      </c>
      <c r="V283" s="218">
        <f t="shared" si="46"/>
        <v>1596</v>
      </c>
      <c r="W283" s="218">
        <f t="shared" si="46"/>
        <v>1596</v>
      </c>
      <c r="X283" s="218">
        <f t="shared" si="46"/>
        <v>1596</v>
      </c>
      <c r="Y283" s="218">
        <f t="shared" si="46"/>
        <v>1596</v>
      </c>
      <c r="Z283" s="218">
        <f t="shared" si="46"/>
        <v>1596</v>
      </c>
      <c r="AA283" s="218">
        <f t="shared" si="46"/>
        <v>1596</v>
      </c>
      <c r="AB283" s="218">
        <f>+IF($B$248="Yes",AB223,0)</f>
        <v>1596</v>
      </c>
      <c r="AC283" s="218">
        <f t="shared" si="46"/>
        <v>1596</v>
      </c>
    </row>
    <row r="284" spans="1:29" x14ac:dyDescent="0.35">
      <c r="A284" s="93" t="s">
        <v>136</v>
      </c>
      <c r="B284" s="170">
        <f t="shared" ref="B284:AC284" si="47">+B179</f>
        <v>43160</v>
      </c>
      <c r="C284" s="170">
        <f t="shared" si="47"/>
        <v>43191</v>
      </c>
      <c r="D284" s="170">
        <f t="shared" si="47"/>
        <v>43221</v>
      </c>
      <c r="E284" s="170">
        <f t="shared" si="47"/>
        <v>43252</v>
      </c>
      <c r="F284" s="170">
        <f t="shared" si="47"/>
        <v>43282</v>
      </c>
      <c r="G284" s="170">
        <f t="shared" si="47"/>
        <v>43313</v>
      </c>
      <c r="H284" s="170">
        <f t="shared" si="47"/>
        <v>43344</v>
      </c>
      <c r="I284" s="170">
        <f t="shared" si="47"/>
        <v>43374</v>
      </c>
      <c r="J284" s="170">
        <f t="shared" si="47"/>
        <v>43405</v>
      </c>
      <c r="K284" s="170">
        <f t="shared" si="47"/>
        <v>43435</v>
      </c>
      <c r="L284" s="170">
        <f t="shared" si="47"/>
        <v>43466</v>
      </c>
      <c r="M284" s="170">
        <f t="shared" si="47"/>
        <v>43497</v>
      </c>
      <c r="N284" s="170">
        <f t="shared" si="47"/>
        <v>43525</v>
      </c>
      <c r="O284" s="170">
        <f t="shared" si="47"/>
        <v>43556</v>
      </c>
      <c r="P284" s="170">
        <f t="shared" si="47"/>
        <v>43586</v>
      </c>
      <c r="Q284" s="170">
        <f t="shared" si="47"/>
        <v>43617</v>
      </c>
      <c r="R284" s="170">
        <f t="shared" si="47"/>
        <v>43647</v>
      </c>
      <c r="S284" s="170">
        <f t="shared" si="47"/>
        <v>43678</v>
      </c>
      <c r="T284" s="170">
        <f t="shared" si="47"/>
        <v>43709</v>
      </c>
      <c r="U284" s="170">
        <f t="shared" si="47"/>
        <v>43739</v>
      </c>
      <c r="V284" s="170">
        <f t="shared" si="47"/>
        <v>43770</v>
      </c>
      <c r="W284" s="170">
        <f t="shared" si="47"/>
        <v>43800</v>
      </c>
      <c r="X284" s="170">
        <f t="shared" si="47"/>
        <v>43831</v>
      </c>
      <c r="Y284" s="170">
        <f t="shared" si="47"/>
        <v>43862</v>
      </c>
      <c r="Z284" s="170">
        <f t="shared" si="47"/>
        <v>43891</v>
      </c>
      <c r="AA284" s="170">
        <f t="shared" si="47"/>
        <v>43922</v>
      </c>
      <c r="AB284" s="170">
        <f t="shared" si="47"/>
        <v>43952</v>
      </c>
      <c r="AC284" s="170">
        <f t="shared" si="47"/>
        <v>43983</v>
      </c>
    </row>
    <row r="285" spans="1:29" x14ac:dyDescent="0.35">
      <c r="A285" s="93" t="s">
        <v>135</v>
      </c>
      <c r="L285" s="218"/>
      <c r="M285" s="218"/>
      <c r="N285" s="218"/>
      <c r="O285" s="218"/>
      <c r="P285" s="218"/>
      <c r="Q285" s="218"/>
      <c r="R285" s="218">
        <f>+IF($D$248="Yes",R222,0)</f>
        <v>0</v>
      </c>
      <c r="S285" s="218">
        <f t="shared" ref="S285:AC285" si="48">+IF($D$248="Yes",S222,0)</f>
        <v>0</v>
      </c>
      <c r="T285" s="218">
        <f t="shared" si="48"/>
        <v>0</v>
      </c>
      <c r="U285" s="218">
        <f t="shared" si="48"/>
        <v>0</v>
      </c>
      <c r="V285" s="218">
        <f t="shared" si="48"/>
        <v>0</v>
      </c>
      <c r="W285" s="218">
        <f t="shared" si="48"/>
        <v>0</v>
      </c>
      <c r="X285" s="218">
        <f t="shared" si="48"/>
        <v>0</v>
      </c>
      <c r="Y285" s="218">
        <f t="shared" si="48"/>
        <v>0</v>
      </c>
      <c r="Z285" s="218">
        <f t="shared" si="48"/>
        <v>0</v>
      </c>
      <c r="AA285" s="218">
        <f t="shared" si="48"/>
        <v>0</v>
      </c>
      <c r="AB285" s="218">
        <f t="shared" si="48"/>
        <v>0</v>
      </c>
      <c r="AC285" s="218">
        <f t="shared" si="48"/>
        <v>0</v>
      </c>
    </row>
    <row r="287" spans="1:29" x14ac:dyDescent="0.35">
      <c r="A287" s="103" t="s">
        <v>102</v>
      </c>
    </row>
    <row r="288" spans="1:29" x14ac:dyDescent="0.35">
      <c r="A288" s="113" t="s">
        <v>27</v>
      </c>
      <c r="L288" s="218"/>
      <c r="M288" s="218"/>
      <c r="N288" s="218"/>
      <c r="O288" s="218"/>
      <c r="P288" s="218"/>
      <c r="Q288" s="218"/>
      <c r="R288" s="218">
        <f>+IF($D$248="Yes",R225,0)</f>
        <v>0</v>
      </c>
      <c r="S288" s="218">
        <f t="shared" ref="S288:AC288" si="49">+IF($D$248="Yes",S225,0)</f>
        <v>0</v>
      </c>
      <c r="T288" s="218">
        <f t="shared" si="49"/>
        <v>0</v>
      </c>
      <c r="U288" s="218">
        <f t="shared" si="49"/>
        <v>0</v>
      </c>
      <c r="V288" s="218">
        <f t="shared" si="49"/>
        <v>0</v>
      </c>
      <c r="W288" s="218">
        <f t="shared" si="49"/>
        <v>0</v>
      </c>
      <c r="X288" s="218">
        <f t="shared" si="49"/>
        <v>0</v>
      </c>
      <c r="Y288" s="218">
        <f t="shared" si="49"/>
        <v>0</v>
      </c>
      <c r="Z288" s="218">
        <f t="shared" si="49"/>
        <v>0</v>
      </c>
      <c r="AA288" s="218">
        <f t="shared" si="49"/>
        <v>0</v>
      </c>
      <c r="AB288" s="218">
        <f t="shared" si="49"/>
        <v>0</v>
      </c>
      <c r="AC288" s="218">
        <f t="shared" si="49"/>
        <v>0</v>
      </c>
    </row>
    <row r="289" spans="1:29" x14ac:dyDescent="0.35">
      <c r="A289" s="113" t="s">
        <v>28</v>
      </c>
      <c r="R289" s="218">
        <f>+IF($D$248="Yes",R226,0)</f>
        <v>0</v>
      </c>
      <c r="S289" s="218">
        <f t="shared" ref="S289:AC289" si="50">+IF($D$248="Yes",S226,0)</f>
        <v>0</v>
      </c>
      <c r="T289" s="218">
        <f t="shared" si="50"/>
        <v>0</v>
      </c>
      <c r="U289" s="218">
        <f t="shared" si="50"/>
        <v>0</v>
      </c>
      <c r="V289" s="218">
        <f t="shared" si="50"/>
        <v>0</v>
      </c>
      <c r="W289" s="218">
        <f t="shared" si="50"/>
        <v>0</v>
      </c>
      <c r="X289" s="218">
        <f t="shared" si="50"/>
        <v>0</v>
      </c>
      <c r="Y289" s="218">
        <f t="shared" si="50"/>
        <v>0</v>
      </c>
      <c r="Z289" s="218">
        <f t="shared" si="50"/>
        <v>0</v>
      </c>
      <c r="AA289" s="218">
        <f t="shared" si="50"/>
        <v>0</v>
      </c>
      <c r="AB289" s="218">
        <f t="shared" si="50"/>
        <v>0</v>
      </c>
      <c r="AC289" s="218">
        <f t="shared" si="50"/>
        <v>0</v>
      </c>
    </row>
    <row r="290" spans="1:29" x14ac:dyDescent="0.35">
      <c r="A290" s="93" t="s">
        <v>103</v>
      </c>
    </row>
    <row r="291" spans="1:29" x14ac:dyDescent="0.35">
      <c r="A291" s="93" t="s">
        <v>137</v>
      </c>
      <c r="L291" s="218"/>
      <c r="M291" s="218"/>
      <c r="N291" s="218"/>
      <c r="O291" s="218"/>
      <c r="P291" s="218"/>
      <c r="Q291" s="218"/>
      <c r="R291" s="218">
        <f>+IF($D$248="Yes",R228,0)</f>
        <v>0</v>
      </c>
      <c r="S291" s="218">
        <f t="shared" ref="S291:AC291" si="51">+IF($D$248="Yes",S228,0)</f>
        <v>0</v>
      </c>
      <c r="T291" s="218">
        <f t="shared" si="51"/>
        <v>0</v>
      </c>
      <c r="U291" s="218">
        <f t="shared" si="51"/>
        <v>0</v>
      </c>
      <c r="V291" s="218">
        <f t="shared" si="51"/>
        <v>0</v>
      </c>
      <c r="W291" s="218">
        <f t="shared" si="51"/>
        <v>0</v>
      </c>
      <c r="X291" s="218">
        <f t="shared" si="51"/>
        <v>0</v>
      </c>
      <c r="Y291" s="218">
        <f t="shared" si="51"/>
        <v>0</v>
      </c>
      <c r="Z291" s="218">
        <f t="shared" si="51"/>
        <v>0</v>
      </c>
      <c r="AA291" s="218">
        <f t="shared" si="51"/>
        <v>0</v>
      </c>
      <c r="AB291" s="218">
        <f t="shared" si="51"/>
        <v>0</v>
      </c>
      <c r="AC291" s="218">
        <f t="shared" si="51"/>
        <v>0</v>
      </c>
    </row>
    <row r="293" spans="1:29" x14ac:dyDescent="0.35">
      <c r="A293" s="103" t="s">
        <v>104</v>
      </c>
    </row>
    <row r="294" spans="1:29" x14ac:dyDescent="0.35">
      <c r="A294" s="113" t="s">
        <v>27</v>
      </c>
      <c r="L294" s="218"/>
      <c r="M294" s="218"/>
      <c r="N294" s="218"/>
      <c r="O294" s="218"/>
      <c r="P294" s="218"/>
      <c r="Q294" s="218"/>
      <c r="R294" s="218">
        <f>+IF($D$248="Yes",R231,0)</f>
        <v>0</v>
      </c>
      <c r="S294" s="218">
        <f t="shared" ref="S294:AC294" si="52">+IF($D$248="Yes",S231,0)</f>
        <v>0</v>
      </c>
      <c r="T294" s="218">
        <f t="shared" si="52"/>
        <v>0</v>
      </c>
      <c r="U294" s="218">
        <f t="shared" si="52"/>
        <v>0</v>
      </c>
      <c r="V294" s="218">
        <f t="shared" si="52"/>
        <v>0</v>
      </c>
      <c r="W294" s="218">
        <f t="shared" si="52"/>
        <v>0</v>
      </c>
      <c r="X294" s="218">
        <f t="shared" si="52"/>
        <v>0</v>
      </c>
      <c r="Y294" s="218">
        <f t="shared" si="52"/>
        <v>0</v>
      </c>
      <c r="Z294" s="218">
        <f t="shared" si="52"/>
        <v>0</v>
      </c>
      <c r="AA294" s="218">
        <f t="shared" si="52"/>
        <v>0</v>
      </c>
      <c r="AB294" s="218">
        <f t="shared" si="52"/>
        <v>0</v>
      </c>
      <c r="AC294" s="218">
        <f t="shared" si="52"/>
        <v>0</v>
      </c>
    </row>
    <row r="295" spans="1:29" x14ac:dyDescent="0.35">
      <c r="A295" s="113" t="s">
        <v>28</v>
      </c>
      <c r="L295" s="218"/>
      <c r="M295" s="218"/>
      <c r="N295" s="218"/>
      <c r="O295" s="218"/>
      <c r="P295" s="218"/>
      <c r="Q295" s="218"/>
      <c r="R295" s="218">
        <f>+IF($D$248="Yes",R232,0)</f>
        <v>0</v>
      </c>
      <c r="S295" s="218">
        <f t="shared" ref="S295:AC295" si="53">+IF($D$248="Yes",S232,0)</f>
        <v>0</v>
      </c>
      <c r="T295" s="218">
        <f t="shared" si="53"/>
        <v>0</v>
      </c>
      <c r="U295" s="218">
        <f t="shared" si="53"/>
        <v>0</v>
      </c>
      <c r="V295" s="218">
        <f t="shared" si="53"/>
        <v>0</v>
      </c>
      <c r="W295" s="218">
        <f t="shared" si="53"/>
        <v>0</v>
      </c>
      <c r="X295" s="218">
        <f t="shared" si="53"/>
        <v>0</v>
      </c>
      <c r="Y295" s="218">
        <f t="shared" si="53"/>
        <v>0</v>
      </c>
      <c r="Z295" s="218">
        <f t="shared" si="53"/>
        <v>0</v>
      </c>
      <c r="AA295" s="218">
        <f t="shared" si="53"/>
        <v>0</v>
      </c>
      <c r="AB295" s="218">
        <f t="shared" si="53"/>
        <v>0</v>
      </c>
      <c r="AC295" s="218">
        <f t="shared" si="53"/>
        <v>0</v>
      </c>
    </row>
    <row r="296" spans="1:29" x14ac:dyDescent="0.35">
      <c r="A296" s="113" t="s">
        <v>29</v>
      </c>
      <c r="L296" s="218"/>
      <c r="M296" s="218"/>
      <c r="N296" s="218"/>
      <c r="O296" s="218"/>
      <c r="P296" s="218"/>
      <c r="Q296" s="218"/>
      <c r="R296" s="218">
        <f>+IF($D$248="Yes",R233,0)</f>
        <v>0</v>
      </c>
      <c r="S296" s="218">
        <f t="shared" ref="S296:AC296" si="54">+IF($D$248="Yes",S233,0)</f>
        <v>0</v>
      </c>
      <c r="T296" s="218">
        <f t="shared" si="54"/>
        <v>0</v>
      </c>
      <c r="U296" s="218">
        <f t="shared" si="54"/>
        <v>0</v>
      </c>
      <c r="V296" s="218">
        <f t="shared" si="54"/>
        <v>0</v>
      </c>
      <c r="W296" s="218">
        <f t="shared" si="54"/>
        <v>0</v>
      </c>
      <c r="X296" s="218">
        <f t="shared" si="54"/>
        <v>0</v>
      </c>
      <c r="Y296" s="218">
        <f t="shared" si="54"/>
        <v>0</v>
      </c>
      <c r="Z296" s="218">
        <f t="shared" si="54"/>
        <v>0</v>
      </c>
      <c r="AA296" s="218">
        <f t="shared" si="54"/>
        <v>0</v>
      </c>
      <c r="AB296" s="218">
        <f t="shared" si="54"/>
        <v>0</v>
      </c>
      <c r="AC296" s="218">
        <f t="shared" si="54"/>
        <v>0</v>
      </c>
    </row>
    <row r="298" spans="1:29" x14ac:dyDescent="0.35">
      <c r="A298" s="93" t="s">
        <v>107</v>
      </c>
    </row>
    <row r="299" spans="1:29" x14ac:dyDescent="0.35">
      <c r="A299" s="93" t="s">
        <v>67</v>
      </c>
      <c r="L299" s="218"/>
      <c r="M299" s="218"/>
      <c r="N299" s="218"/>
      <c r="O299" s="218"/>
      <c r="P299" s="218"/>
      <c r="Q299" s="218"/>
      <c r="R299" s="218">
        <f>+IF($D$248="Yes",R236,0)</f>
        <v>0</v>
      </c>
      <c r="S299" s="218">
        <f t="shared" ref="S299:AC299" si="55">+IF($D$248="Yes",S236,0)</f>
        <v>0</v>
      </c>
      <c r="T299" s="218">
        <f t="shared" si="55"/>
        <v>0</v>
      </c>
      <c r="U299" s="218">
        <f t="shared" si="55"/>
        <v>0</v>
      </c>
      <c r="V299" s="218">
        <f t="shared" si="55"/>
        <v>0</v>
      </c>
      <c r="W299" s="218">
        <f t="shared" si="55"/>
        <v>0</v>
      </c>
      <c r="X299" s="218">
        <f t="shared" si="55"/>
        <v>0</v>
      </c>
      <c r="Y299" s="218">
        <f t="shared" si="55"/>
        <v>0</v>
      </c>
      <c r="Z299" s="218">
        <f t="shared" si="55"/>
        <v>0</v>
      </c>
      <c r="AA299" s="218">
        <f t="shared" si="55"/>
        <v>0</v>
      </c>
      <c r="AB299" s="218">
        <f t="shared" si="55"/>
        <v>0</v>
      </c>
      <c r="AC299" s="218">
        <f t="shared" si="55"/>
        <v>0</v>
      </c>
    </row>
    <row r="301" spans="1:29" x14ac:dyDescent="0.35">
      <c r="A301" s="103" t="s">
        <v>108</v>
      </c>
    </row>
    <row r="302" spans="1:29" x14ac:dyDescent="0.35">
      <c r="A302" s="113" t="s">
        <v>27</v>
      </c>
      <c r="L302" s="218"/>
      <c r="M302" s="218"/>
      <c r="N302" s="218"/>
      <c r="O302" s="218"/>
      <c r="P302" s="218"/>
      <c r="Q302" s="218"/>
      <c r="R302" s="218">
        <f>+IF($D$248="Yes",R239,0)</f>
        <v>0</v>
      </c>
      <c r="S302" s="218">
        <f t="shared" ref="S302:AC302" si="56">+IF($D$248="Yes",S239,0)</f>
        <v>0</v>
      </c>
      <c r="T302" s="218">
        <f t="shared" si="56"/>
        <v>0</v>
      </c>
      <c r="U302" s="218">
        <f t="shared" si="56"/>
        <v>0</v>
      </c>
      <c r="V302" s="218">
        <f t="shared" si="56"/>
        <v>0</v>
      </c>
      <c r="W302" s="218">
        <f t="shared" si="56"/>
        <v>0</v>
      </c>
      <c r="X302" s="218">
        <f t="shared" si="56"/>
        <v>0</v>
      </c>
      <c r="Y302" s="218">
        <f t="shared" si="56"/>
        <v>0</v>
      </c>
      <c r="Z302" s="218">
        <f t="shared" si="56"/>
        <v>0</v>
      </c>
      <c r="AA302" s="218">
        <f t="shared" si="56"/>
        <v>0</v>
      </c>
      <c r="AB302" s="218">
        <f t="shared" si="56"/>
        <v>0</v>
      </c>
      <c r="AC302" s="218">
        <f t="shared" si="56"/>
        <v>0</v>
      </c>
    </row>
    <row r="303" spans="1:29" x14ac:dyDescent="0.35">
      <c r="A303" s="113" t="s">
        <v>28</v>
      </c>
      <c r="L303" s="218"/>
      <c r="M303" s="218"/>
      <c r="N303" s="218"/>
      <c r="O303" s="218"/>
      <c r="P303" s="218"/>
      <c r="Q303" s="218"/>
      <c r="R303" s="218">
        <f t="shared" ref="R303:AC305" si="57">+IF($D$248="Yes",R240,0)</f>
        <v>0</v>
      </c>
      <c r="S303" s="218">
        <f t="shared" si="57"/>
        <v>0</v>
      </c>
      <c r="T303" s="218">
        <f t="shared" si="57"/>
        <v>0</v>
      </c>
      <c r="U303" s="218">
        <f t="shared" si="57"/>
        <v>0</v>
      </c>
      <c r="V303" s="218">
        <f t="shared" si="57"/>
        <v>0</v>
      </c>
      <c r="W303" s="218">
        <f t="shared" si="57"/>
        <v>0</v>
      </c>
      <c r="X303" s="218">
        <f t="shared" si="57"/>
        <v>0</v>
      </c>
      <c r="Y303" s="218">
        <f t="shared" si="57"/>
        <v>0</v>
      </c>
      <c r="Z303" s="218">
        <f t="shared" si="57"/>
        <v>0</v>
      </c>
      <c r="AA303" s="218">
        <f t="shared" si="57"/>
        <v>0</v>
      </c>
      <c r="AB303" s="218">
        <f t="shared" si="57"/>
        <v>0</v>
      </c>
      <c r="AC303" s="218">
        <f t="shared" si="57"/>
        <v>0</v>
      </c>
    </row>
    <row r="304" spans="1:29" x14ac:dyDescent="0.35">
      <c r="A304" s="113" t="s">
        <v>29</v>
      </c>
      <c r="L304" s="218"/>
      <c r="M304" s="218"/>
      <c r="N304" s="218"/>
      <c r="O304" s="218"/>
      <c r="P304" s="218"/>
      <c r="Q304" s="218"/>
      <c r="R304" s="218">
        <f t="shared" si="57"/>
        <v>0</v>
      </c>
      <c r="S304" s="218">
        <f t="shared" si="57"/>
        <v>0</v>
      </c>
      <c r="T304" s="218">
        <f t="shared" si="57"/>
        <v>0</v>
      </c>
      <c r="U304" s="218">
        <f t="shared" si="57"/>
        <v>0</v>
      </c>
      <c r="V304" s="218">
        <f t="shared" si="57"/>
        <v>0</v>
      </c>
      <c r="W304" s="218">
        <f t="shared" si="57"/>
        <v>0</v>
      </c>
      <c r="X304" s="218">
        <f t="shared" si="57"/>
        <v>0</v>
      </c>
      <c r="Y304" s="218">
        <f t="shared" si="57"/>
        <v>0</v>
      </c>
      <c r="Z304" s="218">
        <f t="shared" si="57"/>
        <v>0</v>
      </c>
      <c r="AA304" s="218">
        <f t="shared" si="57"/>
        <v>0</v>
      </c>
      <c r="AB304" s="218">
        <f t="shared" si="57"/>
        <v>0</v>
      </c>
      <c r="AC304" s="218">
        <f t="shared" si="57"/>
        <v>0</v>
      </c>
    </row>
    <row r="305" spans="1:29" x14ac:dyDescent="0.35">
      <c r="A305" s="113" t="s">
        <v>30</v>
      </c>
      <c r="R305" s="218">
        <f t="shared" si="57"/>
        <v>0</v>
      </c>
      <c r="S305" s="218">
        <f t="shared" si="57"/>
        <v>0</v>
      </c>
      <c r="T305" s="218">
        <f t="shared" si="57"/>
        <v>0</v>
      </c>
      <c r="U305" s="218">
        <f t="shared" si="57"/>
        <v>0</v>
      </c>
      <c r="V305" s="218">
        <f t="shared" si="57"/>
        <v>0</v>
      </c>
      <c r="W305" s="218">
        <f t="shared" si="57"/>
        <v>0</v>
      </c>
      <c r="X305" s="218">
        <f t="shared" si="57"/>
        <v>0</v>
      </c>
      <c r="Y305" s="218">
        <f t="shared" si="57"/>
        <v>0</v>
      </c>
      <c r="Z305" s="218">
        <f t="shared" si="57"/>
        <v>0</v>
      </c>
      <c r="AA305" s="218">
        <f t="shared" si="57"/>
        <v>0</v>
      </c>
      <c r="AB305" s="218">
        <f t="shared" si="57"/>
        <v>0</v>
      </c>
      <c r="AC305" s="218">
        <f t="shared" si="57"/>
        <v>0</v>
      </c>
    </row>
    <row r="306" spans="1:29" x14ac:dyDescent="0.35">
      <c r="A306" s="113"/>
    </row>
    <row r="307" spans="1:29" x14ac:dyDescent="0.35">
      <c r="A307" s="103" t="s">
        <v>117</v>
      </c>
    </row>
    <row r="308" spans="1:29" x14ac:dyDescent="0.35">
      <c r="A308" s="93" t="s">
        <v>2</v>
      </c>
      <c r="L308" s="218"/>
      <c r="M308" s="218"/>
      <c r="N308" s="218"/>
      <c r="O308" s="218"/>
      <c r="P308" s="218"/>
      <c r="Q308" s="218"/>
      <c r="R308" s="218">
        <f>+IF($D$248="Yes",R244,0)</f>
        <v>0</v>
      </c>
      <c r="S308" s="218">
        <f t="shared" ref="S308:AC308" si="58">+IF($D$248="Yes",S244,0)</f>
        <v>0</v>
      </c>
      <c r="T308" s="218">
        <f t="shared" si="58"/>
        <v>0</v>
      </c>
      <c r="U308" s="218">
        <f t="shared" si="58"/>
        <v>0</v>
      </c>
      <c r="V308" s="218">
        <f t="shared" si="58"/>
        <v>0</v>
      </c>
      <c r="W308" s="218">
        <f t="shared" si="58"/>
        <v>0</v>
      </c>
      <c r="X308" s="218">
        <f t="shared" si="58"/>
        <v>0</v>
      </c>
      <c r="Y308" s="218">
        <f t="shared" si="58"/>
        <v>0</v>
      </c>
      <c r="Z308" s="218">
        <f>+IF($D$248="Yes",Z244,0)</f>
        <v>0</v>
      </c>
      <c r="AA308" s="218">
        <f t="shared" si="58"/>
        <v>0</v>
      </c>
      <c r="AB308" s="218">
        <f t="shared" si="58"/>
        <v>0</v>
      </c>
      <c r="AC308" s="218">
        <f t="shared" si="58"/>
        <v>0</v>
      </c>
    </row>
    <row r="309" spans="1:29" x14ac:dyDescent="0.35">
      <c r="A309" s="93" t="s">
        <v>35</v>
      </c>
      <c r="L309" s="218"/>
      <c r="M309" s="218"/>
      <c r="N309" s="218"/>
      <c r="O309" s="218"/>
      <c r="P309" s="218"/>
      <c r="Q309" s="218"/>
      <c r="R309" s="218">
        <f>+IF($D$248="Yes",R245,0)</f>
        <v>0</v>
      </c>
      <c r="S309" s="218">
        <f t="shared" ref="S309:AC309" si="59">+IF($D$248="Yes",S245,0)</f>
        <v>0</v>
      </c>
      <c r="T309" s="218">
        <f t="shared" si="59"/>
        <v>0</v>
      </c>
      <c r="U309" s="218">
        <f t="shared" si="59"/>
        <v>0</v>
      </c>
      <c r="V309" s="218">
        <f t="shared" si="59"/>
        <v>0</v>
      </c>
      <c r="W309" s="218">
        <f t="shared" si="59"/>
        <v>0</v>
      </c>
      <c r="X309" s="218">
        <f t="shared" si="59"/>
        <v>0</v>
      </c>
      <c r="Y309" s="218">
        <f t="shared" si="59"/>
        <v>0</v>
      </c>
      <c r="Z309" s="218">
        <f t="shared" si="59"/>
        <v>0</v>
      </c>
      <c r="AA309" s="218">
        <f t="shared" si="59"/>
        <v>0</v>
      </c>
      <c r="AB309" s="218">
        <f t="shared" si="59"/>
        <v>0</v>
      </c>
      <c r="AC309" s="218">
        <f t="shared" si="59"/>
        <v>0</v>
      </c>
    </row>
    <row r="310" spans="1:29" x14ac:dyDescent="0.35">
      <c r="A310" s="93" t="s">
        <v>58</v>
      </c>
      <c r="L310" s="218"/>
      <c r="M310" s="218"/>
      <c r="N310" s="218"/>
      <c r="O310" s="218"/>
      <c r="P310" s="218"/>
      <c r="Q310" s="218"/>
      <c r="R310" s="218">
        <f>+IF($D$248="Yes",R246,0)</f>
        <v>0</v>
      </c>
      <c r="S310" s="218">
        <f t="shared" ref="S310:AC310" si="60">+IF($D$248="Yes",S246,0)</f>
        <v>0</v>
      </c>
      <c r="T310" s="218">
        <f t="shared" si="60"/>
        <v>0</v>
      </c>
      <c r="U310" s="218">
        <f t="shared" si="60"/>
        <v>0</v>
      </c>
      <c r="V310" s="218">
        <f t="shared" si="60"/>
        <v>0</v>
      </c>
      <c r="W310" s="218">
        <f t="shared" si="60"/>
        <v>0</v>
      </c>
      <c r="X310" s="218">
        <f t="shared" si="60"/>
        <v>0</v>
      </c>
      <c r="Y310" s="218">
        <f t="shared" si="60"/>
        <v>0</v>
      </c>
      <c r="Z310" s="218">
        <f t="shared" si="60"/>
        <v>0</v>
      </c>
      <c r="AA310" s="218">
        <f t="shared" si="60"/>
        <v>0</v>
      </c>
      <c r="AB310" s="218">
        <f t="shared" si="60"/>
        <v>0</v>
      </c>
      <c r="AC310" s="218">
        <f t="shared" si="60"/>
        <v>0</v>
      </c>
    </row>
    <row r="312" spans="1:29" x14ac:dyDescent="0.35">
      <c r="A312" s="93" t="s">
        <v>150</v>
      </c>
      <c r="B312" s="170">
        <f>+B179</f>
        <v>43160</v>
      </c>
      <c r="C312" s="170">
        <f t="shared" ref="C312:AC312" si="61">+C179</f>
        <v>43191</v>
      </c>
      <c r="D312" s="170">
        <f t="shared" si="61"/>
        <v>43221</v>
      </c>
      <c r="E312" s="170">
        <f t="shared" si="61"/>
        <v>43252</v>
      </c>
      <c r="F312" s="170">
        <f t="shared" si="61"/>
        <v>43282</v>
      </c>
      <c r="G312" s="170">
        <f t="shared" si="61"/>
        <v>43313</v>
      </c>
      <c r="H312" s="170">
        <f t="shared" si="61"/>
        <v>43344</v>
      </c>
      <c r="I312" s="170">
        <f t="shared" si="61"/>
        <v>43374</v>
      </c>
      <c r="J312" s="170">
        <f t="shared" si="61"/>
        <v>43405</v>
      </c>
      <c r="K312" s="170">
        <f t="shared" si="61"/>
        <v>43435</v>
      </c>
      <c r="L312" s="170">
        <f t="shared" si="61"/>
        <v>43466</v>
      </c>
      <c r="M312" s="170">
        <f t="shared" si="61"/>
        <v>43497</v>
      </c>
      <c r="N312" s="170">
        <f t="shared" si="61"/>
        <v>43525</v>
      </c>
      <c r="O312" s="170">
        <f t="shared" si="61"/>
        <v>43556</v>
      </c>
      <c r="P312" s="170">
        <f t="shared" si="61"/>
        <v>43586</v>
      </c>
      <c r="Q312" s="170">
        <f t="shared" si="61"/>
        <v>43617</v>
      </c>
      <c r="R312" s="170">
        <f t="shared" si="61"/>
        <v>43647</v>
      </c>
      <c r="S312" s="170">
        <f t="shared" si="61"/>
        <v>43678</v>
      </c>
      <c r="T312" s="170">
        <f t="shared" si="61"/>
        <v>43709</v>
      </c>
      <c r="U312" s="170">
        <f t="shared" si="61"/>
        <v>43739</v>
      </c>
      <c r="V312" s="170">
        <f t="shared" si="61"/>
        <v>43770</v>
      </c>
      <c r="W312" s="170">
        <f t="shared" si="61"/>
        <v>43800</v>
      </c>
      <c r="X312" s="170">
        <f t="shared" si="61"/>
        <v>43831</v>
      </c>
      <c r="Y312" s="170">
        <f t="shared" si="61"/>
        <v>43862</v>
      </c>
      <c r="Z312" s="170">
        <f t="shared" si="61"/>
        <v>43891</v>
      </c>
      <c r="AA312" s="170">
        <f t="shared" si="61"/>
        <v>43922</v>
      </c>
      <c r="AB312" s="170">
        <f t="shared" si="61"/>
        <v>43952</v>
      </c>
      <c r="AC312" s="170">
        <f t="shared" si="61"/>
        <v>43983</v>
      </c>
    </row>
    <row r="313" spans="1:29" x14ac:dyDescent="0.35">
      <c r="A313" s="227" t="s">
        <v>149</v>
      </c>
    </row>
    <row r="314" spans="1:29" x14ac:dyDescent="0.35">
      <c r="A314" s="93" t="s">
        <v>2</v>
      </c>
      <c r="R314" s="119">
        <f>+IF($B$248="Yes",389,0)</f>
        <v>389</v>
      </c>
      <c r="S314" s="119">
        <f t="shared" ref="S314:AC314" si="62">+IF($B$248="Yes",389,0)</f>
        <v>389</v>
      </c>
      <c r="T314" s="119">
        <f t="shared" si="62"/>
        <v>389</v>
      </c>
      <c r="U314" s="119">
        <f t="shared" si="62"/>
        <v>389</v>
      </c>
      <c r="V314" s="119">
        <f t="shared" si="62"/>
        <v>389</v>
      </c>
      <c r="W314" s="119">
        <f t="shared" si="62"/>
        <v>389</v>
      </c>
      <c r="X314" s="119">
        <f t="shared" si="62"/>
        <v>389</v>
      </c>
      <c r="Y314" s="119">
        <f t="shared" si="62"/>
        <v>389</v>
      </c>
      <c r="Z314" s="119">
        <f t="shared" si="62"/>
        <v>389</v>
      </c>
      <c r="AA314" s="119">
        <f t="shared" si="62"/>
        <v>389</v>
      </c>
      <c r="AB314" s="119">
        <f t="shared" si="62"/>
        <v>389</v>
      </c>
      <c r="AC314" s="119">
        <f t="shared" si="62"/>
        <v>389</v>
      </c>
    </row>
    <row r="315" spans="1:29" x14ac:dyDescent="0.35">
      <c r="A315" s="93" t="s">
        <v>35</v>
      </c>
      <c r="R315" s="119">
        <f>+IF($B$248="Yes",11,0)</f>
        <v>11</v>
      </c>
      <c r="S315" s="119">
        <f t="shared" ref="S315:AC315" si="63">+IF($B$248="Yes",11,0)</f>
        <v>11</v>
      </c>
      <c r="T315" s="119">
        <f t="shared" si="63"/>
        <v>11</v>
      </c>
      <c r="U315" s="119">
        <f t="shared" si="63"/>
        <v>11</v>
      </c>
      <c r="V315" s="119">
        <f t="shared" si="63"/>
        <v>11</v>
      </c>
      <c r="W315" s="119">
        <f t="shared" si="63"/>
        <v>11</v>
      </c>
      <c r="X315" s="119">
        <f t="shared" si="63"/>
        <v>11</v>
      </c>
      <c r="Y315" s="119">
        <f t="shared" si="63"/>
        <v>11</v>
      </c>
      <c r="Z315" s="119">
        <f t="shared" si="63"/>
        <v>11</v>
      </c>
      <c r="AA315" s="119">
        <f t="shared" si="63"/>
        <v>11</v>
      </c>
      <c r="AB315" s="119">
        <f t="shared" si="63"/>
        <v>11</v>
      </c>
      <c r="AC315" s="119">
        <f t="shared" si="63"/>
        <v>11</v>
      </c>
    </row>
    <row r="316" spans="1:29" x14ac:dyDescent="0.35">
      <c r="A316" s="93" t="s">
        <v>59</v>
      </c>
      <c r="R316" s="119">
        <f>+IF($B$248="Yes",1,0)</f>
        <v>1</v>
      </c>
      <c r="S316" s="119">
        <f t="shared" ref="S316:AC316" si="64">+IF($B$248="Yes",1,0)</f>
        <v>1</v>
      </c>
      <c r="T316" s="119">
        <f t="shared" si="64"/>
        <v>1</v>
      </c>
      <c r="U316" s="119">
        <f t="shared" si="64"/>
        <v>1</v>
      </c>
      <c r="V316" s="119">
        <f t="shared" si="64"/>
        <v>1</v>
      </c>
      <c r="W316" s="119">
        <f t="shared" si="64"/>
        <v>1</v>
      </c>
      <c r="X316" s="119">
        <f t="shared" si="64"/>
        <v>1</v>
      </c>
      <c r="Y316" s="119">
        <f t="shared" si="64"/>
        <v>1</v>
      </c>
      <c r="Z316" s="119">
        <f t="shared" si="64"/>
        <v>1</v>
      </c>
      <c r="AA316" s="119">
        <f t="shared" si="64"/>
        <v>1</v>
      </c>
      <c r="AB316" s="119">
        <f t="shared" si="64"/>
        <v>1</v>
      </c>
      <c r="AC316" s="119">
        <f t="shared" si="64"/>
        <v>1</v>
      </c>
    </row>
    <row r="317" spans="1:29" x14ac:dyDescent="0.35">
      <c r="A317" s="93" t="s">
        <v>151</v>
      </c>
      <c r="R317" s="119">
        <f>+IF($B$248="Yes",-1,0)</f>
        <v>-1</v>
      </c>
      <c r="S317" s="119">
        <f t="shared" ref="S317:AC317" si="65">+IF($B$248="Yes",-1,0)</f>
        <v>-1</v>
      </c>
      <c r="T317" s="119">
        <f t="shared" si="65"/>
        <v>-1</v>
      </c>
      <c r="U317" s="119">
        <f t="shared" si="65"/>
        <v>-1</v>
      </c>
      <c r="V317" s="119">
        <f t="shared" si="65"/>
        <v>-1</v>
      </c>
      <c r="W317" s="119">
        <f t="shared" si="65"/>
        <v>-1</v>
      </c>
      <c r="X317" s="119">
        <f t="shared" si="65"/>
        <v>-1</v>
      </c>
      <c r="Y317" s="119">
        <f t="shared" si="65"/>
        <v>-1</v>
      </c>
      <c r="Z317" s="119">
        <f t="shared" si="65"/>
        <v>-1</v>
      </c>
      <c r="AA317" s="119">
        <f t="shared" si="65"/>
        <v>-1</v>
      </c>
      <c r="AB317" s="119">
        <f t="shared" si="65"/>
        <v>-1</v>
      </c>
      <c r="AC317" s="119">
        <f t="shared" si="65"/>
        <v>-1</v>
      </c>
    </row>
    <row r="318" spans="1:29" x14ac:dyDescent="0.35">
      <c r="A318" s="93" t="s">
        <v>162</v>
      </c>
      <c r="R318" s="119">
        <f>+IF($B$248="Yes",1,0)</f>
        <v>1</v>
      </c>
      <c r="S318" s="119">
        <f t="shared" ref="S318:AC318" si="66">+IF($B$248="Yes",1,0)</f>
        <v>1</v>
      </c>
      <c r="T318" s="119">
        <f t="shared" si="66"/>
        <v>1</v>
      </c>
      <c r="U318" s="119">
        <f t="shared" si="66"/>
        <v>1</v>
      </c>
      <c r="V318" s="119">
        <f t="shared" si="66"/>
        <v>1</v>
      </c>
      <c r="W318" s="119">
        <f t="shared" si="66"/>
        <v>1</v>
      </c>
      <c r="X318" s="119">
        <f t="shared" si="66"/>
        <v>1</v>
      </c>
      <c r="Y318" s="119">
        <f t="shared" si="66"/>
        <v>1</v>
      </c>
      <c r="Z318" s="119">
        <f t="shared" si="66"/>
        <v>1</v>
      </c>
      <c r="AA318" s="119">
        <f t="shared" si="66"/>
        <v>1</v>
      </c>
      <c r="AB318" s="119">
        <f t="shared" si="66"/>
        <v>1</v>
      </c>
      <c r="AC318" s="119">
        <f t="shared" si="66"/>
        <v>1</v>
      </c>
    </row>
    <row r="319" spans="1:29" x14ac:dyDescent="0.35">
      <c r="A319" s="227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</row>
    <row r="320" spans="1:29" x14ac:dyDescent="0.35"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</row>
    <row r="321" spans="18:29" x14ac:dyDescent="0.35"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</row>
    <row r="322" spans="18:29" x14ac:dyDescent="0.35"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19"/>
    </row>
  </sheetData>
  <pageMargins left="0.7" right="0.7" top="0.75" bottom="0.75" header="0.3" footer="0.3"/>
  <pageSetup scale="52" orientation="landscape" r:id="rId1"/>
  <rowBreaks count="1" manualBreakCount="1">
    <brk id="39" max="12" man="1"/>
  </rowBreaks>
  <colBreaks count="1" manualBreakCount="1">
    <brk id="13" max="1048575" man="1"/>
  </colBreaks>
  <customProperties>
    <customPr name="_pios_id" r:id="rId2"/>
  </customPropertie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zoomScaleNormal="100" workbookViewId="0"/>
  </sheetViews>
  <sheetFormatPr defaultColWidth="9.109375" defaultRowHeight="13.8" x14ac:dyDescent="0.3"/>
  <cols>
    <col min="1" max="4" width="9.109375" style="23"/>
    <col min="5" max="5" width="12.33203125" style="23" bestFit="1" customWidth="1"/>
    <col min="6" max="6" width="9.109375" style="23" customWidth="1"/>
    <col min="7" max="7" width="11.44140625" style="23" bestFit="1" customWidth="1"/>
    <col min="8" max="8" width="10.44140625" style="23" bestFit="1" customWidth="1"/>
    <col min="9" max="9" width="9.44140625" style="23" bestFit="1" customWidth="1"/>
    <col min="10" max="10" width="10.44140625" style="23" bestFit="1" customWidth="1"/>
    <col min="11" max="11" width="9.44140625" style="23" bestFit="1" customWidth="1"/>
    <col min="12" max="12" width="10.44140625" style="23" bestFit="1" customWidth="1"/>
    <col min="13" max="31" width="9.33203125" style="23" bestFit="1" customWidth="1"/>
    <col min="32" max="16384" width="9.109375" style="23"/>
  </cols>
  <sheetData>
    <row r="1" spans="1:35" ht="14.4" x14ac:dyDescent="0.3">
      <c r="A1" s="82" t="s">
        <v>86</v>
      </c>
      <c r="B1"/>
      <c r="C1"/>
      <c r="D1"/>
      <c r="E1"/>
      <c r="F1"/>
      <c r="G1"/>
      <c r="H1"/>
      <c r="I1"/>
      <c r="J1"/>
      <c r="P1" s="83" t="str">
        <f>'Link In'!A4</f>
        <v>W/P - 2-1</v>
      </c>
      <c r="Q1" s="82" t="s">
        <v>86</v>
      </c>
      <c r="T1"/>
      <c r="U1"/>
      <c r="V1"/>
      <c r="W1"/>
      <c r="X1"/>
      <c r="Y1"/>
      <c r="Z1"/>
      <c r="AA1"/>
      <c r="AB1"/>
      <c r="AH1" s="83" t="str">
        <f>P1</f>
        <v>W/P - 2-1</v>
      </c>
    </row>
    <row r="2" spans="1:35" ht="14.4" x14ac:dyDescent="0.3">
      <c r="A2" s="69" t="s">
        <v>87</v>
      </c>
      <c r="B2"/>
      <c r="C2"/>
      <c r="D2"/>
      <c r="E2"/>
      <c r="F2"/>
      <c r="G2"/>
      <c r="H2"/>
      <c r="I2"/>
      <c r="J2"/>
      <c r="P2" s="84" t="str">
        <f ca="1">RIGHT(CELL("filename",$A$1),LEN(CELL("filename",$A$1))-SEARCH("\Revenues",CELL("filename",$A$1),1))</f>
        <v>Revenues\[KAWC 2018 Rate Case - Bill Analysis.xlsx]Misc</v>
      </c>
      <c r="Q2" s="69" t="s">
        <v>87</v>
      </c>
      <c r="R2" s="84"/>
      <c r="T2"/>
      <c r="U2"/>
      <c r="V2"/>
      <c r="W2"/>
      <c r="X2"/>
      <c r="Y2"/>
      <c r="Z2"/>
      <c r="AA2"/>
      <c r="AB2"/>
      <c r="AH2" s="84" t="str">
        <f ca="1">RIGHT(CELL("filename",$A$1),LEN(CELL("filename",$A$1))-SEARCH("\Revenues",CELL("filename",$A$1),1))</f>
        <v>Revenues\[KAWC 2018 Rate Case - Bill Analysis.xlsx]Misc</v>
      </c>
    </row>
    <row r="4" spans="1:35" x14ac:dyDescent="0.3">
      <c r="A4" s="246" t="str">
        <f>'Link In'!A1</f>
        <v>Kentucky American Water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 t="str">
        <f>A4</f>
        <v>Kentucky American Water</v>
      </c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</row>
    <row r="5" spans="1:35" x14ac:dyDescent="0.3">
      <c r="A5" s="246" t="str">
        <f>'Link In'!A2</f>
        <v>Case No. 2018-00358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 t="str">
        <f>A5</f>
        <v>Case No. 2018-00358</v>
      </c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</row>
    <row r="6" spans="1:35" x14ac:dyDescent="0.3">
      <c r="A6" s="246" t="str">
        <f>'Link In'!A3</f>
        <v>For the 12 Months Ending June 30, 2020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 t="str">
        <f>A6</f>
        <v>For the 12 Months Ending June 30, 2020</v>
      </c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</row>
    <row r="7" spans="1:35" x14ac:dyDescent="0.3">
      <c r="A7" s="246" t="s">
        <v>57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 t="s">
        <v>57</v>
      </c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</row>
    <row r="9" spans="1:35" x14ac:dyDescent="0.3"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5" x14ac:dyDescent="0.3">
      <c r="A10" s="24" t="s">
        <v>0</v>
      </c>
      <c r="B10" s="1"/>
      <c r="C10" s="1"/>
      <c r="D10" s="1"/>
      <c r="E10" s="1" t="s">
        <v>24</v>
      </c>
      <c r="F10" s="1"/>
      <c r="G10" s="1" t="s">
        <v>25</v>
      </c>
      <c r="H10" s="1" t="s">
        <v>25</v>
      </c>
      <c r="I10" s="1" t="s">
        <v>25</v>
      </c>
      <c r="J10" s="1" t="s">
        <v>25</v>
      </c>
      <c r="K10" s="1" t="s">
        <v>25</v>
      </c>
      <c r="L10" s="1" t="s">
        <v>25</v>
      </c>
      <c r="M10" s="1" t="s">
        <v>25</v>
      </c>
      <c r="N10" s="1" t="s">
        <v>25</v>
      </c>
      <c r="O10" s="1" t="s">
        <v>25</v>
      </c>
      <c r="P10" s="1" t="s">
        <v>25</v>
      </c>
      <c r="Q10" s="1" t="s">
        <v>25</v>
      </c>
      <c r="R10" s="1" t="s">
        <v>25</v>
      </c>
      <c r="S10" s="1"/>
      <c r="T10" s="1"/>
      <c r="U10" s="1"/>
      <c r="V10" s="1"/>
      <c r="W10" s="1" t="s">
        <v>26</v>
      </c>
      <c r="X10" s="1" t="s">
        <v>26</v>
      </c>
      <c r="Y10" s="1" t="s">
        <v>26</v>
      </c>
      <c r="Z10" s="1" t="s">
        <v>26</v>
      </c>
      <c r="AA10" s="1" t="s">
        <v>26</v>
      </c>
      <c r="AB10" s="1" t="s">
        <v>26</v>
      </c>
      <c r="AC10" s="1" t="s">
        <v>26</v>
      </c>
      <c r="AD10" s="1" t="s">
        <v>26</v>
      </c>
      <c r="AE10" s="1" t="s">
        <v>26</v>
      </c>
      <c r="AF10" s="1" t="s">
        <v>26</v>
      </c>
      <c r="AG10" s="1" t="s">
        <v>26</v>
      </c>
      <c r="AH10" s="1" t="s">
        <v>26</v>
      </c>
    </row>
    <row r="11" spans="1:35" x14ac:dyDescent="0.3">
      <c r="A11" s="2" t="s">
        <v>1</v>
      </c>
      <c r="B11" s="3"/>
      <c r="C11" s="3"/>
      <c r="D11" s="3"/>
      <c r="E11" s="4"/>
      <c r="F11" s="4"/>
      <c r="G11" s="5">
        <v>43160</v>
      </c>
      <c r="H11" s="5">
        <v>43191</v>
      </c>
      <c r="I11" s="5">
        <v>43221</v>
      </c>
      <c r="J11" s="5">
        <v>43252</v>
      </c>
      <c r="K11" s="5">
        <v>43282</v>
      </c>
      <c r="L11" s="5">
        <v>43313</v>
      </c>
      <c r="M11" s="5">
        <v>43344</v>
      </c>
      <c r="N11" s="5">
        <v>43374</v>
      </c>
      <c r="O11" s="5">
        <v>43405</v>
      </c>
      <c r="P11" s="5">
        <v>43435</v>
      </c>
      <c r="Q11" s="5">
        <v>43466</v>
      </c>
      <c r="R11" s="5">
        <v>43497</v>
      </c>
      <c r="S11" s="5">
        <v>43525</v>
      </c>
      <c r="T11" s="5">
        <v>43556</v>
      </c>
      <c r="U11" s="5">
        <v>43586</v>
      </c>
      <c r="V11" s="5">
        <v>43617</v>
      </c>
      <c r="W11" s="5">
        <v>43647</v>
      </c>
      <c r="X11" s="5">
        <v>43678</v>
      </c>
      <c r="Y11" s="5">
        <v>43709</v>
      </c>
      <c r="Z11" s="5">
        <v>43739</v>
      </c>
      <c r="AA11" s="5">
        <v>43770</v>
      </c>
      <c r="AB11" s="5">
        <v>43800</v>
      </c>
      <c r="AC11" s="5">
        <v>43831</v>
      </c>
      <c r="AD11" s="5">
        <v>43862</v>
      </c>
      <c r="AE11" s="5">
        <v>43891</v>
      </c>
      <c r="AF11" s="5">
        <v>43922</v>
      </c>
      <c r="AG11" s="5">
        <v>43952</v>
      </c>
      <c r="AH11" s="5">
        <v>43983</v>
      </c>
    </row>
    <row r="12" spans="1:35" x14ac:dyDescent="0.3">
      <c r="A12" s="6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8"/>
      <c r="AC12" s="8"/>
      <c r="AD12" s="8"/>
      <c r="AE12" s="8"/>
      <c r="AF12" s="8"/>
      <c r="AG12" s="8"/>
      <c r="AH12" s="8"/>
    </row>
    <row r="13" spans="1:35" x14ac:dyDescent="0.3">
      <c r="A13" s="6"/>
      <c r="B13" s="10" t="s">
        <v>80</v>
      </c>
      <c r="C13" s="10"/>
      <c r="D13" s="10"/>
      <c r="E13" s="7" t="s">
        <v>23</v>
      </c>
      <c r="F13" s="7" t="s">
        <v>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5" x14ac:dyDescent="0.3">
      <c r="A14" s="6"/>
      <c r="B14" s="12" t="s">
        <v>3</v>
      </c>
      <c r="C14" s="12"/>
      <c r="D14" s="12"/>
      <c r="E14" s="149">
        <v>13.63</v>
      </c>
      <c r="F14" s="149">
        <v>13.63</v>
      </c>
      <c r="G14" s="13">
        <f>'Link In'!B112</f>
        <v>0</v>
      </c>
      <c r="H14" s="13">
        <f>'Link In'!C112</f>
        <v>0</v>
      </c>
      <c r="I14" s="13">
        <f>'Link In'!D112</f>
        <v>0</v>
      </c>
      <c r="J14" s="13">
        <f>'Link In'!E112</f>
        <v>0</v>
      </c>
      <c r="K14" s="13">
        <f>'Link In'!F112</f>
        <v>0.92076302274394717</v>
      </c>
      <c r="L14" s="13">
        <f>'Link In'!G112</f>
        <v>3.1834189288334556</v>
      </c>
      <c r="M14" s="13">
        <f>'Link In'!H112</f>
        <v>4</v>
      </c>
      <c r="N14" s="13">
        <f>'Link In'!I112</f>
        <v>4</v>
      </c>
      <c r="O14" s="13">
        <f>'Link In'!J112</f>
        <v>4</v>
      </c>
      <c r="P14" s="13">
        <f>'Link In'!K112</f>
        <v>4</v>
      </c>
      <c r="Q14" s="13">
        <f>'Link In'!L112</f>
        <v>4</v>
      </c>
      <c r="R14" s="13">
        <f>'Link In'!M112</f>
        <v>4</v>
      </c>
      <c r="S14" s="13">
        <f>'Link In'!N112</f>
        <v>4</v>
      </c>
      <c r="T14" s="13">
        <f>'Link In'!O112</f>
        <v>4</v>
      </c>
      <c r="U14" s="13">
        <f>'Link In'!P112</f>
        <v>4</v>
      </c>
      <c r="V14" s="13">
        <f>'Link In'!Q112</f>
        <v>4</v>
      </c>
      <c r="W14" s="13">
        <f>'Link In'!R112</f>
        <v>4</v>
      </c>
      <c r="X14" s="13">
        <f>'Link In'!S112</f>
        <v>4</v>
      </c>
      <c r="Y14" s="13">
        <f>'Link In'!T112</f>
        <v>4</v>
      </c>
      <c r="Z14" s="13">
        <f>'Link In'!U112</f>
        <v>4</v>
      </c>
      <c r="AA14" s="13">
        <f>'Link In'!V112</f>
        <v>4</v>
      </c>
      <c r="AB14" s="13">
        <f>'Link In'!W112</f>
        <v>4</v>
      </c>
      <c r="AC14" s="13">
        <f>'Link In'!X112</f>
        <v>4</v>
      </c>
      <c r="AD14" s="13">
        <f>'Link In'!Y112</f>
        <v>4</v>
      </c>
      <c r="AE14" s="13">
        <f>'Link In'!Z112</f>
        <v>4</v>
      </c>
      <c r="AF14" s="13">
        <f>'Link In'!AA112</f>
        <v>4</v>
      </c>
      <c r="AG14" s="13">
        <f>'Link In'!AB112</f>
        <v>4</v>
      </c>
      <c r="AH14" s="13">
        <f>'Link In'!AC112</f>
        <v>4</v>
      </c>
    </row>
    <row r="15" spans="1:35" x14ac:dyDescent="0.3">
      <c r="A15" s="6"/>
      <c r="B15" s="12" t="s">
        <v>4</v>
      </c>
      <c r="C15" s="12"/>
      <c r="D15" s="12"/>
      <c r="E15" s="123">
        <v>20.46</v>
      </c>
      <c r="F15" s="123">
        <v>20.46</v>
      </c>
      <c r="G15" s="13">
        <f>'Link In'!B113</f>
        <v>0</v>
      </c>
      <c r="H15" s="13">
        <f>'Link In'!C113</f>
        <v>0</v>
      </c>
      <c r="I15" s="13">
        <f>'Link In'!D113</f>
        <v>0</v>
      </c>
      <c r="J15" s="13">
        <f>'Link In'!E113</f>
        <v>0</v>
      </c>
      <c r="K15" s="13">
        <f>'Link In'!F113</f>
        <v>0</v>
      </c>
      <c r="L15" s="13">
        <f>'Link In'!G113</f>
        <v>0</v>
      </c>
      <c r="M15" s="13">
        <f>'Link In'!H113</f>
        <v>0</v>
      </c>
      <c r="N15" s="13">
        <f>'Link In'!I113</f>
        <v>0</v>
      </c>
      <c r="O15" s="13">
        <f>'Link In'!J113</f>
        <v>0</v>
      </c>
      <c r="P15" s="13">
        <f>'Link In'!K113</f>
        <v>0</v>
      </c>
      <c r="Q15" s="13">
        <f>'Link In'!L113</f>
        <v>0</v>
      </c>
      <c r="R15" s="13">
        <f>'Link In'!M113</f>
        <v>0</v>
      </c>
      <c r="S15" s="13">
        <f>'Link In'!N113</f>
        <v>0</v>
      </c>
      <c r="T15" s="13">
        <f>'Link In'!O113</f>
        <v>0</v>
      </c>
      <c r="U15" s="13">
        <f>'Link In'!P113</f>
        <v>0</v>
      </c>
      <c r="V15" s="13">
        <f>'Link In'!Q113</f>
        <v>0</v>
      </c>
      <c r="W15" s="13">
        <f>'Link In'!R113</f>
        <v>0</v>
      </c>
      <c r="X15" s="13">
        <f>'Link In'!S113</f>
        <v>0</v>
      </c>
      <c r="Y15" s="13">
        <f>'Link In'!T113</f>
        <v>0</v>
      </c>
      <c r="Z15" s="13">
        <f>'Link In'!U113</f>
        <v>0</v>
      </c>
      <c r="AA15" s="13">
        <f>'Link In'!V113</f>
        <v>0</v>
      </c>
      <c r="AB15" s="13">
        <f>'Link In'!W113</f>
        <v>0</v>
      </c>
      <c r="AC15" s="13">
        <f>'Link In'!X113</f>
        <v>0</v>
      </c>
      <c r="AD15" s="13">
        <f>'Link In'!Y113</f>
        <v>0</v>
      </c>
      <c r="AE15" s="13">
        <f>'Link In'!Z113</f>
        <v>0</v>
      </c>
      <c r="AF15" s="13">
        <f>'Link In'!AA113</f>
        <v>0</v>
      </c>
      <c r="AG15" s="13">
        <f>'Link In'!AB113</f>
        <v>0</v>
      </c>
      <c r="AH15" s="13">
        <f>'Link In'!AC113</f>
        <v>0</v>
      </c>
    </row>
    <row r="16" spans="1:35" x14ac:dyDescent="0.3">
      <c r="A16" s="6"/>
      <c r="B16" s="12" t="s">
        <v>5</v>
      </c>
      <c r="C16" s="12"/>
      <c r="D16" s="12"/>
      <c r="E16" s="123">
        <v>34.07</v>
      </c>
      <c r="F16" s="123">
        <v>34.07</v>
      </c>
      <c r="G16" s="13">
        <f>'Link In'!B114</f>
        <v>19.174933959495156</v>
      </c>
      <c r="H16" s="13">
        <f>'Link In'!C114</f>
        <v>25.100675080716172</v>
      </c>
      <c r="I16" s="13">
        <f>'Link In'!D114</f>
        <v>9.3031992955679481</v>
      </c>
      <c r="J16" s="13">
        <f>'Link In'!E114</f>
        <v>20.183445846786029</v>
      </c>
      <c r="K16" s="13">
        <f>'Link In'!F114</f>
        <v>20.82183739360141</v>
      </c>
      <c r="L16" s="13">
        <f>'Link In'!G114</f>
        <v>23.531259172292341</v>
      </c>
      <c r="M16" s="13">
        <f>'Link In'!H114</f>
        <v>24</v>
      </c>
      <c r="N16" s="13">
        <f>'Link In'!I114</f>
        <v>24</v>
      </c>
      <c r="O16" s="13">
        <f>'Link In'!J114</f>
        <v>24</v>
      </c>
      <c r="P16" s="13">
        <f>'Link In'!K114</f>
        <v>24</v>
      </c>
      <c r="Q16" s="13">
        <f>'Link In'!L114</f>
        <v>24</v>
      </c>
      <c r="R16" s="13">
        <f>'Link In'!M114</f>
        <v>24</v>
      </c>
      <c r="S16" s="13">
        <f>'Link In'!N114</f>
        <v>24</v>
      </c>
      <c r="T16" s="13">
        <f>'Link In'!O114</f>
        <v>24</v>
      </c>
      <c r="U16" s="13">
        <f>'Link In'!P114</f>
        <v>24</v>
      </c>
      <c r="V16" s="13">
        <f>'Link In'!Q114</f>
        <v>24</v>
      </c>
      <c r="W16" s="13">
        <f>'Link In'!R114</f>
        <v>24</v>
      </c>
      <c r="X16" s="13">
        <f>'Link In'!S114</f>
        <v>24</v>
      </c>
      <c r="Y16" s="13">
        <f>'Link In'!T114</f>
        <v>24</v>
      </c>
      <c r="Z16" s="13">
        <f>'Link In'!U114</f>
        <v>24</v>
      </c>
      <c r="AA16" s="13">
        <f>'Link In'!V114</f>
        <v>24</v>
      </c>
      <c r="AB16" s="13">
        <f>'Link In'!W114</f>
        <v>24</v>
      </c>
      <c r="AC16" s="13">
        <f>'Link In'!X114</f>
        <v>24</v>
      </c>
      <c r="AD16" s="13">
        <f>'Link In'!Y114</f>
        <v>24</v>
      </c>
      <c r="AE16" s="13">
        <f>'Link In'!Z114</f>
        <v>24</v>
      </c>
      <c r="AF16" s="13">
        <f>'Link In'!AA114</f>
        <v>24</v>
      </c>
      <c r="AG16" s="13">
        <f>'Link In'!AB114</f>
        <v>24</v>
      </c>
      <c r="AH16" s="13">
        <f>'Link In'!AC114</f>
        <v>24</v>
      </c>
    </row>
    <row r="17" spans="1:34" x14ac:dyDescent="0.3">
      <c r="A17" s="6"/>
      <c r="B17" s="12" t="s">
        <v>6</v>
      </c>
      <c r="C17" s="12"/>
      <c r="D17" s="12"/>
      <c r="E17" s="123">
        <v>68.17</v>
      </c>
      <c r="F17" s="123">
        <v>68.17</v>
      </c>
      <c r="G17" s="13">
        <f>'Link In'!B115</f>
        <v>0</v>
      </c>
      <c r="H17" s="13">
        <f>'Link In'!C115</f>
        <v>0</v>
      </c>
      <c r="I17" s="13">
        <f>'Link In'!D115</f>
        <v>0</v>
      </c>
      <c r="J17" s="13">
        <f>'Link In'!E115</f>
        <v>0</v>
      </c>
      <c r="K17" s="13">
        <f>'Link In'!F115</f>
        <v>0</v>
      </c>
      <c r="L17" s="13">
        <f>'Link In'!G115</f>
        <v>0</v>
      </c>
      <c r="M17" s="13">
        <f>'Link In'!H115</f>
        <v>0</v>
      </c>
      <c r="N17" s="13">
        <f>'Link In'!I115</f>
        <v>0</v>
      </c>
      <c r="O17" s="13">
        <f>'Link In'!J115</f>
        <v>0</v>
      </c>
      <c r="P17" s="13">
        <f>'Link In'!K115</f>
        <v>0</v>
      </c>
      <c r="Q17" s="13">
        <f>'Link In'!L115</f>
        <v>0</v>
      </c>
      <c r="R17" s="13">
        <f>'Link In'!M115</f>
        <v>0</v>
      </c>
      <c r="S17" s="13">
        <f>'Link In'!N115</f>
        <v>0</v>
      </c>
      <c r="T17" s="13">
        <f>'Link In'!O115</f>
        <v>0</v>
      </c>
      <c r="U17" s="13">
        <f>'Link In'!P115</f>
        <v>0</v>
      </c>
      <c r="V17" s="13">
        <f>'Link In'!Q115</f>
        <v>0</v>
      </c>
      <c r="W17" s="13">
        <f>'Link In'!R115</f>
        <v>0</v>
      </c>
      <c r="X17" s="13">
        <f>'Link In'!S115</f>
        <v>0</v>
      </c>
      <c r="Y17" s="13">
        <f>'Link In'!T115</f>
        <v>0</v>
      </c>
      <c r="Z17" s="13">
        <f>'Link In'!U115</f>
        <v>0</v>
      </c>
      <c r="AA17" s="13">
        <f>'Link In'!V115</f>
        <v>0</v>
      </c>
      <c r="AB17" s="13">
        <f>'Link In'!W115</f>
        <v>0</v>
      </c>
      <c r="AC17" s="13">
        <f>'Link In'!X115</f>
        <v>0</v>
      </c>
      <c r="AD17" s="13">
        <f>'Link In'!Y115</f>
        <v>0</v>
      </c>
      <c r="AE17" s="13">
        <f>'Link In'!Z115</f>
        <v>0</v>
      </c>
      <c r="AF17" s="13">
        <f>'Link In'!AA115</f>
        <v>0</v>
      </c>
      <c r="AG17" s="13">
        <f>'Link In'!AB115</f>
        <v>0</v>
      </c>
      <c r="AH17" s="13">
        <f>'Link In'!AC115</f>
        <v>0</v>
      </c>
    </row>
    <row r="18" spans="1:34" x14ac:dyDescent="0.3">
      <c r="A18" s="6"/>
      <c r="B18" s="12" t="s">
        <v>7</v>
      </c>
      <c r="C18" s="12"/>
      <c r="D18" s="12"/>
      <c r="E18" s="123">
        <v>109.04</v>
      </c>
      <c r="F18" s="123">
        <v>109.04</v>
      </c>
      <c r="G18" s="13">
        <f>'Link In'!B116</f>
        <v>0</v>
      </c>
      <c r="H18" s="13">
        <f>'Link In'!C116</f>
        <v>0</v>
      </c>
      <c r="I18" s="13">
        <f>'Link In'!D116</f>
        <v>0</v>
      </c>
      <c r="J18" s="13">
        <f>'Link In'!E116</f>
        <v>0</v>
      </c>
      <c r="K18" s="13">
        <f>'Link In'!F116</f>
        <v>0</v>
      </c>
      <c r="L18" s="13">
        <f>'Link In'!G116</f>
        <v>0</v>
      </c>
      <c r="M18" s="13">
        <f>'Link In'!H116</f>
        <v>0</v>
      </c>
      <c r="N18" s="13">
        <f>'Link In'!I116</f>
        <v>0</v>
      </c>
      <c r="O18" s="13">
        <f>'Link In'!J116</f>
        <v>0</v>
      </c>
      <c r="P18" s="13">
        <f>'Link In'!K116</f>
        <v>0</v>
      </c>
      <c r="Q18" s="13">
        <f>'Link In'!L116</f>
        <v>0</v>
      </c>
      <c r="R18" s="13">
        <f>'Link In'!M116</f>
        <v>0</v>
      </c>
      <c r="S18" s="13">
        <f>'Link In'!N116</f>
        <v>0</v>
      </c>
      <c r="T18" s="13">
        <f>'Link In'!O116</f>
        <v>0</v>
      </c>
      <c r="U18" s="13">
        <f>'Link In'!P116</f>
        <v>0</v>
      </c>
      <c r="V18" s="13">
        <f>'Link In'!Q116</f>
        <v>0</v>
      </c>
      <c r="W18" s="13">
        <f>'Link In'!R116</f>
        <v>0</v>
      </c>
      <c r="X18" s="13">
        <f>'Link In'!S116</f>
        <v>0</v>
      </c>
      <c r="Y18" s="13">
        <f>'Link In'!T116</f>
        <v>0</v>
      </c>
      <c r="Z18" s="13">
        <f>'Link In'!U116</f>
        <v>0</v>
      </c>
      <c r="AA18" s="13">
        <f>'Link In'!V116</f>
        <v>0</v>
      </c>
      <c r="AB18" s="13">
        <f>'Link In'!W116</f>
        <v>0</v>
      </c>
      <c r="AC18" s="13">
        <f>'Link In'!X116</f>
        <v>0</v>
      </c>
      <c r="AD18" s="13">
        <f>'Link In'!Y116</f>
        <v>0</v>
      </c>
      <c r="AE18" s="13">
        <f>'Link In'!Z116</f>
        <v>0</v>
      </c>
      <c r="AF18" s="13">
        <f>'Link In'!AA116</f>
        <v>0</v>
      </c>
      <c r="AG18" s="13">
        <f>'Link In'!AB116</f>
        <v>0</v>
      </c>
      <c r="AH18" s="13">
        <f>'Link In'!AC116</f>
        <v>0</v>
      </c>
    </row>
    <row r="19" spans="1:34" x14ac:dyDescent="0.3">
      <c r="A19" s="6"/>
      <c r="B19" s="12" t="s">
        <v>8</v>
      </c>
      <c r="C19" s="12"/>
      <c r="D19" s="12"/>
      <c r="E19" s="123">
        <v>204.47</v>
      </c>
      <c r="F19" s="123">
        <v>204.47</v>
      </c>
      <c r="G19" s="13">
        <f>'Link In'!B117</f>
        <v>14.150731158605176</v>
      </c>
      <c r="H19" s="13">
        <f>'Link In'!C117</f>
        <v>14.367193231280872</v>
      </c>
      <c r="I19" s="13">
        <f>'Link In'!D117</f>
        <v>9.0877879395510348</v>
      </c>
      <c r="J19" s="13">
        <f>'Link In'!E117</f>
        <v>14.183547708710325</v>
      </c>
      <c r="K19" s="13">
        <f>'Link In'!F117</f>
        <v>14.709639555925074</v>
      </c>
      <c r="L19" s="13">
        <f>'Link In'!G117</f>
        <v>14.821929867462218</v>
      </c>
      <c r="M19" s="13">
        <f>'Link In'!H117</f>
        <v>16</v>
      </c>
      <c r="N19" s="13">
        <f>'Link In'!I117</f>
        <v>16</v>
      </c>
      <c r="O19" s="13">
        <f>'Link In'!J117</f>
        <v>16</v>
      </c>
      <c r="P19" s="13">
        <f>'Link In'!K117</f>
        <v>16</v>
      </c>
      <c r="Q19" s="13">
        <f>'Link In'!L117</f>
        <v>16</v>
      </c>
      <c r="R19" s="13">
        <f>'Link In'!M117</f>
        <v>16</v>
      </c>
      <c r="S19" s="13">
        <f>'Link In'!N117</f>
        <v>16</v>
      </c>
      <c r="T19" s="13">
        <f>'Link In'!O117</f>
        <v>16</v>
      </c>
      <c r="U19" s="13">
        <f>'Link In'!P117</f>
        <v>16</v>
      </c>
      <c r="V19" s="13">
        <f>'Link In'!Q117</f>
        <v>16</v>
      </c>
      <c r="W19" s="13">
        <f>'Link In'!R117</f>
        <v>16</v>
      </c>
      <c r="X19" s="13">
        <f>'Link In'!S117</f>
        <v>16</v>
      </c>
      <c r="Y19" s="13">
        <f>'Link In'!T117</f>
        <v>16</v>
      </c>
      <c r="Z19" s="13">
        <f>'Link In'!U117</f>
        <v>16</v>
      </c>
      <c r="AA19" s="13">
        <f>'Link In'!V117</f>
        <v>16</v>
      </c>
      <c r="AB19" s="13">
        <f>'Link In'!W117</f>
        <v>16</v>
      </c>
      <c r="AC19" s="13">
        <f>'Link In'!X117</f>
        <v>16</v>
      </c>
      <c r="AD19" s="13">
        <f>'Link In'!Y117</f>
        <v>16</v>
      </c>
      <c r="AE19" s="13">
        <f>'Link In'!Z117</f>
        <v>16</v>
      </c>
      <c r="AF19" s="13">
        <f>'Link In'!AA117</f>
        <v>16</v>
      </c>
      <c r="AG19" s="13">
        <f>'Link In'!AB117</f>
        <v>16</v>
      </c>
      <c r="AH19" s="13">
        <f>'Link In'!AC117</f>
        <v>16</v>
      </c>
    </row>
    <row r="20" spans="1:34" x14ac:dyDescent="0.3">
      <c r="A20" s="6"/>
      <c r="B20" s="12" t="s">
        <v>9</v>
      </c>
      <c r="C20" s="12"/>
      <c r="D20" s="12"/>
      <c r="E20" s="123">
        <v>340.77</v>
      </c>
      <c r="F20" s="123">
        <v>340.77</v>
      </c>
      <c r="G20" s="13">
        <f>'Link In'!B118</f>
        <v>0</v>
      </c>
      <c r="H20" s="13">
        <f>'Link In'!C118</f>
        <v>0</v>
      </c>
      <c r="I20" s="13">
        <f>'Link In'!D118</f>
        <v>0</v>
      </c>
      <c r="J20" s="13">
        <f>'Link In'!E118</f>
        <v>0</v>
      </c>
      <c r="K20" s="13">
        <f>'Link In'!F118</f>
        <v>0</v>
      </c>
      <c r="L20" s="13">
        <f>'Link In'!G118</f>
        <v>0</v>
      </c>
      <c r="M20" s="13">
        <f>'Link In'!H118</f>
        <v>0</v>
      </c>
      <c r="N20" s="13">
        <f>'Link In'!I118</f>
        <v>0</v>
      </c>
      <c r="O20" s="13">
        <f>'Link In'!J118</f>
        <v>0</v>
      </c>
      <c r="P20" s="13">
        <f>'Link In'!K118</f>
        <v>0</v>
      </c>
      <c r="Q20" s="13">
        <f>'Link In'!L118</f>
        <v>0</v>
      </c>
      <c r="R20" s="13">
        <f>'Link In'!M118</f>
        <v>0</v>
      </c>
      <c r="S20" s="13">
        <f>'Link In'!N118</f>
        <v>0</v>
      </c>
      <c r="T20" s="13">
        <f>'Link In'!O118</f>
        <v>0</v>
      </c>
      <c r="U20" s="13">
        <f>'Link In'!P118</f>
        <v>0</v>
      </c>
      <c r="V20" s="13">
        <f>'Link In'!Q118</f>
        <v>0</v>
      </c>
      <c r="W20" s="13">
        <f>'Link In'!R118</f>
        <v>0</v>
      </c>
      <c r="X20" s="13">
        <f>'Link In'!S118</f>
        <v>0</v>
      </c>
      <c r="Y20" s="13">
        <f>'Link In'!T118</f>
        <v>0</v>
      </c>
      <c r="Z20" s="13">
        <f>'Link In'!U118</f>
        <v>0</v>
      </c>
      <c r="AA20" s="13">
        <f>'Link In'!V118</f>
        <v>0</v>
      </c>
      <c r="AB20" s="13">
        <f>'Link In'!W118</f>
        <v>0</v>
      </c>
      <c r="AC20" s="13">
        <f>'Link In'!X118</f>
        <v>0</v>
      </c>
      <c r="AD20" s="13">
        <f>'Link In'!Y118</f>
        <v>0</v>
      </c>
      <c r="AE20" s="13">
        <f>'Link In'!Z118</f>
        <v>0</v>
      </c>
      <c r="AF20" s="13">
        <f>'Link In'!AA118</f>
        <v>0</v>
      </c>
      <c r="AG20" s="13">
        <f>'Link In'!AB118</f>
        <v>0</v>
      </c>
      <c r="AH20" s="13">
        <f>'Link In'!AC118</f>
        <v>0</v>
      </c>
    </row>
    <row r="21" spans="1:34" x14ac:dyDescent="0.3">
      <c r="A21" s="6"/>
      <c r="B21" s="12" t="s">
        <v>10</v>
      </c>
      <c r="C21" s="12"/>
      <c r="D21" s="12"/>
      <c r="E21" s="123">
        <v>681.5</v>
      </c>
      <c r="F21" s="123">
        <v>681.5</v>
      </c>
      <c r="G21" s="13">
        <f>'Link In'!B119</f>
        <v>0</v>
      </c>
      <c r="H21" s="13">
        <f>'Link In'!C119</f>
        <v>0</v>
      </c>
      <c r="I21" s="13">
        <f>'Link In'!D119</f>
        <v>0</v>
      </c>
      <c r="J21" s="13">
        <f>'Link In'!E119</f>
        <v>0</v>
      </c>
      <c r="K21" s="13">
        <f>'Link In'!F119</f>
        <v>0</v>
      </c>
      <c r="L21" s="13">
        <f>'Link In'!G119</f>
        <v>0</v>
      </c>
      <c r="M21" s="13">
        <f>'Link In'!H119</f>
        <v>0</v>
      </c>
      <c r="N21" s="13">
        <f>'Link In'!I119</f>
        <v>0</v>
      </c>
      <c r="O21" s="13">
        <f>'Link In'!J119</f>
        <v>0</v>
      </c>
      <c r="P21" s="13">
        <f>'Link In'!K119</f>
        <v>0</v>
      </c>
      <c r="Q21" s="13">
        <f>'Link In'!L119</f>
        <v>0</v>
      </c>
      <c r="R21" s="13">
        <f>'Link In'!M119</f>
        <v>0</v>
      </c>
      <c r="S21" s="13">
        <f>'Link In'!N119</f>
        <v>0</v>
      </c>
      <c r="T21" s="13">
        <f>'Link In'!O119</f>
        <v>0</v>
      </c>
      <c r="U21" s="13">
        <f>'Link In'!P119</f>
        <v>0</v>
      </c>
      <c r="V21" s="13">
        <f>'Link In'!Q119</f>
        <v>0</v>
      </c>
      <c r="W21" s="13">
        <f>'Link In'!R119</f>
        <v>0</v>
      </c>
      <c r="X21" s="13">
        <f>'Link In'!S119</f>
        <v>0</v>
      </c>
      <c r="Y21" s="13">
        <f>'Link In'!T119</f>
        <v>0</v>
      </c>
      <c r="Z21" s="13">
        <f>'Link In'!U119</f>
        <v>0</v>
      </c>
      <c r="AA21" s="13">
        <f>'Link In'!V119</f>
        <v>0</v>
      </c>
      <c r="AB21" s="13">
        <f>'Link In'!W119</f>
        <v>0</v>
      </c>
      <c r="AC21" s="13">
        <f>'Link In'!X119</f>
        <v>0</v>
      </c>
      <c r="AD21" s="13">
        <f>'Link In'!Y119</f>
        <v>0</v>
      </c>
      <c r="AE21" s="13">
        <f>'Link In'!Z119</f>
        <v>0</v>
      </c>
      <c r="AF21" s="13">
        <f>'Link In'!AA119</f>
        <v>0</v>
      </c>
      <c r="AG21" s="13">
        <f>'Link In'!AB119</f>
        <v>0</v>
      </c>
      <c r="AH21" s="13">
        <f>'Link In'!AC119</f>
        <v>0</v>
      </c>
    </row>
    <row r="22" spans="1:34" x14ac:dyDescent="0.3">
      <c r="A22" s="6"/>
      <c r="B22" s="12" t="s">
        <v>11</v>
      </c>
      <c r="C22" s="12"/>
      <c r="D22" s="12"/>
      <c r="E22" s="123">
        <v>1090.4000000000001</v>
      </c>
      <c r="F22" s="123">
        <v>1090.4000000000001</v>
      </c>
      <c r="G22" s="13">
        <f>'Link In'!B120</f>
        <v>0</v>
      </c>
      <c r="H22" s="13">
        <f>'Link In'!C120</f>
        <v>0</v>
      </c>
      <c r="I22" s="13">
        <f>'Link In'!D120</f>
        <v>0</v>
      </c>
      <c r="J22" s="13">
        <f>'Link In'!E120</f>
        <v>0</v>
      </c>
      <c r="K22" s="13">
        <f>'Link In'!F120</f>
        <v>0</v>
      </c>
      <c r="L22" s="13">
        <f>'Link In'!G120</f>
        <v>0</v>
      </c>
      <c r="M22" s="13">
        <f>'Link In'!H120</f>
        <v>0</v>
      </c>
      <c r="N22" s="13">
        <f>'Link In'!I120</f>
        <v>0</v>
      </c>
      <c r="O22" s="13">
        <f>'Link In'!J120</f>
        <v>0</v>
      </c>
      <c r="P22" s="13">
        <f>'Link In'!K120</f>
        <v>0</v>
      </c>
      <c r="Q22" s="13">
        <f>'Link In'!L120</f>
        <v>0</v>
      </c>
      <c r="R22" s="13">
        <f>'Link In'!M120</f>
        <v>0</v>
      </c>
      <c r="S22" s="13">
        <f>'Link In'!N120</f>
        <v>0</v>
      </c>
      <c r="T22" s="13">
        <f>'Link In'!O120</f>
        <v>0</v>
      </c>
      <c r="U22" s="13">
        <f>'Link In'!P120</f>
        <v>0</v>
      </c>
      <c r="V22" s="13">
        <f>'Link In'!Q120</f>
        <v>0</v>
      </c>
      <c r="W22" s="13">
        <f>'Link In'!R120</f>
        <v>0</v>
      </c>
      <c r="X22" s="13">
        <f>'Link In'!S120</f>
        <v>0</v>
      </c>
      <c r="Y22" s="13">
        <f>'Link In'!T120</f>
        <v>0</v>
      </c>
      <c r="Z22" s="13">
        <f>'Link In'!U120</f>
        <v>0</v>
      </c>
      <c r="AA22" s="13">
        <f>'Link In'!V120</f>
        <v>0</v>
      </c>
      <c r="AB22" s="13">
        <f>'Link In'!W120</f>
        <v>0</v>
      </c>
      <c r="AC22" s="13">
        <f>'Link In'!X120</f>
        <v>0</v>
      </c>
      <c r="AD22" s="13">
        <f>'Link In'!Y120</f>
        <v>0</v>
      </c>
      <c r="AE22" s="13">
        <f>'Link In'!Z120</f>
        <v>0</v>
      </c>
      <c r="AF22" s="13">
        <f>'Link In'!AA120</f>
        <v>0</v>
      </c>
      <c r="AG22" s="13">
        <f>'Link In'!AB120</f>
        <v>0</v>
      </c>
      <c r="AH22" s="13">
        <f>'Link In'!AC120</f>
        <v>0</v>
      </c>
    </row>
    <row r="23" spans="1:34" x14ac:dyDescent="0.3">
      <c r="A23" s="6"/>
      <c r="B23" s="12"/>
      <c r="C23" s="12"/>
      <c r="D23" s="12"/>
      <c r="E23" s="86"/>
      <c r="F23" s="86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x14ac:dyDescent="0.3">
      <c r="A24" s="6"/>
      <c r="B24" s="15"/>
      <c r="C24" s="15"/>
      <c r="D24" s="15"/>
      <c r="E24" s="87"/>
      <c r="F24" s="87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x14ac:dyDescent="0.3">
      <c r="A25" s="6"/>
      <c r="B25" s="10" t="s">
        <v>127</v>
      </c>
      <c r="C25" s="10"/>
      <c r="D25" s="10"/>
      <c r="E25" s="17"/>
      <c r="F25" s="17"/>
      <c r="G25" s="18">
        <f>SUM(G14:G24)</f>
        <v>33.325665118100332</v>
      </c>
      <c r="H25" s="18">
        <f>SUM(H14:H24)</f>
        <v>39.467868311997044</v>
      </c>
      <c r="I25" s="18">
        <f>SUM(I14:I24)</f>
        <v>18.390987235118985</v>
      </c>
      <c r="J25" s="18">
        <f t="shared" ref="J25:AH25" si="0">SUM(J14:J24)</f>
        <v>34.36699355549635</v>
      </c>
      <c r="K25" s="18">
        <f t="shared" si="0"/>
        <v>36.452239972270434</v>
      </c>
      <c r="L25" s="18">
        <f t="shared" si="0"/>
        <v>41.536607968588015</v>
      </c>
      <c r="M25" s="18">
        <f t="shared" si="0"/>
        <v>44</v>
      </c>
      <c r="N25" s="18">
        <f t="shared" si="0"/>
        <v>44</v>
      </c>
      <c r="O25" s="18">
        <f t="shared" si="0"/>
        <v>44</v>
      </c>
      <c r="P25" s="18">
        <f t="shared" si="0"/>
        <v>44</v>
      </c>
      <c r="Q25" s="18">
        <f t="shared" si="0"/>
        <v>44</v>
      </c>
      <c r="R25" s="18">
        <f t="shared" si="0"/>
        <v>44</v>
      </c>
      <c r="S25" s="18">
        <f t="shared" si="0"/>
        <v>44</v>
      </c>
      <c r="T25" s="18">
        <f t="shared" si="0"/>
        <v>44</v>
      </c>
      <c r="U25" s="18">
        <f t="shared" si="0"/>
        <v>44</v>
      </c>
      <c r="V25" s="18">
        <f t="shared" si="0"/>
        <v>44</v>
      </c>
      <c r="W25" s="18">
        <f t="shared" si="0"/>
        <v>44</v>
      </c>
      <c r="X25" s="18">
        <f t="shared" si="0"/>
        <v>44</v>
      </c>
      <c r="Y25" s="18">
        <f t="shared" si="0"/>
        <v>44</v>
      </c>
      <c r="Z25" s="18">
        <f t="shared" si="0"/>
        <v>44</v>
      </c>
      <c r="AA25" s="18">
        <f t="shared" si="0"/>
        <v>44</v>
      </c>
      <c r="AB25" s="18">
        <f t="shared" si="0"/>
        <v>44</v>
      </c>
      <c r="AC25" s="18">
        <f t="shared" si="0"/>
        <v>44</v>
      </c>
      <c r="AD25" s="18">
        <f t="shared" si="0"/>
        <v>44</v>
      </c>
      <c r="AE25" s="18">
        <f t="shared" si="0"/>
        <v>44</v>
      </c>
      <c r="AF25" s="18">
        <f t="shared" si="0"/>
        <v>44</v>
      </c>
      <c r="AG25" s="18">
        <f t="shared" si="0"/>
        <v>44</v>
      </c>
      <c r="AH25" s="18">
        <f t="shared" si="0"/>
        <v>44</v>
      </c>
    </row>
    <row r="26" spans="1:34" x14ac:dyDescent="0.3">
      <c r="A26" s="6"/>
      <c r="B26" s="7"/>
      <c r="C26" s="7"/>
      <c r="D26" s="7"/>
      <c r="E26" s="18"/>
      <c r="F26" s="19"/>
      <c r="G26" s="18"/>
      <c r="H26" s="18"/>
      <c r="I26" s="18"/>
      <c r="J26" s="18"/>
      <c r="K26" s="18"/>
      <c r="L26" s="18"/>
      <c r="M26" s="19"/>
      <c r="N26" s="19"/>
      <c r="O26" s="19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33"/>
      <c r="AB26" s="56"/>
      <c r="AC26" s="56"/>
      <c r="AD26" s="56"/>
      <c r="AE26" s="56"/>
      <c r="AF26" s="56"/>
      <c r="AG26" s="56"/>
      <c r="AH26" s="56"/>
    </row>
    <row r="27" spans="1:34" x14ac:dyDescent="0.3">
      <c r="E27" s="18"/>
      <c r="G27" s="18"/>
      <c r="H27" s="18"/>
      <c r="I27" s="18"/>
      <c r="J27" s="18" t="s">
        <v>126</v>
      </c>
      <c r="K27" s="18"/>
      <c r="L27" s="18"/>
      <c r="O27" s="164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33"/>
      <c r="AB27" s="56"/>
      <c r="AC27" s="56"/>
      <c r="AD27" s="56"/>
      <c r="AE27" s="56"/>
      <c r="AF27" s="56"/>
      <c r="AG27" s="56"/>
      <c r="AH27" s="56"/>
    </row>
    <row r="28" spans="1:34" x14ac:dyDescent="0.3">
      <c r="E28" s="19"/>
      <c r="G28" s="19"/>
      <c r="H28" s="19"/>
      <c r="I28" s="19"/>
      <c r="J28" s="19"/>
      <c r="K28" s="19"/>
      <c r="L28" s="19"/>
      <c r="O28" s="164"/>
      <c r="AA28" s="164"/>
    </row>
    <row r="29" spans="1:34" x14ac:dyDescent="0.3">
      <c r="O29" s="164"/>
      <c r="AA29" s="164"/>
    </row>
    <row r="30" spans="1:34" x14ac:dyDescent="0.3">
      <c r="A30" s="2" t="s">
        <v>18</v>
      </c>
      <c r="B30" s="3"/>
      <c r="C30" s="3"/>
      <c r="D30" s="3"/>
      <c r="E30" s="4"/>
      <c r="F30" s="4"/>
      <c r="G30" s="5">
        <f t="shared" ref="G30:AH30" si="1">G11</f>
        <v>43160</v>
      </c>
      <c r="H30" s="5">
        <f t="shared" si="1"/>
        <v>43191</v>
      </c>
      <c r="I30" s="5">
        <f t="shared" si="1"/>
        <v>43221</v>
      </c>
      <c r="J30" s="5">
        <f t="shared" si="1"/>
        <v>43252</v>
      </c>
      <c r="K30" s="5">
        <f t="shared" si="1"/>
        <v>43282</v>
      </c>
      <c r="L30" s="5">
        <f t="shared" si="1"/>
        <v>43313</v>
      </c>
      <c r="M30" s="5">
        <f t="shared" si="1"/>
        <v>43344</v>
      </c>
      <c r="N30" s="5">
        <f t="shared" si="1"/>
        <v>43374</v>
      </c>
      <c r="O30" s="165">
        <f t="shared" si="1"/>
        <v>43405</v>
      </c>
      <c r="P30" s="5">
        <f t="shared" si="1"/>
        <v>43435</v>
      </c>
      <c r="Q30" s="5">
        <f t="shared" si="1"/>
        <v>43466</v>
      </c>
      <c r="R30" s="5">
        <f t="shared" si="1"/>
        <v>43497</v>
      </c>
      <c r="S30" s="5">
        <f t="shared" si="1"/>
        <v>43525</v>
      </c>
      <c r="T30" s="5">
        <f t="shared" si="1"/>
        <v>43556</v>
      </c>
      <c r="U30" s="5">
        <f t="shared" si="1"/>
        <v>43586</v>
      </c>
      <c r="V30" s="5">
        <f t="shared" si="1"/>
        <v>43617</v>
      </c>
      <c r="W30" s="5">
        <f t="shared" si="1"/>
        <v>43647</v>
      </c>
      <c r="X30" s="5">
        <f t="shared" si="1"/>
        <v>43678</v>
      </c>
      <c r="Y30" s="5">
        <f t="shared" si="1"/>
        <v>43709</v>
      </c>
      <c r="Z30" s="5">
        <f t="shared" si="1"/>
        <v>43739</v>
      </c>
      <c r="AA30" s="165">
        <f t="shared" si="1"/>
        <v>43770</v>
      </c>
      <c r="AB30" s="5">
        <f t="shared" si="1"/>
        <v>43800</v>
      </c>
      <c r="AC30" s="5">
        <f t="shared" si="1"/>
        <v>43831</v>
      </c>
      <c r="AD30" s="5">
        <f t="shared" si="1"/>
        <v>43862</v>
      </c>
      <c r="AE30" s="5">
        <f t="shared" si="1"/>
        <v>43891</v>
      </c>
      <c r="AF30" s="5">
        <f t="shared" si="1"/>
        <v>43922</v>
      </c>
      <c r="AG30" s="5">
        <f t="shared" si="1"/>
        <v>43952</v>
      </c>
      <c r="AH30" s="5">
        <f t="shared" si="1"/>
        <v>43983</v>
      </c>
    </row>
    <row r="31" spans="1:34" x14ac:dyDescent="0.3">
      <c r="A31" s="25"/>
      <c r="B31" s="26"/>
      <c r="C31" s="26"/>
      <c r="D31" s="26"/>
      <c r="E31" s="26"/>
      <c r="F31" s="26"/>
      <c r="G31" s="9"/>
      <c r="H31" s="9"/>
      <c r="I31" s="9"/>
      <c r="J31" s="9"/>
      <c r="K31" s="9"/>
      <c r="L31" s="9"/>
      <c r="M31" s="9"/>
      <c r="N31" s="9"/>
      <c r="O31" s="16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66"/>
      <c r="AB31" s="9"/>
      <c r="AC31" s="9"/>
      <c r="AD31" s="9"/>
      <c r="AE31" s="9"/>
      <c r="AF31" s="9"/>
      <c r="AG31" s="9"/>
      <c r="AH31" s="9"/>
    </row>
    <row r="32" spans="1:34" x14ac:dyDescent="0.3">
      <c r="A32" s="6"/>
      <c r="B32" s="21" t="str">
        <f>B13</f>
        <v>Miscellaneous</v>
      </c>
      <c r="C32" s="21"/>
      <c r="D32" s="21"/>
      <c r="E32" s="7" t="s">
        <v>23</v>
      </c>
      <c r="F32" s="7" t="s">
        <v>23</v>
      </c>
      <c r="G32" s="27"/>
      <c r="H32" s="27"/>
      <c r="I32" s="27"/>
      <c r="J32" s="27"/>
      <c r="K32" s="27"/>
      <c r="L32" s="27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x14ac:dyDescent="0.3">
      <c r="A33" s="6"/>
      <c r="B33" s="29" t="s">
        <v>27</v>
      </c>
      <c r="C33" s="29"/>
      <c r="D33" s="29"/>
      <c r="E33" s="151">
        <v>4.5</v>
      </c>
      <c r="F33" s="151">
        <f>0.1674/50*1000</f>
        <v>3.3479999999999999</v>
      </c>
      <c r="G33" s="13">
        <f>'Link In'!B123</f>
        <v>181.5022222222222</v>
      </c>
      <c r="H33" s="13">
        <f>'Link In'!C123</f>
        <v>852.70888888888874</v>
      </c>
      <c r="I33" s="13">
        <f>'Link In'!D123</f>
        <v>2354.382222222222</v>
      </c>
      <c r="J33" s="13">
        <f>'Link In'!E123</f>
        <v>1078.2844444444443</v>
      </c>
      <c r="K33" s="13">
        <f>'Link In'!F123</f>
        <v>1067.8266666666664</v>
      </c>
      <c r="L33" s="13">
        <f>'Link In'!G123</f>
        <v>1200.281203566122</v>
      </c>
      <c r="M33" s="13">
        <f>'Link In'!H123</f>
        <v>324.62891000000002</v>
      </c>
      <c r="N33" s="13">
        <f>'Link In'!I123</f>
        <v>209.13969000000006</v>
      </c>
      <c r="O33" s="13">
        <f>'Link In'!J123</f>
        <v>264.29009000000002</v>
      </c>
      <c r="P33" s="13">
        <f>'Link In'!K123</f>
        <v>150.49213499999999</v>
      </c>
      <c r="Q33" s="13">
        <f>'Link In'!L123</f>
        <v>149.572315</v>
      </c>
      <c r="R33" s="13">
        <f>'Link In'!M123</f>
        <v>338.08643999999998</v>
      </c>
      <c r="S33" s="13">
        <f>'Link In'!N123</f>
        <v>154.47423000000001</v>
      </c>
      <c r="T33" s="13">
        <f>'Link In'!O123</f>
        <v>263.498085</v>
      </c>
      <c r="U33" s="13">
        <f>'Link In'!P123</f>
        <v>179.21118999999999</v>
      </c>
      <c r="V33" s="13">
        <f>'Link In'!Q123</f>
        <v>397.51290499999999</v>
      </c>
      <c r="W33" s="13">
        <f>'Link In'!R123</f>
        <v>350.10671000000002</v>
      </c>
      <c r="X33" s="13">
        <f>'Link In'!S123</f>
        <v>372.33314000000007</v>
      </c>
      <c r="Y33" s="13">
        <f>'Link In'!T123</f>
        <v>324.62891000000002</v>
      </c>
      <c r="Z33" s="13">
        <f>'Link In'!U123</f>
        <v>209.13969000000006</v>
      </c>
      <c r="AA33" s="13">
        <f>'Link In'!V123</f>
        <v>264.29009000000002</v>
      </c>
      <c r="AB33" s="13">
        <f>'Link In'!W123</f>
        <v>150.49213499999999</v>
      </c>
      <c r="AC33" s="13">
        <f>'Link In'!X123</f>
        <v>149.572315</v>
      </c>
      <c r="AD33" s="13">
        <f>'Link In'!Y123</f>
        <v>338.08643999999998</v>
      </c>
      <c r="AE33" s="13">
        <f>'Link In'!Z123</f>
        <v>154.47423000000001</v>
      </c>
      <c r="AF33" s="13">
        <f>'Link In'!AA123</f>
        <v>263.498085</v>
      </c>
      <c r="AG33" s="13">
        <f>'Link In'!AB123</f>
        <v>179.21118999999999</v>
      </c>
      <c r="AH33" s="13">
        <f>'Link In'!AC123</f>
        <v>397.51290499999999</v>
      </c>
    </row>
    <row r="34" spans="1:34" x14ac:dyDescent="0.3">
      <c r="A34" s="6"/>
      <c r="B34" s="29" t="s">
        <v>28</v>
      </c>
      <c r="C34" s="29"/>
      <c r="D34" s="29"/>
      <c r="E34" s="88"/>
      <c r="F34" s="88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</row>
    <row r="35" spans="1:34" x14ac:dyDescent="0.3">
      <c r="A35" s="6"/>
      <c r="B35" s="29" t="s">
        <v>29</v>
      </c>
      <c r="C35" s="29"/>
      <c r="D35" s="29"/>
      <c r="E35" s="88"/>
      <c r="F35" s="88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</row>
    <row r="36" spans="1:34" x14ac:dyDescent="0.3">
      <c r="A36" s="6"/>
      <c r="B36" s="29" t="s">
        <v>30</v>
      </c>
      <c r="C36" s="29"/>
      <c r="D36" s="29"/>
      <c r="E36" s="88"/>
      <c r="F36" s="88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</row>
    <row r="37" spans="1:34" x14ac:dyDescent="0.3">
      <c r="A37" s="6"/>
      <c r="B37" s="29"/>
      <c r="C37" s="29"/>
      <c r="D37" s="29"/>
      <c r="E37" s="88"/>
      <c r="F37" s="88"/>
      <c r="G37" s="13"/>
      <c r="H37" s="13"/>
      <c r="I37" s="13"/>
      <c r="J37" s="13"/>
      <c r="K37" s="13"/>
      <c r="L37" s="13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x14ac:dyDescent="0.3">
      <c r="A38" s="6"/>
      <c r="B38" s="30"/>
      <c r="C38" s="30"/>
      <c r="D38" s="30"/>
      <c r="E38" s="89"/>
      <c r="F38" s="89"/>
      <c r="G38" s="16"/>
      <c r="H38" s="16"/>
      <c r="I38" s="16"/>
      <c r="J38" s="16"/>
      <c r="K38" s="16"/>
      <c r="L38" s="16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1:34" x14ac:dyDescent="0.3">
      <c r="A39" s="22"/>
      <c r="B39" s="10" t="s">
        <v>128</v>
      </c>
      <c r="C39" s="10"/>
      <c r="D39" s="10"/>
      <c r="E39" s="17"/>
      <c r="F39" s="17"/>
      <c r="G39" s="18">
        <f>SUM(G33:G38)</f>
        <v>181.5022222222222</v>
      </c>
      <c r="H39" s="18">
        <f>SUM(H33:H38)</f>
        <v>852.70888888888874</v>
      </c>
      <c r="I39" s="18">
        <f>SUM(I33:I38)</f>
        <v>2354.382222222222</v>
      </c>
      <c r="J39" s="18">
        <f t="shared" ref="J39:AH39" si="2">SUM(J33:J38)</f>
        <v>1078.2844444444443</v>
      </c>
      <c r="K39" s="18">
        <f t="shared" si="2"/>
        <v>1067.8266666666664</v>
      </c>
      <c r="L39" s="18">
        <f t="shared" si="2"/>
        <v>1200.281203566122</v>
      </c>
      <c r="M39" s="18">
        <f t="shared" si="2"/>
        <v>324.62891000000002</v>
      </c>
      <c r="N39" s="18">
        <f t="shared" si="2"/>
        <v>209.13969000000006</v>
      </c>
      <c r="O39" s="18">
        <f t="shared" si="2"/>
        <v>264.29009000000002</v>
      </c>
      <c r="P39" s="18">
        <f t="shared" si="2"/>
        <v>150.49213499999999</v>
      </c>
      <c r="Q39" s="18">
        <f t="shared" si="2"/>
        <v>149.572315</v>
      </c>
      <c r="R39" s="18">
        <f t="shared" si="2"/>
        <v>338.08643999999998</v>
      </c>
      <c r="S39" s="18">
        <f t="shared" si="2"/>
        <v>154.47423000000001</v>
      </c>
      <c r="T39" s="18">
        <f t="shared" si="2"/>
        <v>263.498085</v>
      </c>
      <c r="U39" s="18">
        <f t="shared" si="2"/>
        <v>179.21118999999999</v>
      </c>
      <c r="V39" s="18">
        <f t="shared" si="2"/>
        <v>397.51290499999999</v>
      </c>
      <c r="W39" s="18">
        <f t="shared" si="2"/>
        <v>350.10671000000002</v>
      </c>
      <c r="X39" s="18">
        <f t="shared" si="2"/>
        <v>372.33314000000007</v>
      </c>
      <c r="Y39" s="18">
        <f t="shared" si="2"/>
        <v>324.62891000000002</v>
      </c>
      <c r="Z39" s="18">
        <f t="shared" si="2"/>
        <v>209.13969000000006</v>
      </c>
      <c r="AA39" s="18">
        <f t="shared" si="2"/>
        <v>264.29009000000002</v>
      </c>
      <c r="AB39" s="18">
        <f t="shared" si="2"/>
        <v>150.49213499999999</v>
      </c>
      <c r="AC39" s="18">
        <f t="shared" si="2"/>
        <v>149.572315</v>
      </c>
      <c r="AD39" s="18">
        <f t="shared" si="2"/>
        <v>338.08643999999998</v>
      </c>
      <c r="AE39" s="18">
        <f t="shared" si="2"/>
        <v>154.47423000000001</v>
      </c>
      <c r="AF39" s="18">
        <f t="shared" si="2"/>
        <v>263.498085</v>
      </c>
      <c r="AG39" s="18">
        <f t="shared" si="2"/>
        <v>179.21118999999999</v>
      </c>
      <c r="AH39" s="18">
        <f t="shared" si="2"/>
        <v>397.51290499999999</v>
      </c>
    </row>
    <row r="40" spans="1:34" x14ac:dyDescent="0.3">
      <c r="E40" s="31"/>
      <c r="O40" s="164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33"/>
      <c r="AB40" s="56"/>
      <c r="AC40" s="56"/>
      <c r="AD40" s="56"/>
      <c r="AE40" s="56"/>
      <c r="AF40" s="56"/>
      <c r="AG40" s="56"/>
      <c r="AH40" s="56"/>
    </row>
    <row r="41" spans="1:34" x14ac:dyDescent="0.3">
      <c r="O41" s="164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33"/>
      <c r="AB41" s="56"/>
      <c r="AC41" s="56"/>
      <c r="AD41" s="56"/>
      <c r="AE41" s="56"/>
      <c r="AF41" s="56"/>
      <c r="AG41" s="56"/>
      <c r="AH41" s="56"/>
    </row>
    <row r="42" spans="1:34" x14ac:dyDescent="0.3">
      <c r="O42" s="164"/>
      <c r="AA42" s="164"/>
    </row>
    <row r="43" spans="1:34" x14ac:dyDescent="0.3">
      <c r="O43" s="164"/>
      <c r="AA43" s="164"/>
    </row>
    <row r="44" spans="1:34" x14ac:dyDescent="0.3">
      <c r="O44" s="164"/>
      <c r="AA44" s="164"/>
    </row>
    <row r="45" spans="1:34" x14ac:dyDescent="0.3">
      <c r="F45" s="53"/>
      <c r="G45" s="53"/>
      <c r="H45" s="53"/>
      <c r="I45" s="53"/>
      <c r="J45" s="53"/>
      <c r="K45" s="53"/>
      <c r="L45" s="53"/>
      <c r="M45" s="53"/>
      <c r="N45" s="53"/>
      <c r="O45" s="168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168"/>
      <c r="AB45" s="53"/>
      <c r="AC45" s="53"/>
      <c r="AD45" s="53"/>
      <c r="AE45" s="53"/>
      <c r="AF45" s="53"/>
      <c r="AG45" s="53"/>
      <c r="AH45" s="53"/>
    </row>
    <row r="46" spans="1:34" x14ac:dyDescent="0.3">
      <c r="A46" s="24" t="s">
        <v>36</v>
      </c>
      <c r="B46" s="1"/>
      <c r="C46" s="1"/>
      <c r="D46" s="1"/>
      <c r="E46" s="1" t="s">
        <v>24</v>
      </c>
      <c r="F46" s="1"/>
      <c r="G46" s="1" t="s">
        <v>25</v>
      </c>
      <c r="H46" s="1" t="s">
        <v>25</v>
      </c>
      <c r="I46" s="1" t="s">
        <v>25</v>
      </c>
      <c r="J46" s="1" t="s">
        <v>25</v>
      </c>
      <c r="K46" s="1" t="s">
        <v>25</v>
      </c>
      <c r="L46" s="1" t="s">
        <v>25</v>
      </c>
      <c r="M46" s="1" t="s">
        <v>25</v>
      </c>
      <c r="N46" s="1" t="s">
        <v>25</v>
      </c>
      <c r="O46" s="7" t="s">
        <v>25</v>
      </c>
      <c r="P46" s="1" t="s">
        <v>25</v>
      </c>
      <c r="Q46" s="1" t="s">
        <v>25</v>
      </c>
      <c r="R46" s="1" t="s">
        <v>25</v>
      </c>
      <c r="S46" s="1"/>
      <c r="T46" s="1"/>
      <c r="U46" s="1"/>
      <c r="V46" s="1"/>
      <c r="W46" s="1" t="s">
        <v>26</v>
      </c>
      <c r="X46" s="1" t="s">
        <v>26</v>
      </c>
      <c r="Y46" s="1" t="s">
        <v>26</v>
      </c>
      <c r="Z46" s="1" t="s">
        <v>26</v>
      </c>
      <c r="AA46" s="7" t="s">
        <v>26</v>
      </c>
      <c r="AB46" s="1" t="s">
        <v>26</v>
      </c>
      <c r="AC46" s="1" t="s">
        <v>26</v>
      </c>
      <c r="AD46" s="1" t="s">
        <v>26</v>
      </c>
      <c r="AE46" s="1" t="s">
        <v>26</v>
      </c>
      <c r="AF46" s="1" t="s">
        <v>26</v>
      </c>
      <c r="AG46" s="1" t="s">
        <v>26</v>
      </c>
      <c r="AH46" s="1" t="s">
        <v>26</v>
      </c>
    </row>
    <row r="47" spans="1:34" x14ac:dyDescent="0.3">
      <c r="A47" s="2" t="s">
        <v>1</v>
      </c>
      <c r="B47" s="3"/>
      <c r="C47" s="3"/>
      <c r="D47" s="3"/>
      <c r="E47" s="4"/>
      <c r="F47" s="4"/>
      <c r="G47" s="5">
        <f>G11</f>
        <v>43160</v>
      </c>
      <c r="H47" s="5">
        <f t="shared" ref="H47:AH47" si="3">H11</f>
        <v>43191</v>
      </c>
      <c r="I47" s="5">
        <f t="shared" si="3"/>
        <v>43221</v>
      </c>
      <c r="J47" s="5">
        <f t="shared" si="3"/>
        <v>43252</v>
      </c>
      <c r="K47" s="5">
        <f t="shared" si="3"/>
        <v>43282</v>
      </c>
      <c r="L47" s="5">
        <f t="shared" si="3"/>
        <v>43313</v>
      </c>
      <c r="M47" s="5">
        <f t="shared" si="3"/>
        <v>43344</v>
      </c>
      <c r="N47" s="5">
        <f t="shared" si="3"/>
        <v>43374</v>
      </c>
      <c r="O47" s="5">
        <f t="shared" si="3"/>
        <v>43405</v>
      </c>
      <c r="P47" s="5">
        <f t="shared" si="3"/>
        <v>43435</v>
      </c>
      <c r="Q47" s="5">
        <f t="shared" si="3"/>
        <v>43466</v>
      </c>
      <c r="R47" s="5">
        <f t="shared" si="3"/>
        <v>43497</v>
      </c>
      <c r="S47" s="5">
        <f t="shared" si="3"/>
        <v>43525</v>
      </c>
      <c r="T47" s="5">
        <f t="shared" si="3"/>
        <v>43556</v>
      </c>
      <c r="U47" s="5">
        <f t="shared" si="3"/>
        <v>43586</v>
      </c>
      <c r="V47" s="5">
        <f t="shared" si="3"/>
        <v>43617</v>
      </c>
      <c r="W47" s="5">
        <f t="shared" si="3"/>
        <v>43647</v>
      </c>
      <c r="X47" s="5">
        <f t="shared" si="3"/>
        <v>43678</v>
      </c>
      <c r="Y47" s="5">
        <f t="shared" si="3"/>
        <v>43709</v>
      </c>
      <c r="Z47" s="5">
        <f t="shared" si="3"/>
        <v>43739</v>
      </c>
      <c r="AA47" s="5">
        <f t="shared" si="3"/>
        <v>43770</v>
      </c>
      <c r="AB47" s="5">
        <f t="shared" si="3"/>
        <v>43800</v>
      </c>
      <c r="AC47" s="5">
        <f t="shared" si="3"/>
        <v>43831</v>
      </c>
      <c r="AD47" s="5">
        <f t="shared" si="3"/>
        <v>43862</v>
      </c>
      <c r="AE47" s="5">
        <f t="shared" si="3"/>
        <v>43891</v>
      </c>
      <c r="AF47" s="5">
        <f t="shared" si="3"/>
        <v>43922</v>
      </c>
      <c r="AG47" s="5">
        <f t="shared" si="3"/>
        <v>43952</v>
      </c>
      <c r="AH47" s="5">
        <f t="shared" si="3"/>
        <v>43983</v>
      </c>
    </row>
    <row r="48" spans="1:34" x14ac:dyDescent="0.3">
      <c r="A48" s="6"/>
      <c r="B48" s="7"/>
      <c r="C48" s="7"/>
      <c r="D48" s="7"/>
      <c r="E48" s="7"/>
      <c r="F48" s="7"/>
      <c r="G48" s="8"/>
      <c r="H48" s="8"/>
      <c r="I48" s="8"/>
      <c r="J48" s="8"/>
      <c r="K48" s="8"/>
      <c r="L48" s="8"/>
      <c r="M48" s="8"/>
      <c r="N48" s="8"/>
      <c r="O48" s="166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6"/>
      <c r="AB48" s="8"/>
      <c r="AC48" s="8"/>
      <c r="AD48" s="8"/>
      <c r="AE48" s="8"/>
      <c r="AF48" s="8"/>
      <c r="AG48" s="8"/>
      <c r="AH48" s="8"/>
    </row>
    <row r="49" spans="1:34" x14ac:dyDescent="0.3">
      <c r="A49" s="6"/>
      <c r="B49" s="10" t="str">
        <f>B32</f>
        <v>Miscellaneous</v>
      </c>
      <c r="C49" s="10"/>
      <c r="D49" s="10"/>
      <c r="E49" s="7" t="s">
        <v>23</v>
      </c>
      <c r="F49" s="7" t="s">
        <v>23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x14ac:dyDescent="0.3">
      <c r="A50" s="6"/>
      <c r="B50" s="12" t="s">
        <v>3</v>
      </c>
      <c r="C50" s="12"/>
      <c r="D50" s="12"/>
      <c r="E50" s="149">
        <f>E14</f>
        <v>13.63</v>
      </c>
      <c r="F50" s="149">
        <f>F14</f>
        <v>13.63</v>
      </c>
      <c r="G50" s="155">
        <f t="shared" ref="G50:I58" si="4">$E50*G14</f>
        <v>0</v>
      </c>
      <c r="H50" s="155">
        <f t="shared" si="4"/>
        <v>0</v>
      </c>
      <c r="I50" s="155">
        <f t="shared" si="4"/>
        <v>0</v>
      </c>
      <c r="J50" s="155">
        <f t="shared" ref="J50:L50" si="5">$E50*J14</f>
        <v>0</v>
      </c>
      <c r="K50" s="155">
        <f t="shared" si="5"/>
        <v>12.55</v>
      </c>
      <c r="L50" s="155">
        <f t="shared" si="5"/>
        <v>43.39</v>
      </c>
      <c r="M50" s="155">
        <f t="shared" ref="M50:M58" si="6">$F50*M14</f>
        <v>54.52</v>
      </c>
      <c r="N50" s="155">
        <f t="shared" ref="N50:AH50" si="7">$F50*N14</f>
        <v>54.52</v>
      </c>
      <c r="O50" s="155">
        <f t="shared" si="7"/>
        <v>54.52</v>
      </c>
      <c r="P50" s="155">
        <f t="shared" si="7"/>
        <v>54.52</v>
      </c>
      <c r="Q50" s="155">
        <f t="shared" si="7"/>
        <v>54.52</v>
      </c>
      <c r="R50" s="155">
        <f t="shared" si="7"/>
        <v>54.52</v>
      </c>
      <c r="S50" s="155">
        <f t="shared" si="7"/>
        <v>54.52</v>
      </c>
      <c r="T50" s="155">
        <f t="shared" si="7"/>
        <v>54.52</v>
      </c>
      <c r="U50" s="155">
        <f t="shared" si="7"/>
        <v>54.52</v>
      </c>
      <c r="V50" s="155">
        <f t="shared" si="7"/>
        <v>54.52</v>
      </c>
      <c r="W50" s="155">
        <f t="shared" si="7"/>
        <v>54.52</v>
      </c>
      <c r="X50" s="155">
        <f t="shared" si="7"/>
        <v>54.52</v>
      </c>
      <c r="Y50" s="155">
        <f t="shared" si="7"/>
        <v>54.52</v>
      </c>
      <c r="Z50" s="155">
        <f t="shared" si="7"/>
        <v>54.52</v>
      </c>
      <c r="AA50" s="155">
        <f t="shared" si="7"/>
        <v>54.52</v>
      </c>
      <c r="AB50" s="155">
        <f t="shared" si="7"/>
        <v>54.52</v>
      </c>
      <c r="AC50" s="155">
        <f t="shared" si="7"/>
        <v>54.52</v>
      </c>
      <c r="AD50" s="155">
        <f t="shared" si="7"/>
        <v>54.52</v>
      </c>
      <c r="AE50" s="155">
        <f t="shared" si="7"/>
        <v>54.52</v>
      </c>
      <c r="AF50" s="155">
        <f t="shared" si="7"/>
        <v>54.52</v>
      </c>
      <c r="AG50" s="155">
        <f t="shared" si="7"/>
        <v>54.52</v>
      </c>
      <c r="AH50" s="155">
        <f t="shared" si="7"/>
        <v>54.52</v>
      </c>
    </row>
    <row r="51" spans="1:34" x14ac:dyDescent="0.3">
      <c r="A51" s="6"/>
      <c r="B51" s="12" t="s">
        <v>4</v>
      </c>
      <c r="C51" s="12"/>
      <c r="D51" s="12"/>
      <c r="E51" s="123">
        <f t="shared" ref="E51:F58" si="8">E15</f>
        <v>20.46</v>
      </c>
      <c r="F51" s="123">
        <f t="shared" si="8"/>
        <v>20.46</v>
      </c>
      <c r="G51" s="33">
        <f t="shared" si="4"/>
        <v>0</v>
      </c>
      <c r="H51" s="33">
        <f t="shared" si="4"/>
        <v>0</v>
      </c>
      <c r="I51" s="33">
        <f t="shared" si="4"/>
        <v>0</v>
      </c>
      <c r="J51" s="33">
        <f t="shared" ref="J51:L51" si="9">$E51*J15</f>
        <v>0</v>
      </c>
      <c r="K51" s="33">
        <f t="shared" si="9"/>
        <v>0</v>
      </c>
      <c r="L51" s="33">
        <f t="shared" si="9"/>
        <v>0</v>
      </c>
      <c r="M51" s="33">
        <f t="shared" si="6"/>
        <v>0</v>
      </c>
      <c r="N51" s="33">
        <f t="shared" ref="N51:AH51" si="10">$F51*N15</f>
        <v>0</v>
      </c>
      <c r="O51" s="33">
        <f t="shared" si="10"/>
        <v>0</v>
      </c>
      <c r="P51" s="33">
        <f t="shared" si="10"/>
        <v>0</v>
      </c>
      <c r="Q51" s="33">
        <f t="shared" si="10"/>
        <v>0</v>
      </c>
      <c r="R51" s="33">
        <f t="shared" si="10"/>
        <v>0</v>
      </c>
      <c r="S51" s="33">
        <f t="shared" si="10"/>
        <v>0</v>
      </c>
      <c r="T51" s="33">
        <f t="shared" si="10"/>
        <v>0</v>
      </c>
      <c r="U51" s="33">
        <f t="shared" si="10"/>
        <v>0</v>
      </c>
      <c r="V51" s="33">
        <f t="shared" si="10"/>
        <v>0</v>
      </c>
      <c r="W51" s="33">
        <f t="shared" si="10"/>
        <v>0</v>
      </c>
      <c r="X51" s="33">
        <f t="shared" si="10"/>
        <v>0</v>
      </c>
      <c r="Y51" s="33">
        <f t="shared" si="10"/>
        <v>0</v>
      </c>
      <c r="Z51" s="33">
        <f t="shared" si="10"/>
        <v>0</v>
      </c>
      <c r="AA51" s="33">
        <f t="shared" si="10"/>
        <v>0</v>
      </c>
      <c r="AB51" s="33">
        <f t="shared" si="10"/>
        <v>0</v>
      </c>
      <c r="AC51" s="33">
        <f t="shared" si="10"/>
        <v>0</v>
      </c>
      <c r="AD51" s="33">
        <f t="shared" si="10"/>
        <v>0</v>
      </c>
      <c r="AE51" s="33">
        <f t="shared" si="10"/>
        <v>0</v>
      </c>
      <c r="AF51" s="33">
        <f t="shared" si="10"/>
        <v>0</v>
      </c>
      <c r="AG51" s="33">
        <f t="shared" si="10"/>
        <v>0</v>
      </c>
      <c r="AH51" s="33">
        <f t="shared" si="10"/>
        <v>0</v>
      </c>
    </row>
    <row r="52" spans="1:34" x14ac:dyDescent="0.3">
      <c r="A52" s="6"/>
      <c r="B52" s="12" t="s">
        <v>5</v>
      </c>
      <c r="C52" s="12"/>
      <c r="D52" s="12"/>
      <c r="E52" s="123">
        <f t="shared" si="8"/>
        <v>34.07</v>
      </c>
      <c r="F52" s="123">
        <f t="shared" si="8"/>
        <v>34.07</v>
      </c>
      <c r="G52" s="33">
        <f t="shared" si="4"/>
        <v>653.29</v>
      </c>
      <c r="H52" s="33">
        <f t="shared" si="4"/>
        <v>855.18</v>
      </c>
      <c r="I52" s="33">
        <f t="shared" si="4"/>
        <v>316.95999999999998</v>
      </c>
      <c r="J52" s="33">
        <f t="shared" ref="J52:L52" si="11">$E52*J16</f>
        <v>687.65</v>
      </c>
      <c r="K52" s="33">
        <f t="shared" si="11"/>
        <v>709.4</v>
      </c>
      <c r="L52" s="33">
        <f t="shared" si="11"/>
        <v>801.71</v>
      </c>
      <c r="M52" s="33">
        <f t="shared" si="6"/>
        <v>817.68000000000006</v>
      </c>
      <c r="N52" s="33">
        <f t="shared" ref="N52:AH52" si="12">$F52*N16</f>
        <v>817.68000000000006</v>
      </c>
      <c r="O52" s="33">
        <f t="shared" si="12"/>
        <v>817.68000000000006</v>
      </c>
      <c r="P52" s="33">
        <f t="shared" si="12"/>
        <v>817.68000000000006</v>
      </c>
      <c r="Q52" s="33">
        <f t="shared" si="12"/>
        <v>817.68000000000006</v>
      </c>
      <c r="R52" s="33">
        <f t="shared" si="12"/>
        <v>817.68000000000006</v>
      </c>
      <c r="S52" s="33">
        <f t="shared" si="12"/>
        <v>817.68000000000006</v>
      </c>
      <c r="T52" s="33">
        <f t="shared" si="12"/>
        <v>817.68000000000006</v>
      </c>
      <c r="U52" s="33">
        <f t="shared" si="12"/>
        <v>817.68000000000006</v>
      </c>
      <c r="V52" s="33">
        <f t="shared" si="12"/>
        <v>817.68000000000006</v>
      </c>
      <c r="W52" s="33">
        <f t="shared" si="12"/>
        <v>817.68000000000006</v>
      </c>
      <c r="X52" s="33">
        <f t="shared" si="12"/>
        <v>817.68000000000006</v>
      </c>
      <c r="Y52" s="33">
        <f t="shared" si="12"/>
        <v>817.68000000000006</v>
      </c>
      <c r="Z52" s="33">
        <f t="shared" si="12"/>
        <v>817.68000000000006</v>
      </c>
      <c r="AA52" s="33">
        <f t="shared" si="12"/>
        <v>817.68000000000006</v>
      </c>
      <c r="AB52" s="33">
        <f t="shared" si="12"/>
        <v>817.68000000000006</v>
      </c>
      <c r="AC52" s="33">
        <f t="shared" si="12"/>
        <v>817.68000000000006</v>
      </c>
      <c r="AD52" s="33">
        <f t="shared" si="12"/>
        <v>817.68000000000006</v>
      </c>
      <c r="AE52" s="33">
        <f t="shared" si="12"/>
        <v>817.68000000000006</v>
      </c>
      <c r="AF52" s="33">
        <f t="shared" si="12"/>
        <v>817.68000000000006</v>
      </c>
      <c r="AG52" s="33">
        <f t="shared" si="12"/>
        <v>817.68000000000006</v>
      </c>
      <c r="AH52" s="33">
        <f t="shared" si="12"/>
        <v>817.68000000000006</v>
      </c>
    </row>
    <row r="53" spans="1:34" x14ac:dyDescent="0.3">
      <c r="A53" s="6"/>
      <c r="B53" s="12" t="s">
        <v>6</v>
      </c>
      <c r="C53" s="12"/>
      <c r="D53" s="12"/>
      <c r="E53" s="123">
        <f t="shared" si="8"/>
        <v>68.17</v>
      </c>
      <c r="F53" s="123">
        <f t="shared" si="8"/>
        <v>68.17</v>
      </c>
      <c r="G53" s="33">
        <f t="shared" si="4"/>
        <v>0</v>
      </c>
      <c r="H53" s="33">
        <f t="shared" si="4"/>
        <v>0</v>
      </c>
      <c r="I53" s="33">
        <f t="shared" si="4"/>
        <v>0</v>
      </c>
      <c r="J53" s="33">
        <f t="shared" ref="J53:L53" si="13">$E53*J17</f>
        <v>0</v>
      </c>
      <c r="K53" s="33">
        <f t="shared" si="13"/>
        <v>0</v>
      </c>
      <c r="L53" s="33">
        <f t="shared" si="13"/>
        <v>0</v>
      </c>
      <c r="M53" s="33">
        <f t="shared" si="6"/>
        <v>0</v>
      </c>
      <c r="N53" s="33">
        <f t="shared" ref="N53:AH53" si="14">$F53*N17</f>
        <v>0</v>
      </c>
      <c r="O53" s="33">
        <f t="shared" si="14"/>
        <v>0</v>
      </c>
      <c r="P53" s="33">
        <f t="shared" si="14"/>
        <v>0</v>
      </c>
      <c r="Q53" s="33">
        <f t="shared" si="14"/>
        <v>0</v>
      </c>
      <c r="R53" s="33">
        <f t="shared" si="14"/>
        <v>0</v>
      </c>
      <c r="S53" s="33">
        <f t="shared" si="14"/>
        <v>0</v>
      </c>
      <c r="T53" s="33">
        <f t="shared" si="14"/>
        <v>0</v>
      </c>
      <c r="U53" s="33">
        <f t="shared" si="14"/>
        <v>0</v>
      </c>
      <c r="V53" s="33">
        <f t="shared" si="14"/>
        <v>0</v>
      </c>
      <c r="W53" s="33">
        <f t="shared" si="14"/>
        <v>0</v>
      </c>
      <c r="X53" s="33">
        <f t="shared" si="14"/>
        <v>0</v>
      </c>
      <c r="Y53" s="33">
        <f t="shared" si="14"/>
        <v>0</v>
      </c>
      <c r="Z53" s="33">
        <f t="shared" si="14"/>
        <v>0</v>
      </c>
      <c r="AA53" s="33">
        <f t="shared" si="14"/>
        <v>0</v>
      </c>
      <c r="AB53" s="33">
        <f t="shared" si="14"/>
        <v>0</v>
      </c>
      <c r="AC53" s="33">
        <f t="shared" si="14"/>
        <v>0</v>
      </c>
      <c r="AD53" s="33">
        <f t="shared" si="14"/>
        <v>0</v>
      </c>
      <c r="AE53" s="33">
        <f t="shared" si="14"/>
        <v>0</v>
      </c>
      <c r="AF53" s="33">
        <f t="shared" si="14"/>
        <v>0</v>
      </c>
      <c r="AG53" s="33">
        <f t="shared" si="14"/>
        <v>0</v>
      </c>
      <c r="AH53" s="33">
        <f t="shared" si="14"/>
        <v>0</v>
      </c>
    </row>
    <row r="54" spans="1:34" x14ac:dyDescent="0.3">
      <c r="A54" s="6"/>
      <c r="B54" s="12" t="s">
        <v>7</v>
      </c>
      <c r="C54" s="12"/>
      <c r="D54" s="12"/>
      <c r="E54" s="123">
        <f t="shared" si="8"/>
        <v>109.04</v>
      </c>
      <c r="F54" s="123">
        <f t="shared" si="8"/>
        <v>109.04</v>
      </c>
      <c r="G54" s="33">
        <f t="shared" si="4"/>
        <v>0</v>
      </c>
      <c r="H54" s="33">
        <f t="shared" si="4"/>
        <v>0</v>
      </c>
      <c r="I54" s="33">
        <f t="shared" si="4"/>
        <v>0</v>
      </c>
      <c r="J54" s="33">
        <f t="shared" ref="J54:L54" si="15">$E54*J18</f>
        <v>0</v>
      </c>
      <c r="K54" s="33">
        <f t="shared" si="15"/>
        <v>0</v>
      </c>
      <c r="L54" s="33">
        <f t="shared" si="15"/>
        <v>0</v>
      </c>
      <c r="M54" s="33">
        <f t="shared" si="6"/>
        <v>0</v>
      </c>
      <c r="N54" s="33">
        <f t="shared" ref="N54:AH54" si="16">$F54*N18</f>
        <v>0</v>
      </c>
      <c r="O54" s="33">
        <f t="shared" si="16"/>
        <v>0</v>
      </c>
      <c r="P54" s="33">
        <f t="shared" si="16"/>
        <v>0</v>
      </c>
      <c r="Q54" s="33">
        <f t="shared" si="16"/>
        <v>0</v>
      </c>
      <c r="R54" s="33">
        <f t="shared" si="16"/>
        <v>0</v>
      </c>
      <c r="S54" s="33">
        <f t="shared" si="16"/>
        <v>0</v>
      </c>
      <c r="T54" s="33">
        <f t="shared" si="16"/>
        <v>0</v>
      </c>
      <c r="U54" s="33">
        <f t="shared" si="16"/>
        <v>0</v>
      </c>
      <c r="V54" s="33">
        <f t="shared" si="16"/>
        <v>0</v>
      </c>
      <c r="W54" s="33">
        <f t="shared" si="16"/>
        <v>0</v>
      </c>
      <c r="X54" s="33">
        <f t="shared" si="16"/>
        <v>0</v>
      </c>
      <c r="Y54" s="33">
        <f t="shared" si="16"/>
        <v>0</v>
      </c>
      <c r="Z54" s="33">
        <f t="shared" si="16"/>
        <v>0</v>
      </c>
      <c r="AA54" s="33">
        <f t="shared" si="16"/>
        <v>0</v>
      </c>
      <c r="AB54" s="33">
        <f t="shared" si="16"/>
        <v>0</v>
      </c>
      <c r="AC54" s="33">
        <f t="shared" si="16"/>
        <v>0</v>
      </c>
      <c r="AD54" s="33">
        <f t="shared" si="16"/>
        <v>0</v>
      </c>
      <c r="AE54" s="33">
        <f t="shared" si="16"/>
        <v>0</v>
      </c>
      <c r="AF54" s="33">
        <f t="shared" si="16"/>
        <v>0</v>
      </c>
      <c r="AG54" s="33">
        <f t="shared" si="16"/>
        <v>0</v>
      </c>
      <c r="AH54" s="33">
        <f t="shared" si="16"/>
        <v>0</v>
      </c>
    </row>
    <row r="55" spans="1:34" x14ac:dyDescent="0.3">
      <c r="A55" s="6"/>
      <c r="B55" s="12" t="s">
        <v>8</v>
      </c>
      <c r="C55" s="12"/>
      <c r="D55" s="12"/>
      <c r="E55" s="123">
        <f t="shared" si="8"/>
        <v>204.47</v>
      </c>
      <c r="F55" s="123">
        <f t="shared" si="8"/>
        <v>204.47</v>
      </c>
      <c r="G55" s="33">
        <f t="shared" si="4"/>
        <v>2893.4</v>
      </c>
      <c r="H55" s="33">
        <f t="shared" si="4"/>
        <v>2937.66</v>
      </c>
      <c r="I55" s="33">
        <f t="shared" si="4"/>
        <v>1858.18</v>
      </c>
      <c r="J55" s="33">
        <f t="shared" ref="J55:L55" si="17">$E55*J19</f>
        <v>2900.11</v>
      </c>
      <c r="K55" s="33">
        <f t="shared" si="17"/>
        <v>3007.68</v>
      </c>
      <c r="L55" s="33">
        <f t="shared" si="17"/>
        <v>3030.64</v>
      </c>
      <c r="M55" s="33">
        <f t="shared" si="6"/>
        <v>3271.52</v>
      </c>
      <c r="N55" s="33">
        <f t="shared" ref="N55:AH55" si="18">$F55*N19</f>
        <v>3271.52</v>
      </c>
      <c r="O55" s="33">
        <f t="shared" si="18"/>
        <v>3271.52</v>
      </c>
      <c r="P55" s="33">
        <f t="shared" si="18"/>
        <v>3271.52</v>
      </c>
      <c r="Q55" s="33">
        <f t="shared" si="18"/>
        <v>3271.52</v>
      </c>
      <c r="R55" s="33">
        <f t="shared" si="18"/>
        <v>3271.52</v>
      </c>
      <c r="S55" s="33">
        <f t="shared" si="18"/>
        <v>3271.52</v>
      </c>
      <c r="T55" s="33">
        <f t="shared" si="18"/>
        <v>3271.52</v>
      </c>
      <c r="U55" s="33">
        <f t="shared" si="18"/>
        <v>3271.52</v>
      </c>
      <c r="V55" s="33">
        <f t="shared" si="18"/>
        <v>3271.52</v>
      </c>
      <c r="W55" s="33">
        <f t="shared" si="18"/>
        <v>3271.52</v>
      </c>
      <c r="X55" s="33">
        <f t="shared" si="18"/>
        <v>3271.52</v>
      </c>
      <c r="Y55" s="33">
        <f t="shared" si="18"/>
        <v>3271.52</v>
      </c>
      <c r="Z55" s="33">
        <f t="shared" si="18"/>
        <v>3271.52</v>
      </c>
      <c r="AA55" s="33">
        <f t="shared" si="18"/>
        <v>3271.52</v>
      </c>
      <c r="AB55" s="33">
        <f t="shared" si="18"/>
        <v>3271.52</v>
      </c>
      <c r="AC55" s="33">
        <f t="shared" si="18"/>
        <v>3271.52</v>
      </c>
      <c r="AD55" s="33">
        <f t="shared" si="18"/>
        <v>3271.52</v>
      </c>
      <c r="AE55" s="33">
        <f t="shared" si="18"/>
        <v>3271.52</v>
      </c>
      <c r="AF55" s="33">
        <f t="shared" si="18"/>
        <v>3271.52</v>
      </c>
      <c r="AG55" s="33">
        <f t="shared" si="18"/>
        <v>3271.52</v>
      </c>
      <c r="AH55" s="33">
        <f t="shared" si="18"/>
        <v>3271.52</v>
      </c>
    </row>
    <row r="56" spans="1:34" x14ac:dyDescent="0.3">
      <c r="A56" s="6"/>
      <c r="B56" s="12" t="s">
        <v>9</v>
      </c>
      <c r="C56" s="12"/>
      <c r="D56" s="12"/>
      <c r="E56" s="123">
        <f t="shared" si="8"/>
        <v>340.77</v>
      </c>
      <c r="F56" s="123">
        <f t="shared" si="8"/>
        <v>340.77</v>
      </c>
      <c r="G56" s="33">
        <f t="shared" si="4"/>
        <v>0</v>
      </c>
      <c r="H56" s="33">
        <f t="shared" si="4"/>
        <v>0</v>
      </c>
      <c r="I56" s="33">
        <f t="shared" si="4"/>
        <v>0</v>
      </c>
      <c r="J56" s="33">
        <f t="shared" ref="J56:L56" si="19">$E56*J20</f>
        <v>0</v>
      </c>
      <c r="K56" s="33">
        <f t="shared" si="19"/>
        <v>0</v>
      </c>
      <c r="L56" s="33">
        <f t="shared" si="19"/>
        <v>0</v>
      </c>
      <c r="M56" s="33">
        <f t="shared" si="6"/>
        <v>0</v>
      </c>
      <c r="N56" s="33">
        <f t="shared" ref="N56:AH56" si="20">$F56*N20</f>
        <v>0</v>
      </c>
      <c r="O56" s="33">
        <f t="shared" si="20"/>
        <v>0</v>
      </c>
      <c r="P56" s="33">
        <f t="shared" si="20"/>
        <v>0</v>
      </c>
      <c r="Q56" s="33">
        <f t="shared" si="20"/>
        <v>0</v>
      </c>
      <c r="R56" s="33">
        <f t="shared" si="20"/>
        <v>0</v>
      </c>
      <c r="S56" s="33">
        <f t="shared" si="20"/>
        <v>0</v>
      </c>
      <c r="T56" s="33">
        <f t="shared" si="20"/>
        <v>0</v>
      </c>
      <c r="U56" s="33">
        <f t="shared" si="20"/>
        <v>0</v>
      </c>
      <c r="V56" s="33">
        <f t="shared" si="20"/>
        <v>0</v>
      </c>
      <c r="W56" s="33">
        <f t="shared" si="20"/>
        <v>0</v>
      </c>
      <c r="X56" s="33">
        <f t="shared" si="20"/>
        <v>0</v>
      </c>
      <c r="Y56" s="33">
        <f t="shared" si="20"/>
        <v>0</v>
      </c>
      <c r="Z56" s="33">
        <f t="shared" si="20"/>
        <v>0</v>
      </c>
      <c r="AA56" s="33">
        <f t="shared" si="20"/>
        <v>0</v>
      </c>
      <c r="AB56" s="33">
        <f t="shared" si="20"/>
        <v>0</v>
      </c>
      <c r="AC56" s="33">
        <f t="shared" si="20"/>
        <v>0</v>
      </c>
      <c r="AD56" s="33">
        <f t="shared" si="20"/>
        <v>0</v>
      </c>
      <c r="AE56" s="33">
        <f t="shared" si="20"/>
        <v>0</v>
      </c>
      <c r="AF56" s="33">
        <f t="shared" si="20"/>
        <v>0</v>
      </c>
      <c r="AG56" s="33">
        <f t="shared" si="20"/>
        <v>0</v>
      </c>
      <c r="AH56" s="33">
        <f t="shared" si="20"/>
        <v>0</v>
      </c>
    </row>
    <row r="57" spans="1:34" x14ac:dyDescent="0.3">
      <c r="A57" s="6"/>
      <c r="B57" s="12" t="s">
        <v>10</v>
      </c>
      <c r="C57" s="12"/>
      <c r="D57" s="12"/>
      <c r="E57" s="123">
        <f t="shared" si="8"/>
        <v>681.5</v>
      </c>
      <c r="F57" s="123">
        <f t="shared" si="8"/>
        <v>681.5</v>
      </c>
      <c r="G57" s="33">
        <f t="shared" si="4"/>
        <v>0</v>
      </c>
      <c r="H57" s="33">
        <f t="shared" si="4"/>
        <v>0</v>
      </c>
      <c r="I57" s="33">
        <f t="shared" si="4"/>
        <v>0</v>
      </c>
      <c r="J57" s="33">
        <f t="shared" ref="J57:L57" si="21">$E57*J21</f>
        <v>0</v>
      </c>
      <c r="K57" s="33">
        <f t="shared" si="21"/>
        <v>0</v>
      </c>
      <c r="L57" s="33">
        <f t="shared" si="21"/>
        <v>0</v>
      </c>
      <c r="M57" s="33">
        <f t="shared" si="6"/>
        <v>0</v>
      </c>
      <c r="N57" s="33">
        <f t="shared" ref="N57:AH57" si="22">$F57*N21</f>
        <v>0</v>
      </c>
      <c r="O57" s="33">
        <f t="shared" si="22"/>
        <v>0</v>
      </c>
      <c r="P57" s="33">
        <f t="shared" si="22"/>
        <v>0</v>
      </c>
      <c r="Q57" s="33">
        <f t="shared" si="22"/>
        <v>0</v>
      </c>
      <c r="R57" s="33">
        <f t="shared" si="22"/>
        <v>0</v>
      </c>
      <c r="S57" s="33">
        <f t="shared" si="22"/>
        <v>0</v>
      </c>
      <c r="T57" s="33">
        <f t="shared" si="22"/>
        <v>0</v>
      </c>
      <c r="U57" s="33">
        <f t="shared" si="22"/>
        <v>0</v>
      </c>
      <c r="V57" s="33">
        <f t="shared" si="22"/>
        <v>0</v>
      </c>
      <c r="W57" s="33">
        <f t="shared" si="22"/>
        <v>0</v>
      </c>
      <c r="X57" s="33">
        <f t="shared" si="22"/>
        <v>0</v>
      </c>
      <c r="Y57" s="33">
        <f t="shared" si="22"/>
        <v>0</v>
      </c>
      <c r="Z57" s="33">
        <f t="shared" si="22"/>
        <v>0</v>
      </c>
      <c r="AA57" s="33">
        <f t="shared" si="22"/>
        <v>0</v>
      </c>
      <c r="AB57" s="33">
        <f t="shared" si="22"/>
        <v>0</v>
      </c>
      <c r="AC57" s="33">
        <f t="shared" si="22"/>
        <v>0</v>
      </c>
      <c r="AD57" s="33">
        <f t="shared" si="22"/>
        <v>0</v>
      </c>
      <c r="AE57" s="33">
        <f t="shared" si="22"/>
        <v>0</v>
      </c>
      <c r="AF57" s="33">
        <f t="shared" si="22"/>
        <v>0</v>
      </c>
      <c r="AG57" s="33">
        <f t="shared" si="22"/>
        <v>0</v>
      </c>
      <c r="AH57" s="33">
        <f t="shared" si="22"/>
        <v>0</v>
      </c>
    </row>
    <row r="58" spans="1:34" x14ac:dyDescent="0.3">
      <c r="A58" s="6"/>
      <c r="B58" s="12" t="s">
        <v>11</v>
      </c>
      <c r="C58" s="12"/>
      <c r="D58" s="12"/>
      <c r="E58" s="123">
        <f t="shared" si="8"/>
        <v>1090.4000000000001</v>
      </c>
      <c r="F58" s="123">
        <f t="shared" si="8"/>
        <v>1090.4000000000001</v>
      </c>
      <c r="G58" s="33">
        <f t="shared" si="4"/>
        <v>0</v>
      </c>
      <c r="H58" s="33">
        <f t="shared" si="4"/>
        <v>0</v>
      </c>
      <c r="I58" s="33">
        <f t="shared" si="4"/>
        <v>0</v>
      </c>
      <c r="J58" s="33">
        <f t="shared" ref="J58:L58" si="23">$E58*J22</f>
        <v>0</v>
      </c>
      <c r="K58" s="33">
        <f t="shared" si="23"/>
        <v>0</v>
      </c>
      <c r="L58" s="33">
        <f t="shared" si="23"/>
        <v>0</v>
      </c>
      <c r="M58" s="33">
        <f t="shared" si="6"/>
        <v>0</v>
      </c>
      <c r="N58" s="33">
        <f t="shared" ref="N58:AH58" si="24">$F58*N22</f>
        <v>0</v>
      </c>
      <c r="O58" s="33">
        <f t="shared" si="24"/>
        <v>0</v>
      </c>
      <c r="P58" s="33">
        <f t="shared" si="24"/>
        <v>0</v>
      </c>
      <c r="Q58" s="33">
        <f t="shared" si="24"/>
        <v>0</v>
      </c>
      <c r="R58" s="33">
        <f t="shared" si="24"/>
        <v>0</v>
      </c>
      <c r="S58" s="33">
        <f t="shared" si="24"/>
        <v>0</v>
      </c>
      <c r="T58" s="33">
        <f t="shared" si="24"/>
        <v>0</v>
      </c>
      <c r="U58" s="33">
        <f t="shared" si="24"/>
        <v>0</v>
      </c>
      <c r="V58" s="33">
        <f t="shared" si="24"/>
        <v>0</v>
      </c>
      <c r="W58" s="33">
        <f t="shared" si="24"/>
        <v>0</v>
      </c>
      <c r="X58" s="33">
        <f t="shared" si="24"/>
        <v>0</v>
      </c>
      <c r="Y58" s="33">
        <f t="shared" si="24"/>
        <v>0</v>
      </c>
      <c r="Z58" s="33">
        <f t="shared" si="24"/>
        <v>0</v>
      </c>
      <c r="AA58" s="33">
        <f t="shared" si="24"/>
        <v>0</v>
      </c>
      <c r="AB58" s="33">
        <f t="shared" si="24"/>
        <v>0</v>
      </c>
      <c r="AC58" s="33">
        <f t="shared" si="24"/>
        <v>0</v>
      </c>
      <c r="AD58" s="33">
        <f t="shared" si="24"/>
        <v>0</v>
      </c>
      <c r="AE58" s="33">
        <f t="shared" si="24"/>
        <v>0</v>
      </c>
      <c r="AF58" s="33">
        <f t="shared" si="24"/>
        <v>0</v>
      </c>
      <c r="AG58" s="33">
        <f t="shared" si="24"/>
        <v>0</v>
      </c>
      <c r="AH58" s="33">
        <f t="shared" si="24"/>
        <v>0</v>
      </c>
    </row>
    <row r="59" spans="1:34" x14ac:dyDescent="0.3">
      <c r="A59" s="6"/>
      <c r="B59" s="12"/>
      <c r="C59" s="12"/>
      <c r="D59" s="12"/>
      <c r="E59" s="86"/>
      <c r="F59" s="86"/>
      <c r="G59" s="33">
        <f t="shared" ref="G59:I60" si="25">$E59*J23</f>
        <v>0</v>
      </c>
      <c r="H59" s="33">
        <f t="shared" si="25"/>
        <v>0</v>
      </c>
      <c r="I59" s="33">
        <f t="shared" si="25"/>
        <v>0</v>
      </c>
      <c r="J59" s="33">
        <f t="shared" ref="J59:L59" si="26">$E59*M23</f>
        <v>0</v>
      </c>
      <c r="K59" s="33">
        <f t="shared" si="26"/>
        <v>0</v>
      </c>
      <c r="L59" s="33">
        <f t="shared" si="26"/>
        <v>0</v>
      </c>
      <c r="M59" s="33">
        <f>$F59*P23</f>
        <v>0</v>
      </c>
      <c r="N59" s="33">
        <f t="shared" ref="N59:AH59" si="27">$F59*Q23</f>
        <v>0</v>
      </c>
      <c r="O59" s="33">
        <f t="shared" si="27"/>
        <v>0</v>
      </c>
      <c r="P59" s="33">
        <f t="shared" si="27"/>
        <v>0</v>
      </c>
      <c r="Q59" s="33">
        <f t="shared" si="27"/>
        <v>0</v>
      </c>
      <c r="R59" s="33">
        <f t="shared" si="27"/>
        <v>0</v>
      </c>
      <c r="S59" s="33">
        <f t="shared" si="27"/>
        <v>0</v>
      </c>
      <c r="T59" s="33">
        <f t="shared" si="27"/>
        <v>0</v>
      </c>
      <c r="U59" s="33">
        <f t="shared" si="27"/>
        <v>0</v>
      </c>
      <c r="V59" s="33">
        <f t="shared" si="27"/>
        <v>0</v>
      </c>
      <c r="W59" s="33">
        <f t="shared" si="27"/>
        <v>0</v>
      </c>
      <c r="X59" s="33">
        <f t="shared" si="27"/>
        <v>0</v>
      </c>
      <c r="Y59" s="33">
        <f t="shared" si="27"/>
        <v>0</v>
      </c>
      <c r="Z59" s="33">
        <f t="shared" si="27"/>
        <v>0</v>
      </c>
      <c r="AA59" s="33">
        <f t="shared" si="27"/>
        <v>0</v>
      </c>
      <c r="AB59" s="33">
        <f t="shared" si="27"/>
        <v>0</v>
      </c>
      <c r="AC59" s="33">
        <f t="shared" si="27"/>
        <v>0</v>
      </c>
      <c r="AD59" s="33">
        <f t="shared" si="27"/>
        <v>0</v>
      </c>
      <c r="AE59" s="33">
        <f t="shared" si="27"/>
        <v>0</v>
      </c>
      <c r="AF59" s="33">
        <f t="shared" si="27"/>
        <v>0</v>
      </c>
      <c r="AG59" s="33">
        <f t="shared" si="27"/>
        <v>0</v>
      </c>
      <c r="AH59" s="33">
        <f t="shared" si="27"/>
        <v>0</v>
      </c>
    </row>
    <row r="60" spans="1:34" x14ac:dyDescent="0.3">
      <c r="A60" s="6"/>
      <c r="B60" s="15"/>
      <c r="C60" s="15"/>
      <c r="D60" s="15"/>
      <c r="E60" s="87"/>
      <c r="F60" s="87"/>
      <c r="G60" s="34">
        <f t="shared" si="25"/>
        <v>0</v>
      </c>
      <c r="H60" s="34">
        <f t="shared" si="25"/>
        <v>0</v>
      </c>
      <c r="I60" s="34">
        <f t="shared" si="25"/>
        <v>0</v>
      </c>
      <c r="J60" s="34">
        <f t="shared" ref="J60:L60" si="28">$E60*M24</f>
        <v>0</v>
      </c>
      <c r="K60" s="34">
        <f t="shared" si="28"/>
        <v>0</v>
      </c>
      <c r="L60" s="34">
        <f t="shared" si="28"/>
        <v>0</v>
      </c>
      <c r="M60" s="34">
        <f>$F60*P24</f>
        <v>0</v>
      </c>
      <c r="N60" s="34">
        <f t="shared" ref="N60:AH60" si="29">$F60*Q24</f>
        <v>0</v>
      </c>
      <c r="O60" s="34">
        <f t="shared" si="29"/>
        <v>0</v>
      </c>
      <c r="P60" s="34">
        <f t="shared" si="29"/>
        <v>0</v>
      </c>
      <c r="Q60" s="34">
        <f t="shared" si="29"/>
        <v>0</v>
      </c>
      <c r="R60" s="34">
        <f t="shared" si="29"/>
        <v>0</v>
      </c>
      <c r="S60" s="34">
        <f t="shared" si="29"/>
        <v>0</v>
      </c>
      <c r="T60" s="34">
        <f t="shared" si="29"/>
        <v>0</v>
      </c>
      <c r="U60" s="34">
        <f t="shared" si="29"/>
        <v>0</v>
      </c>
      <c r="V60" s="34">
        <f t="shared" si="29"/>
        <v>0</v>
      </c>
      <c r="W60" s="34">
        <f t="shared" si="29"/>
        <v>0</v>
      </c>
      <c r="X60" s="34">
        <f t="shared" si="29"/>
        <v>0</v>
      </c>
      <c r="Y60" s="34">
        <f t="shared" si="29"/>
        <v>0</v>
      </c>
      <c r="Z60" s="34">
        <f t="shared" si="29"/>
        <v>0</v>
      </c>
      <c r="AA60" s="34">
        <f t="shared" si="29"/>
        <v>0</v>
      </c>
      <c r="AB60" s="34">
        <f t="shared" si="29"/>
        <v>0</v>
      </c>
      <c r="AC60" s="34">
        <f t="shared" si="29"/>
        <v>0</v>
      </c>
      <c r="AD60" s="34">
        <f t="shared" si="29"/>
        <v>0</v>
      </c>
      <c r="AE60" s="34">
        <f t="shared" si="29"/>
        <v>0</v>
      </c>
      <c r="AF60" s="34">
        <f t="shared" si="29"/>
        <v>0</v>
      </c>
      <c r="AG60" s="34">
        <f t="shared" si="29"/>
        <v>0</v>
      </c>
      <c r="AH60" s="34">
        <f t="shared" si="29"/>
        <v>0</v>
      </c>
    </row>
    <row r="61" spans="1:34" x14ac:dyDescent="0.3">
      <c r="A61" s="6"/>
      <c r="B61" s="10" t="str">
        <f>B25</f>
        <v>Total Miscellaneous Meters</v>
      </c>
      <c r="C61" s="10"/>
      <c r="D61" s="10"/>
      <c r="E61" s="17"/>
      <c r="F61" s="17"/>
      <c r="G61" s="157">
        <f>SUM(G50:G60)</f>
        <v>3546.69</v>
      </c>
      <c r="H61" s="157">
        <f t="shared" ref="H61:L61" si="30">SUM(H50:H60)</f>
        <v>3792.8399999999997</v>
      </c>
      <c r="I61" s="157">
        <f t="shared" si="30"/>
        <v>2175.14</v>
      </c>
      <c r="J61" s="157">
        <f t="shared" si="30"/>
        <v>3587.76</v>
      </c>
      <c r="K61" s="157">
        <f t="shared" si="30"/>
        <v>3729.6299999999997</v>
      </c>
      <c r="L61" s="157">
        <f t="shared" si="30"/>
        <v>3875.74</v>
      </c>
      <c r="M61" s="157">
        <f>SUM(M50:M60)</f>
        <v>4143.72</v>
      </c>
      <c r="N61" s="157">
        <f t="shared" ref="N61:AH61" si="31">SUM(N50:N60)</f>
        <v>4143.72</v>
      </c>
      <c r="O61" s="157">
        <f t="shared" si="31"/>
        <v>4143.72</v>
      </c>
      <c r="P61" s="157">
        <f t="shared" si="31"/>
        <v>4143.72</v>
      </c>
      <c r="Q61" s="157">
        <f t="shared" si="31"/>
        <v>4143.72</v>
      </c>
      <c r="R61" s="157">
        <f t="shared" si="31"/>
        <v>4143.72</v>
      </c>
      <c r="S61" s="157">
        <f t="shared" si="31"/>
        <v>4143.72</v>
      </c>
      <c r="T61" s="157">
        <f t="shared" si="31"/>
        <v>4143.72</v>
      </c>
      <c r="U61" s="157">
        <f t="shared" si="31"/>
        <v>4143.72</v>
      </c>
      <c r="V61" s="157">
        <f t="shared" si="31"/>
        <v>4143.72</v>
      </c>
      <c r="W61" s="157">
        <f t="shared" si="31"/>
        <v>4143.72</v>
      </c>
      <c r="X61" s="157">
        <f t="shared" si="31"/>
        <v>4143.72</v>
      </c>
      <c r="Y61" s="157">
        <f t="shared" si="31"/>
        <v>4143.72</v>
      </c>
      <c r="Z61" s="157">
        <f t="shared" si="31"/>
        <v>4143.72</v>
      </c>
      <c r="AA61" s="157">
        <f t="shared" si="31"/>
        <v>4143.72</v>
      </c>
      <c r="AB61" s="157">
        <f t="shared" si="31"/>
        <v>4143.72</v>
      </c>
      <c r="AC61" s="157">
        <f t="shared" si="31"/>
        <v>4143.72</v>
      </c>
      <c r="AD61" s="157">
        <f t="shared" si="31"/>
        <v>4143.72</v>
      </c>
      <c r="AE61" s="157">
        <f t="shared" si="31"/>
        <v>4143.72</v>
      </c>
      <c r="AF61" s="157">
        <f t="shared" si="31"/>
        <v>4143.72</v>
      </c>
      <c r="AG61" s="157">
        <f t="shared" si="31"/>
        <v>4143.72</v>
      </c>
      <c r="AH61" s="157">
        <f t="shared" si="31"/>
        <v>4143.72</v>
      </c>
    </row>
    <row r="62" spans="1:34" x14ac:dyDescent="0.3">
      <c r="A62" s="6"/>
      <c r="B62" s="10"/>
      <c r="C62" s="10"/>
      <c r="D62" s="1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x14ac:dyDescent="0.3">
      <c r="A63" s="6"/>
      <c r="B63" s="10"/>
      <c r="C63" s="10"/>
      <c r="D63" s="1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x14ac:dyDescent="0.3">
      <c r="A64" s="6"/>
      <c r="B64" s="7"/>
      <c r="C64" s="7"/>
      <c r="D64" s="7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  <row r="65" spans="1:34" x14ac:dyDescent="0.3">
      <c r="O65" s="164"/>
      <c r="AA65" s="164"/>
    </row>
    <row r="66" spans="1:34" x14ac:dyDescent="0.3">
      <c r="A66" s="2" t="s">
        <v>119</v>
      </c>
      <c r="B66" s="3"/>
      <c r="C66" s="3"/>
      <c r="D66" s="3"/>
      <c r="E66" s="4"/>
      <c r="F66" s="4"/>
      <c r="G66" s="5">
        <f t="shared" ref="G66:AH66" si="32">G47</f>
        <v>43160</v>
      </c>
      <c r="H66" s="5">
        <f t="shared" si="32"/>
        <v>43191</v>
      </c>
      <c r="I66" s="5">
        <f t="shared" si="32"/>
        <v>43221</v>
      </c>
      <c r="J66" s="5">
        <f t="shared" si="32"/>
        <v>43252</v>
      </c>
      <c r="K66" s="5">
        <f t="shared" si="32"/>
        <v>43282</v>
      </c>
      <c r="L66" s="5">
        <f t="shared" si="32"/>
        <v>43313</v>
      </c>
      <c r="M66" s="5">
        <f t="shared" si="32"/>
        <v>43344</v>
      </c>
      <c r="N66" s="5">
        <f t="shared" si="32"/>
        <v>43374</v>
      </c>
      <c r="O66" s="165">
        <f t="shared" si="32"/>
        <v>43405</v>
      </c>
      <c r="P66" s="5">
        <f t="shared" si="32"/>
        <v>43435</v>
      </c>
      <c r="Q66" s="5">
        <f t="shared" si="32"/>
        <v>43466</v>
      </c>
      <c r="R66" s="5">
        <f t="shared" si="32"/>
        <v>43497</v>
      </c>
      <c r="S66" s="5">
        <f t="shared" si="32"/>
        <v>43525</v>
      </c>
      <c r="T66" s="5">
        <f t="shared" si="32"/>
        <v>43556</v>
      </c>
      <c r="U66" s="5">
        <f t="shared" si="32"/>
        <v>43586</v>
      </c>
      <c r="V66" s="5">
        <f t="shared" si="32"/>
        <v>43617</v>
      </c>
      <c r="W66" s="5">
        <f t="shared" si="32"/>
        <v>43647</v>
      </c>
      <c r="X66" s="5">
        <f t="shared" si="32"/>
        <v>43678</v>
      </c>
      <c r="Y66" s="5">
        <f t="shared" si="32"/>
        <v>43709</v>
      </c>
      <c r="Z66" s="5">
        <f t="shared" si="32"/>
        <v>43739</v>
      </c>
      <c r="AA66" s="165">
        <f t="shared" si="32"/>
        <v>43770</v>
      </c>
      <c r="AB66" s="5">
        <f t="shared" si="32"/>
        <v>43800</v>
      </c>
      <c r="AC66" s="5">
        <f t="shared" si="32"/>
        <v>43831</v>
      </c>
      <c r="AD66" s="5">
        <f t="shared" si="32"/>
        <v>43862</v>
      </c>
      <c r="AE66" s="5">
        <f t="shared" si="32"/>
        <v>43891</v>
      </c>
      <c r="AF66" s="5">
        <f t="shared" si="32"/>
        <v>43922</v>
      </c>
      <c r="AG66" s="5">
        <f t="shared" si="32"/>
        <v>43952</v>
      </c>
      <c r="AH66" s="5">
        <f t="shared" si="32"/>
        <v>43983</v>
      </c>
    </row>
    <row r="67" spans="1:34" x14ac:dyDescent="0.3">
      <c r="A67" s="25"/>
      <c r="B67" s="26"/>
      <c r="C67" s="26"/>
      <c r="D67" s="26"/>
      <c r="E67" s="26"/>
      <c r="F67" s="26"/>
      <c r="G67" s="9"/>
      <c r="H67" s="9"/>
      <c r="I67" s="9"/>
      <c r="J67" s="9"/>
      <c r="K67" s="9"/>
      <c r="L67" s="9"/>
      <c r="M67" s="9"/>
      <c r="N67" s="9"/>
      <c r="O67" s="166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66"/>
      <c r="AB67" s="9"/>
      <c r="AC67" s="9"/>
      <c r="AD67" s="9"/>
      <c r="AE67" s="9"/>
      <c r="AF67" s="9"/>
      <c r="AG67" s="9"/>
      <c r="AH67" s="9"/>
    </row>
    <row r="68" spans="1:34" x14ac:dyDescent="0.3">
      <c r="A68" s="6"/>
      <c r="B68" s="10" t="str">
        <f>B49</f>
        <v>Miscellaneous</v>
      </c>
      <c r="C68" s="10"/>
      <c r="D68" s="10"/>
      <c r="E68" s="7" t="s">
        <v>23</v>
      </c>
      <c r="F68" s="7" t="s">
        <v>23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1:34" x14ac:dyDescent="0.3">
      <c r="A69" s="6"/>
      <c r="B69" s="29" t="s">
        <v>27</v>
      </c>
      <c r="C69" s="29"/>
      <c r="D69" s="29"/>
      <c r="E69" s="151">
        <f>E33</f>
        <v>4.5</v>
      </c>
      <c r="F69" s="151">
        <f>F33</f>
        <v>3.3479999999999999</v>
      </c>
      <c r="G69" s="158">
        <f t="shared" ref="G69:L69" si="33">$E69*G33</f>
        <v>816.75999999999988</v>
      </c>
      <c r="H69" s="158">
        <f t="shared" si="33"/>
        <v>3837.1899999999991</v>
      </c>
      <c r="I69" s="158">
        <f t="shared" si="33"/>
        <v>10594.72</v>
      </c>
      <c r="J69" s="158">
        <f t="shared" si="33"/>
        <v>4852.2799999999988</v>
      </c>
      <c r="K69" s="158">
        <f t="shared" si="33"/>
        <v>4805.2199999999984</v>
      </c>
      <c r="L69" s="158">
        <f t="shared" si="33"/>
        <v>5401.2654160475495</v>
      </c>
      <c r="M69" s="158">
        <f>$F69*M33</f>
        <v>1086.8575906799999</v>
      </c>
      <c r="N69" s="158">
        <f t="shared" ref="N69:AH69" si="34">$F69*N33</f>
        <v>700.19968212000015</v>
      </c>
      <c r="O69" s="158">
        <f t="shared" si="34"/>
        <v>884.84322132</v>
      </c>
      <c r="P69" s="158">
        <f t="shared" si="34"/>
        <v>503.84766797999993</v>
      </c>
      <c r="Q69" s="158">
        <f t="shared" si="34"/>
        <v>500.76811062000002</v>
      </c>
      <c r="R69" s="158">
        <f t="shared" si="34"/>
        <v>1131.9134011199999</v>
      </c>
      <c r="S69" s="158">
        <f t="shared" si="34"/>
        <v>517.17972204</v>
      </c>
      <c r="T69" s="158">
        <f t="shared" si="34"/>
        <v>882.19158858000003</v>
      </c>
      <c r="U69" s="158">
        <f t="shared" si="34"/>
        <v>599.99906411999996</v>
      </c>
      <c r="V69" s="158">
        <f t="shared" si="34"/>
        <v>1330.8732059399999</v>
      </c>
      <c r="W69" s="158">
        <f t="shared" si="34"/>
        <v>1172.1572650800001</v>
      </c>
      <c r="X69" s="158">
        <f t="shared" si="34"/>
        <v>1246.5713527200003</v>
      </c>
      <c r="Y69" s="158">
        <f t="shared" si="34"/>
        <v>1086.8575906799999</v>
      </c>
      <c r="Z69" s="158">
        <f t="shared" si="34"/>
        <v>700.19968212000015</v>
      </c>
      <c r="AA69" s="158">
        <f t="shared" si="34"/>
        <v>884.84322132</v>
      </c>
      <c r="AB69" s="158">
        <f t="shared" si="34"/>
        <v>503.84766797999993</v>
      </c>
      <c r="AC69" s="158">
        <f t="shared" si="34"/>
        <v>500.76811062000002</v>
      </c>
      <c r="AD69" s="158">
        <f t="shared" si="34"/>
        <v>1131.9134011199999</v>
      </c>
      <c r="AE69" s="158">
        <f t="shared" si="34"/>
        <v>517.17972204</v>
      </c>
      <c r="AF69" s="158">
        <f t="shared" si="34"/>
        <v>882.19158858000003</v>
      </c>
      <c r="AG69" s="158">
        <f t="shared" si="34"/>
        <v>599.99906411999996</v>
      </c>
      <c r="AH69" s="158">
        <f t="shared" si="34"/>
        <v>1330.8732059399999</v>
      </c>
    </row>
    <row r="70" spans="1:34" x14ac:dyDescent="0.3">
      <c r="A70" s="6"/>
      <c r="B70" s="29" t="s">
        <v>28</v>
      </c>
      <c r="C70" s="29"/>
      <c r="D70" s="29"/>
      <c r="E70" s="88"/>
      <c r="F70" s="88"/>
      <c r="G70" s="13">
        <f t="shared" ref="G70:L72" si="35">$E70*G34</f>
        <v>0</v>
      </c>
      <c r="H70" s="13">
        <f t="shared" si="35"/>
        <v>0</v>
      </c>
      <c r="I70" s="13">
        <f t="shared" si="35"/>
        <v>0</v>
      </c>
      <c r="J70" s="13">
        <f t="shared" si="35"/>
        <v>0</v>
      </c>
      <c r="K70" s="13">
        <f t="shared" si="35"/>
        <v>0</v>
      </c>
      <c r="L70" s="13">
        <f t="shared" si="35"/>
        <v>0</v>
      </c>
      <c r="M70" s="13">
        <f>$F70*M34</f>
        <v>0</v>
      </c>
      <c r="N70" s="13">
        <f t="shared" ref="N70:AH70" si="36">$F70*N34</f>
        <v>0</v>
      </c>
      <c r="O70" s="13">
        <f t="shared" si="36"/>
        <v>0</v>
      </c>
      <c r="P70" s="13">
        <f t="shared" si="36"/>
        <v>0</v>
      </c>
      <c r="Q70" s="13">
        <f t="shared" si="36"/>
        <v>0</v>
      </c>
      <c r="R70" s="13">
        <f t="shared" si="36"/>
        <v>0</v>
      </c>
      <c r="S70" s="13">
        <f t="shared" si="36"/>
        <v>0</v>
      </c>
      <c r="T70" s="13">
        <f t="shared" si="36"/>
        <v>0</v>
      </c>
      <c r="U70" s="13">
        <f t="shared" si="36"/>
        <v>0</v>
      </c>
      <c r="V70" s="13">
        <f t="shared" si="36"/>
        <v>0</v>
      </c>
      <c r="W70" s="13">
        <f t="shared" si="36"/>
        <v>0</v>
      </c>
      <c r="X70" s="13">
        <f t="shared" si="36"/>
        <v>0</v>
      </c>
      <c r="Y70" s="13">
        <f t="shared" si="36"/>
        <v>0</v>
      </c>
      <c r="Z70" s="13">
        <f t="shared" si="36"/>
        <v>0</v>
      </c>
      <c r="AA70" s="13">
        <f t="shared" si="36"/>
        <v>0</v>
      </c>
      <c r="AB70" s="13">
        <f t="shared" si="36"/>
        <v>0</v>
      </c>
      <c r="AC70" s="13">
        <f t="shared" si="36"/>
        <v>0</v>
      </c>
      <c r="AD70" s="13">
        <f t="shared" si="36"/>
        <v>0</v>
      </c>
      <c r="AE70" s="13">
        <f t="shared" si="36"/>
        <v>0</v>
      </c>
      <c r="AF70" s="13">
        <f t="shared" si="36"/>
        <v>0</v>
      </c>
      <c r="AG70" s="13">
        <f t="shared" si="36"/>
        <v>0</v>
      </c>
      <c r="AH70" s="13">
        <f t="shared" si="36"/>
        <v>0</v>
      </c>
    </row>
    <row r="71" spans="1:34" x14ac:dyDescent="0.3">
      <c r="A71" s="6"/>
      <c r="B71" s="29" t="s">
        <v>29</v>
      </c>
      <c r="C71" s="29"/>
      <c r="D71" s="29"/>
      <c r="E71" s="88"/>
      <c r="F71" s="88"/>
      <c r="G71" s="13">
        <f t="shared" si="35"/>
        <v>0</v>
      </c>
      <c r="H71" s="13">
        <f t="shared" si="35"/>
        <v>0</v>
      </c>
      <c r="I71" s="13">
        <f t="shared" si="35"/>
        <v>0</v>
      </c>
      <c r="J71" s="13">
        <f t="shared" si="35"/>
        <v>0</v>
      </c>
      <c r="K71" s="13">
        <f t="shared" si="35"/>
        <v>0</v>
      </c>
      <c r="L71" s="13">
        <f t="shared" si="35"/>
        <v>0</v>
      </c>
      <c r="M71" s="13">
        <f>$F71*M35</f>
        <v>0</v>
      </c>
      <c r="N71" s="13">
        <f t="shared" ref="N71:AH71" si="37">$F71*N35</f>
        <v>0</v>
      </c>
      <c r="O71" s="13">
        <f t="shared" si="37"/>
        <v>0</v>
      </c>
      <c r="P71" s="13">
        <f t="shared" si="37"/>
        <v>0</v>
      </c>
      <c r="Q71" s="13">
        <f t="shared" si="37"/>
        <v>0</v>
      </c>
      <c r="R71" s="13">
        <f t="shared" si="37"/>
        <v>0</v>
      </c>
      <c r="S71" s="13">
        <f t="shared" si="37"/>
        <v>0</v>
      </c>
      <c r="T71" s="13">
        <f t="shared" si="37"/>
        <v>0</v>
      </c>
      <c r="U71" s="13">
        <f t="shared" si="37"/>
        <v>0</v>
      </c>
      <c r="V71" s="13">
        <f t="shared" si="37"/>
        <v>0</v>
      </c>
      <c r="W71" s="13">
        <f t="shared" si="37"/>
        <v>0</v>
      </c>
      <c r="X71" s="13">
        <f t="shared" si="37"/>
        <v>0</v>
      </c>
      <c r="Y71" s="13">
        <f t="shared" si="37"/>
        <v>0</v>
      </c>
      <c r="Z71" s="13">
        <f t="shared" si="37"/>
        <v>0</v>
      </c>
      <c r="AA71" s="13">
        <f t="shared" si="37"/>
        <v>0</v>
      </c>
      <c r="AB71" s="13">
        <f t="shared" si="37"/>
        <v>0</v>
      </c>
      <c r="AC71" s="13">
        <f t="shared" si="37"/>
        <v>0</v>
      </c>
      <c r="AD71" s="13">
        <f t="shared" si="37"/>
        <v>0</v>
      </c>
      <c r="AE71" s="13">
        <f t="shared" si="37"/>
        <v>0</v>
      </c>
      <c r="AF71" s="13">
        <f t="shared" si="37"/>
        <v>0</v>
      </c>
      <c r="AG71" s="13">
        <f t="shared" si="37"/>
        <v>0</v>
      </c>
      <c r="AH71" s="13">
        <f t="shared" si="37"/>
        <v>0</v>
      </c>
    </row>
    <row r="72" spans="1:34" x14ac:dyDescent="0.3">
      <c r="A72" s="6"/>
      <c r="B72" s="29" t="s">
        <v>30</v>
      </c>
      <c r="C72" s="29"/>
      <c r="D72" s="29"/>
      <c r="E72" s="88"/>
      <c r="F72" s="88"/>
      <c r="G72" s="13">
        <f t="shared" si="35"/>
        <v>0</v>
      </c>
      <c r="H72" s="13">
        <f t="shared" si="35"/>
        <v>0</v>
      </c>
      <c r="I72" s="13">
        <f t="shared" si="35"/>
        <v>0</v>
      </c>
      <c r="J72" s="13">
        <f t="shared" si="35"/>
        <v>0</v>
      </c>
      <c r="K72" s="13">
        <f t="shared" si="35"/>
        <v>0</v>
      </c>
      <c r="L72" s="13">
        <f t="shared" si="35"/>
        <v>0</v>
      </c>
      <c r="M72" s="13">
        <f>$F72*M36</f>
        <v>0</v>
      </c>
      <c r="N72" s="13">
        <f t="shared" ref="N72:AH72" si="38">$F72*N36</f>
        <v>0</v>
      </c>
      <c r="O72" s="13">
        <f t="shared" si="38"/>
        <v>0</v>
      </c>
      <c r="P72" s="13">
        <f t="shared" si="38"/>
        <v>0</v>
      </c>
      <c r="Q72" s="13">
        <f t="shared" si="38"/>
        <v>0</v>
      </c>
      <c r="R72" s="13">
        <f t="shared" si="38"/>
        <v>0</v>
      </c>
      <c r="S72" s="13">
        <f t="shared" si="38"/>
        <v>0</v>
      </c>
      <c r="T72" s="13">
        <f t="shared" si="38"/>
        <v>0</v>
      </c>
      <c r="U72" s="13">
        <f t="shared" si="38"/>
        <v>0</v>
      </c>
      <c r="V72" s="13">
        <f t="shared" si="38"/>
        <v>0</v>
      </c>
      <c r="W72" s="13">
        <f t="shared" si="38"/>
        <v>0</v>
      </c>
      <c r="X72" s="13">
        <f t="shared" si="38"/>
        <v>0</v>
      </c>
      <c r="Y72" s="13">
        <f t="shared" si="38"/>
        <v>0</v>
      </c>
      <c r="Z72" s="13">
        <f t="shared" si="38"/>
        <v>0</v>
      </c>
      <c r="AA72" s="13">
        <f t="shared" si="38"/>
        <v>0</v>
      </c>
      <c r="AB72" s="13">
        <f t="shared" si="38"/>
        <v>0</v>
      </c>
      <c r="AC72" s="13">
        <f t="shared" si="38"/>
        <v>0</v>
      </c>
      <c r="AD72" s="13">
        <f t="shared" si="38"/>
        <v>0</v>
      </c>
      <c r="AE72" s="13">
        <f t="shared" si="38"/>
        <v>0</v>
      </c>
      <c r="AF72" s="13">
        <f t="shared" si="38"/>
        <v>0</v>
      </c>
      <c r="AG72" s="13">
        <f t="shared" si="38"/>
        <v>0</v>
      </c>
      <c r="AH72" s="13">
        <f t="shared" si="38"/>
        <v>0</v>
      </c>
    </row>
    <row r="73" spans="1:34" x14ac:dyDescent="0.3">
      <c r="A73" s="6"/>
      <c r="B73" s="29"/>
      <c r="C73" s="29"/>
      <c r="D73" s="29"/>
      <c r="E73" s="88"/>
      <c r="F73" s="88"/>
      <c r="G73" s="13"/>
      <c r="H73" s="13"/>
      <c r="I73" s="13"/>
      <c r="J73" s="13"/>
      <c r="K73" s="13"/>
      <c r="L73" s="13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x14ac:dyDescent="0.3">
      <c r="A74" s="6"/>
      <c r="B74" s="30"/>
      <c r="C74" s="30"/>
      <c r="D74" s="30"/>
      <c r="E74" s="89"/>
      <c r="F74" s="89"/>
      <c r="G74" s="16"/>
      <c r="H74" s="16"/>
      <c r="I74" s="16"/>
      <c r="J74" s="16"/>
      <c r="K74" s="16"/>
      <c r="L74" s="16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</row>
    <row r="75" spans="1:34" x14ac:dyDescent="0.3">
      <c r="A75" s="22"/>
      <c r="B75" s="10" t="str">
        <f>B39</f>
        <v>Miscellaneous Usage</v>
      </c>
      <c r="C75" s="10"/>
      <c r="D75" s="10"/>
      <c r="E75" s="17"/>
      <c r="F75" s="17"/>
      <c r="G75" s="157">
        <f>SUM(G69:G74)</f>
        <v>816.75999999999988</v>
      </c>
      <c r="H75" s="157">
        <f>SUM(H69:H74)</f>
        <v>3837.1899999999991</v>
      </c>
      <c r="I75" s="157">
        <f>SUM(I69:I74)</f>
        <v>10594.72</v>
      </c>
      <c r="J75" s="157">
        <f t="shared" ref="J75:AH75" si="39">SUM(J69:J74)</f>
        <v>4852.2799999999988</v>
      </c>
      <c r="K75" s="157">
        <f t="shared" si="39"/>
        <v>4805.2199999999984</v>
      </c>
      <c r="L75" s="157">
        <f t="shared" si="39"/>
        <v>5401.2654160475495</v>
      </c>
      <c r="M75" s="157">
        <f t="shared" si="39"/>
        <v>1086.8575906799999</v>
      </c>
      <c r="N75" s="157">
        <f t="shared" si="39"/>
        <v>700.19968212000015</v>
      </c>
      <c r="O75" s="157">
        <f t="shared" si="39"/>
        <v>884.84322132</v>
      </c>
      <c r="P75" s="157">
        <f t="shared" si="39"/>
        <v>503.84766797999993</v>
      </c>
      <c r="Q75" s="157">
        <f t="shared" si="39"/>
        <v>500.76811062000002</v>
      </c>
      <c r="R75" s="157">
        <f t="shared" si="39"/>
        <v>1131.9134011199999</v>
      </c>
      <c r="S75" s="157">
        <f t="shared" si="39"/>
        <v>517.17972204</v>
      </c>
      <c r="T75" s="157">
        <f t="shared" si="39"/>
        <v>882.19158858000003</v>
      </c>
      <c r="U75" s="157">
        <f t="shared" si="39"/>
        <v>599.99906411999996</v>
      </c>
      <c r="V75" s="157">
        <f t="shared" si="39"/>
        <v>1330.8732059399999</v>
      </c>
      <c r="W75" s="157">
        <f t="shared" si="39"/>
        <v>1172.1572650800001</v>
      </c>
      <c r="X75" s="157">
        <f t="shared" si="39"/>
        <v>1246.5713527200003</v>
      </c>
      <c r="Y75" s="157">
        <f t="shared" si="39"/>
        <v>1086.8575906799999</v>
      </c>
      <c r="Z75" s="157">
        <f t="shared" si="39"/>
        <v>700.19968212000015</v>
      </c>
      <c r="AA75" s="157">
        <f t="shared" si="39"/>
        <v>884.84322132</v>
      </c>
      <c r="AB75" s="157">
        <f t="shared" si="39"/>
        <v>503.84766797999993</v>
      </c>
      <c r="AC75" s="157">
        <f t="shared" si="39"/>
        <v>500.76811062000002</v>
      </c>
      <c r="AD75" s="157">
        <f t="shared" si="39"/>
        <v>1131.9134011199999</v>
      </c>
      <c r="AE75" s="157">
        <f t="shared" si="39"/>
        <v>517.17972204</v>
      </c>
      <c r="AF75" s="157">
        <f t="shared" si="39"/>
        <v>882.19158858000003</v>
      </c>
      <c r="AG75" s="157">
        <f t="shared" si="39"/>
        <v>599.99906411999996</v>
      </c>
      <c r="AH75" s="157">
        <f t="shared" si="39"/>
        <v>1330.8732059399999</v>
      </c>
    </row>
    <row r="76" spans="1:34" x14ac:dyDescent="0.3">
      <c r="O76" s="164"/>
      <c r="AA76" s="164"/>
    </row>
    <row r="77" spans="1:34" x14ac:dyDescent="0.3">
      <c r="O77" s="164"/>
      <c r="AA77" s="164"/>
    </row>
    <row r="78" spans="1:34" x14ac:dyDescent="0.3">
      <c r="O78" s="164"/>
      <c r="AA78" s="164"/>
    </row>
    <row r="79" spans="1:34" x14ac:dyDescent="0.3">
      <c r="O79" s="164"/>
      <c r="AA79" s="164"/>
    </row>
    <row r="80" spans="1:34" x14ac:dyDescent="0.3">
      <c r="O80" s="164"/>
      <c r="AA80" s="164"/>
    </row>
    <row r="81" spans="2:35" x14ac:dyDescent="0.3">
      <c r="B81" s="23" t="s">
        <v>37</v>
      </c>
      <c r="G81" s="111">
        <f>G75+G61</f>
        <v>4363.45</v>
      </c>
      <c r="H81" s="111">
        <f>H75+H61</f>
        <v>7630.0299999999988</v>
      </c>
      <c r="I81" s="111">
        <f t="shared" ref="I81:AH81" si="40">I75+I61</f>
        <v>12769.859999999999</v>
      </c>
      <c r="J81" s="111">
        <f t="shared" si="40"/>
        <v>8440.0399999999991</v>
      </c>
      <c r="K81" s="111">
        <f t="shared" si="40"/>
        <v>8534.8499999999985</v>
      </c>
      <c r="L81" s="111">
        <f t="shared" si="40"/>
        <v>9277.0054160475484</v>
      </c>
      <c r="M81" s="111">
        <f>M75+M61</f>
        <v>5230.57759068</v>
      </c>
      <c r="N81" s="111">
        <f t="shared" si="40"/>
        <v>4843.9196821200003</v>
      </c>
      <c r="O81" s="155">
        <f t="shared" si="40"/>
        <v>5028.5632213200006</v>
      </c>
      <c r="P81" s="111">
        <f t="shared" si="40"/>
        <v>4647.5676679799999</v>
      </c>
      <c r="Q81" s="111">
        <f t="shared" si="40"/>
        <v>4644.48811062</v>
      </c>
      <c r="R81" s="111">
        <f t="shared" si="40"/>
        <v>5275.6334011199997</v>
      </c>
      <c r="S81" s="111">
        <f t="shared" si="40"/>
        <v>4660.8997220400006</v>
      </c>
      <c r="T81" s="111">
        <f t="shared" si="40"/>
        <v>5025.9115885800002</v>
      </c>
      <c r="U81" s="111">
        <f t="shared" si="40"/>
        <v>4743.7190641200004</v>
      </c>
      <c r="V81" s="111">
        <f t="shared" si="40"/>
        <v>5474.5932059400002</v>
      </c>
      <c r="W81" s="111">
        <f t="shared" si="40"/>
        <v>5315.8772650800001</v>
      </c>
      <c r="X81" s="111">
        <f t="shared" si="40"/>
        <v>5390.2913527200008</v>
      </c>
      <c r="Y81" s="111">
        <f t="shared" si="40"/>
        <v>5230.57759068</v>
      </c>
      <c r="Z81" s="111">
        <f t="shared" si="40"/>
        <v>4843.9196821200003</v>
      </c>
      <c r="AA81" s="155">
        <f t="shared" si="40"/>
        <v>5028.5632213200006</v>
      </c>
      <c r="AB81" s="111">
        <f t="shared" si="40"/>
        <v>4647.5676679799999</v>
      </c>
      <c r="AC81" s="111">
        <f t="shared" si="40"/>
        <v>4644.48811062</v>
      </c>
      <c r="AD81" s="111">
        <f t="shared" si="40"/>
        <v>5275.6334011199997</v>
      </c>
      <c r="AE81" s="111">
        <f t="shared" si="40"/>
        <v>4660.8997220400006</v>
      </c>
      <c r="AF81" s="111">
        <f t="shared" si="40"/>
        <v>5025.9115885800002</v>
      </c>
      <c r="AG81" s="111">
        <f t="shared" si="40"/>
        <v>4743.7190641200004</v>
      </c>
      <c r="AH81" s="111">
        <f t="shared" si="40"/>
        <v>5474.5932059400002</v>
      </c>
    </row>
    <row r="82" spans="2:35" x14ac:dyDescent="0.3">
      <c r="B82" s="23" t="s">
        <v>92</v>
      </c>
      <c r="G82" s="56">
        <f>G39</f>
        <v>181.5022222222222</v>
      </c>
      <c r="H82" s="56">
        <f t="shared" ref="H82:AH82" si="41">H39</f>
        <v>852.70888888888874</v>
      </c>
      <c r="I82" s="56">
        <f t="shared" si="41"/>
        <v>2354.382222222222</v>
      </c>
      <c r="J82" s="56">
        <f t="shared" si="41"/>
        <v>1078.2844444444443</v>
      </c>
      <c r="K82" s="56">
        <f t="shared" si="41"/>
        <v>1067.8266666666664</v>
      </c>
      <c r="L82" s="56">
        <f t="shared" si="41"/>
        <v>1200.281203566122</v>
      </c>
      <c r="M82" s="56">
        <f t="shared" si="41"/>
        <v>324.62891000000002</v>
      </c>
      <c r="N82" s="56">
        <f t="shared" si="41"/>
        <v>209.13969000000006</v>
      </c>
      <c r="O82" s="33">
        <f t="shared" si="41"/>
        <v>264.29009000000002</v>
      </c>
      <c r="P82" s="56">
        <f t="shared" si="41"/>
        <v>150.49213499999999</v>
      </c>
      <c r="Q82" s="56">
        <f t="shared" si="41"/>
        <v>149.572315</v>
      </c>
      <c r="R82" s="56">
        <f t="shared" si="41"/>
        <v>338.08643999999998</v>
      </c>
      <c r="S82" s="56">
        <f t="shared" si="41"/>
        <v>154.47423000000001</v>
      </c>
      <c r="T82" s="56">
        <f t="shared" si="41"/>
        <v>263.498085</v>
      </c>
      <c r="U82" s="56">
        <f t="shared" si="41"/>
        <v>179.21118999999999</v>
      </c>
      <c r="V82" s="56">
        <f t="shared" si="41"/>
        <v>397.51290499999999</v>
      </c>
      <c r="W82" s="56">
        <f t="shared" si="41"/>
        <v>350.10671000000002</v>
      </c>
      <c r="X82" s="56">
        <f t="shared" si="41"/>
        <v>372.33314000000007</v>
      </c>
      <c r="Y82" s="56">
        <f t="shared" si="41"/>
        <v>324.62891000000002</v>
      </c>
      <c r="Z82" s="56">
        <f t="shared" si="41"/>
        <v>209.13969000000006</v>
      </c>
      <c r="AA82" s="33">
        <f t="shared" si="41"/>
        <v>264.29009000000002</v>
      </c>
      <c r="AB82" s="56">
        <f t="shared" si="41"/>
        <v>150.49213499999999</v>
      </c>
      <c r="AC82" s="56">
        <f t="shared" si="41"/>
        <v>149.572315</v>
      </c>
      <c r="AD82" s="56">
        <f t="shared" si="41"/>
        <v>338.08643999999998</v>
      </c>
      <c r="AE82" s="56">
        <f t="shared" si="41"/>
        <v>154.47423000000001</v>
      </c>
      <c r="AF82" s="56">
        <f t="shared" si="41"/>
        <v>263.498085</v>
      </c>
      <c r="AG82" s="56">
        <f t="shared" si="41"/>
        <v>179.21118999999999</v>
      </c>
      <c r="AH82" s="56">
        <f t="shared" si="41"/>
        <v>397.51290499999999</v>
      </c>
    </row>
    <row r="83" spans="2:35" x14ac:dyDescent="0.3">
      <c r="B83" s="69" t="s">
        <v>55</v>
      </c>
      <c r="G83" s="53"/>
      <c r="H83" s="53"/>
      <c r="I83" s="53"/>
      <c r="J83" s="53"/>
      <c r="K83" s="53"/>
      <c r="L83" s="53"/>
      <c r="M83" s="53"/>
      <c r="N83" s="53"/>
      <c r="O83" s="168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168"/>
      <c r="AB83" s="53"/>
      <c r="AC83" s="53"/>
      <c r="AD83" s="53"/>
      <c r="AE83" s="53"/>
      <c r="AF83" s="53"/>
      <c r="AG83" s="53"/>
      <c r="AH83" s="53"/>
    </row>
    <row r="84" spans="2:35" x14ac:dyDescent="0.3">
      <c r="B84" s="23" t="s">
        <v>81</v>
      </c>
      <c r="G84" s="56">
        <f>'Link In'!G21</f>
        <v>0</v>
      </c>
      <c r="H84" s="56">
        <f>'Link In'!G22</f>
        <v>0</v>
      </c>
      <c r="I84" s="56">
        <f>'Link In'!G23</f>
        <v>0</v>
      </c>
      <c r="J84" s="56">
        <f>'Link In'!G24</f>
        <v>0</v>
      </c>
      <c r="K84" s="56">
        <f>'Link In'!G25</f>
        <v>0</v>
      </c>
      <c r="L84" s="56">
        <f>'Link In'!G26</f>
        <v>0</v>
      </c>
      <c r="M84" s="56">
        <v>0</v>
      </c>
      <c r="N84" s="56">
        <v>0</v>
      </c>
      <c r="O84" s="33">
        <v>0</v>
      </c>
      <c r="P84" s="56">
        <v>0</v>
      </c>
      <c r="Q84" s="56">
        <v>0</v>
      </c>
      <c r="R84" s="56">
        <v>0</v>
      </c>
      <c r="S84" s="56">
        <v>0</v>
      </c>
      <c r="T84" s="56">
        <v>0</v>
      </c>
      <c r="U84" s="56">
        <v>0</v>
      </c>
      <c r="V84" s="56">
        <v>0</v>
      </c>
      <c r="W84" s="56">
        <v>0</v>
      </c>
      <c r="X84" s="56">
        <v>0</v>
      </c>
      <c r="Y84" s="56">
        <v>0</v>
      </c>
      <c r="Z84" s="56">
        <v>0</v>
      </c>
      <c r="AA84" s="33">
        <v>0</v>
      </c>
      <c r="AB84" s="56">
        <v>0</v>
      </c>
      <c r="AC84" s="56">
        <v>0</v>
      </c>
      <c r="AD84" s="56">
        <v>0</v>
      </c>
      <c r="AE84" s="56">
        <v>0</v>
      </c>
      <c r="AF84" s="56">
        <v>0</v>
      </c>
      <c r="AG84" s="56">
        <v>0</v>
      </c>
      <c r="AH84" s="56">
        <v>0</v>
      </c>
      <c r="AI84" s="35"/>
    </row>
    <row r="85" spans="2:35" x14ac:dyDescent="0.3">
      <c r="B85" s="53" t="s">
        <v>91</v>
      </c>
      <c r="C85" s="53"/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10.414583952451721</v>
      </c>
      <c r="M85" s="56"/>
      <c r="N85" s="56"/>
      <c r="O85" s="33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33"/>
      <c r="AB85" s="56"/>
      <c r="AC85" s="56"/>
      <c r="AD85" s="56"/>
      <c r="AE85" s="56"/>
      <c r="AF85" s="56"/>
      <c r="AG85" s="56"/>
      <c r="AH85" s="56"/>
      <c r="AI85" s="35"/>
    </row>
    <row r="86" spans="2:35" x14ac:dyDescent="0.3">
      <c r="G86" s="53"/>
      <c r="H86" s="53"/>
      <c r="I86" s="53"/>
      <c r="J86" s="53"/>
      <c r="K86" s="53"/>
      <c r="L86" s="53"/>
      <c r="M86" s="53"/>
      <c r="N86" s="53"/>
      <c r="O86" s="168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168"/>
      <c r="AB86" s="53"/>
      <c r="AC86" s="53"/>
      <c r="AD86" s="53"/>
      <c r="AE86" s="53"/>
      <c r="AF86" s="53"/>
      <c r="AG86" s="53"/>
      <c r="AH86" s="53"/>
      <c r="AI86" s="35"/>
    </row>
    <row r="87" spans="2:35" x14ac:dyDescent="0.3">
      <c r="B87" s="23" t="s">
        <v>79</v>
      </c>
      <c r="G87" s="126">
        <f>'Link In'!G31</f>
        <v>0</v>
      </c>
      <c r="H87" s="126">
        <f>'Link In'!G32</f>
        <v>0</v>
      </c>
      <c r="I87" s="126">
        <f>'Link In'!G33</f>
        <v>0</v>
      </c>
      <c r="J87" s="126">
        <f>'Link In'!G34</f>
        <v>0</v>
      </c>
      <c r="K87" s="126">
        <f>'Link In'!G35</f>
        <v>0</v>
      </c>
      <c r="L87" s="126">
        <f>'Link In'!G36</f>
        <v>0</v>
      </c>
      <c r="M87" s="53"/>
      <c r="N87" s="53"/>
      <c r="O87" s="168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168"/>
      <c r="AB87" s="53"/>
      <c r="AC87" s="53"/>
      <c r="AD87" s="53"/>
      <c r="AE87" s="53"/>
      <c r="AF87" s="53"/>
      <c r="AG87" s="53"/>
      <c r="AH87" s="53"/>
      <c r="AI87" s="35"/>
    </row>
    <row r="88" spans="2:35" x14ac:dyDescent="0.3">
      <c r="G88" s="53"/>
      <c r="H88" s="53"/>
      <c r="I88" s="53"/>
      <c r="J88" s="53"/>
      <c r="K88" s="53"/>
      <c r="L88" s="53"/>
      <c r="M88" s="53"/>
      <c r="N88" s="53"/>
      <c r="O88" s="168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168"/>
      <c r="AB88" s="53"/>
      <c r="AC88" s="53"/>
      <c r="AD88" s="53"/>
      <c r="AE88" s="53"/>
      <c r="AF88" s="53"/>
      <c r="AG88" s="53"/>
      <c r="AH88" s="53"/>
    </row>
    <row r="89" spans="2:35" x14ac:dyDescent="0.3">
      <c r="G89" s="53"/>
      <c r="H89" s="53"/>
      <c r="I89" s="53"/>
      <c r="J89" s="53"/>
      <c r="K89" s="53"/>
      <c r="L89" s="53"/>
      <c r="M89" s="53"/>
      <c r="N89" s="53"/>
      <c r="O89" s="168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168"/>
      <c r="AB89" s="53"/>
      <c r="AC89" s="53"/>
      <c r="AD89" s="53"/>
      <c r="AE89" s="53"/>
      <c r="AF89" s="53"/>
      <c r="AG89" s="53"/>
      <c r="AH89" s="53"/>
    </row>
    <row r="90" spans="2:35" x14ac:dyDescent="0.3">
      <c r="B90" s="23" t="s">
        <v>97</v>
      </c>
      <c r="G90" s="111">
        <f>G81+G84+G85</f>
        <v>4363.45</v>
      </c>
      <c r="H90" s="111">
        <f>H81+H84+H85</f>
        <v>7630.0299999999988</v>
      </c>
      <c r="I90" s="111">
        <f t="shared" ref="I90:L90" si="42">I81+I84+I85</f>
        <v>12769.859999999999</v>
      </c>
      <c r="J90" s="111">
        <f t="shared" si="42"/>
        <v>8440.0399999999991</v>
      </c>
      <c r="K90" s="111">
        <f t="shared" si="42"/>
        <v>8534.8499999999985</v>
      </c>
      <c r="L90" s="111">
        <f t="shared" si="42"/>
        <v>9287.42</v>
      </c>
      <c r="M90" s="111">
        <f>+M81</f>
        <v>5230.57759068</v>
      </c>
      <c r="N90" s="111">
        <f t="shared" ref="N90:AH90" si="43">+N81</f>
        <v>4843.9196821200003</v>
      </c>
      <c r="O90" s="155">
        <f t="shared" si="43"/>
        <v>5028.5632213200006</v>
      </c>
      <c r="P90" s="111">
        <f t="shared" si="43"/>
        <v>4647.5676679799999</v>
      </c>
      <c r="Q90" s="111">
        <f t="shared" si="43"/>
        <v>4644.48811062</v>
      </c>
      <c r="R90" s="111">
        <f t="shared" si="43"/>
        <v>5275.6334011199997</v>
      </c>
      <c r="S90" s="111">
        <f t="shared" si="43"/>
        <v>4660.8997220400006</v>
      </c>
      <c r="T90" s="111">
        <f t="shared" si="43"/>
        <v>5025.9115885800002</v>
      </c>
      <c r="U90" s="111">
        <f t="shared" si="43"/>
        <v>4743.7190641200004</v>
      </c>
      <c r="V90" s="111">
        <f t="shared" si="43"/>
        <v>5474.5932059400002</v>
      </c>
      <c r="W90" s="111">
        <f t="shared" si="43"/>
        <v>5315.8772650800001</v>
      </c>
      <c r="X90" s="111">
        <f t="shared" si="43"/>
        <v>5390.2913527200008</v>
      </c>
      <c r="Y90" s="111">
        <f t="shared" si="43"/>
        <v>5230.57759068</v>
      </c>
      <c r="Z90" s="111">
        <f t="shared" si="43"/>
        <v>4843.9196821200003</v>
      </c>
      <c r="AA90" s="155">
        <f t="shared" si="43"/>
        <v>5028.5632213200006</v>
      </c>
      <c r="AB90" s="111">
        <f t="shared" si="43"/>
        <v>4647.5676679799999</v>
      </c>
      <c r="AC90" s="111">
        <f t="shared" si="43"/>
        <v>4644.48811062</v>
      </c>
      <c r="AD90" s="111">
        <f t="shared" si="43"/>
        <v>5275.6334011199997</v>
      </c>
      <c r="AE90" s="111">
        <f t="shared" si="43"/>
        <v>4660.8997220400006</v>
      </c>
      <c r="AF90" s="111">
        <f t="shared" si="43"/>
        <v>5025.9115885800002</v>
      </c>
      <c r="AG90" s="111">
        <f t="shared" si="43"/>
        <v>4743.7190641200004</v>
      </c>
      <c r="AH90" s="111">
        <f t="shared" si="43"/>
        <v>5474.5932059400002</v>
      </c>
    </row>
    <row r="91" spans="2:35" s="53" customFormat="1" x14ac:dyDescent="0.3">
      <c r="B91" s="111" t="s">
        <v>94</v>
      </c>
      <c r="G91" s="126">
        <f>+G92-G90</f>
        <v>0</v>
      </c>
      <c r="H91" s="126">
        <f t="shared" ref="H91:L91" si="44">+H92-H90</f>
        <v>0</v>
      </c>
      <c r="I91" s="126">
        <f t="shared" si="44"/>
        <v>0</v>
      </c>
      <c r="J91" s="126">
        <f t="shared" si="44"/>
        <v>-0.16999999999825377</v>
      </c>
      <c r="K91" s="126">
        <f t="shared" si="44"/>
        <v>0</v>
      </c>
      <c r="L91" s="126">
        <f t="shared" si="44"/>
        <v>0</v>
      </c>
      <c r="M91" s="126"/>
      <c r="N91" s="56"/>
      <c r="O91" s="33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33"/>
      <c r="AB91" s="56"/>
      <c r="AC91" s="56"/>
      <c r="AD91" s="56"/>
      <c r="AE91" s="56"/>
      <c r="AF91" s="56"/>
      <c r="AG91" s="56"/>
      <c r="AH91" s="56"/>
    </row>
    <row r="92" spans="2:35" x14ac:dyDescent="0.3">
      <c r="B92" s="23" t="s">
        <v>93</v>
      </c>
      <c r="G92" s="56">
        <f>+'Link In'!B148</f>
        <v>4363.45</v>
      </c>
      <c r="H92" s="56">
        <f>+'Link In'!C148</f>
        <v>7630.03</v>
      </c>
      <c r="I92" s="56">
        <f>+'Link In'!D148</f>
        <v>12769.86</v>
      </c>
      <c r="J92" s="56">
        <f>+'Link In'!E148</f>
        <v>8439.8700000000008</v>
      </c>
      <c r="K92" s="56">
        <f>+'Link In'!F148</f>
        <v>8534.85</v>
      </c>
      <c r="L92" s="56">
        <f>+'Link In'!G148</f>
        <v>9287.42</v>
      </c>
      <c r="M92" s="56">
        <f>+'Link In'!H148</f>
        <v>5230.57759068</v>
      </c>
      <c r="N92" s="56">
        <f>+'Link In'!I148</f>
        <v>4843.9196821200003</v>
      </c>
      <c r="O92" s="56">
        <f>+'Link In'!J148</f>
        <v>5028.5632213199997</v>
      </c>
      <c r="P92" s="56">
        <f>+'Link In'!K148</f>
        <v>4647.5676679799999</v>
      </c>
      <c r="Q92" s="56">
        <f>+'Link In'!L148</f>
        <v>4644.48811062</v>
      </c>
      <c r="R92" s="56">
        <f>+'Link In'!M148</f>
        <v>5275.6334011200006</v>
      </c>
      <c r="S92" s="56">
        <f>+'Link In'!N148</f>
        <v>4660.8997220399997</v>
      </c>
      <c r="T92" s="56">
        <f>+'Link In'!O148</f>
        <v>5025.9115885799993</v>
      </c>
      <c r="U92" s="56">
        <f>+'Link In'!P148</f>
        <v>4743.7190641200004</v>
      </c>
      <c r="V92" s="56">
        <f>+'Link In'!Q148</f>
        <v>5474.5932059400002</v>
      </c>
      <c r="W92" s="56">
        <f>+'Link In'!R148</f>
        <v>5315.8772650800001</v>
      </c>
      <c r="X92" s="56">
        <f>+'Link In'!S148</f>
        <v>5390.2913527199998</v>
      </c>
      <c r="Y92" s="56">
        <f>+'Link In'!T148</f>
        <v>5230.57759068</v>
      </c>
      <c r="Z92" s="56">
        <f>+'Link In'!U148</f>
        <v>4843.9196821200003</v>
      </c>
      <c r="AA92" s="56">
        <f>+'Link In'!V148</f>
        <v>5028.5632213199997</v>
      </c>
      <c r="AB92" s="56">
        <f>+'Link In'!W148</f>
        <v>4647.5676679799999</v>
      </c>
      <c r="AC92" s="56">
        <f>+'Link In'!X148</f>
        <v>4644.48811062</v>
      </c>
      <c r="AD92" s="56">
        <f>+'Link In'!Y148</f>
        <v>5275.6334011200006</v>
      </c>
      <c r="AE92" s="56">
        <f>+'Link In'!Z148</f>
        <v>4660.8997220399997</v>
      </c>
      <c r="AF92" s="56">
        <f>+'Link In'!AA148</f>
        <v>5025.9115885799993</v>
      </c>
      <c r="AG92" s="56">
        <f>+'Link In'!AB148</f>
        <v>4743.7190641200004</v>
      </c>
      <c r="AH92" s="56">
        <f>+'Link In'!AC148</f>
        <v>5474.5932059400002</v>
      </c>
    </row>
    <row r="93" spans="2:35" x14ac:dyDescent="0.3">
      <c r="G93" s="53"/>
      <c r="H93" s="53"/>
      <c r="I93" s="53"/>
      <c r="J93" s="53"/>
      <c r="K93" s="53"/>
      <c r="L93" s="53"/>
      <c r="M93" s="53"/>
      <c r="N93" s="53"/>
      <c r="O93" s="168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168"/>
      <c r="AB93" s="53"/>
      <c r="AC93" s="53"/>
      <c r="AD93" s="53"/>
      <c r="AE93" s="53"/>
      <c r="AF93" s="53"/>
      <c r="AG93" s="53"/>
      <c r="AH93" s="53"/>
    </row>
    <row r="94" spans="2:35" x14ac:dyDescent="0.3">
      <c r="B94" s="23" t="s">
        <v>98</v>
      </c>
      <c r="G94" s="56">
        <f>G82</f>
        <v>181.5022222222222</v>
      </c>
      <c r="H94" s="56">
        <f t="shared" ref="H94:L94" si="45">H82</f>
        <v>852.70888888888874</v>
      </c>
      <c r="I94" s="56">
        <f t="shared" si="45"/>
        <v>2354.382222222222</v>
      </c>
      <c r="J94" s="56">
        <f t="shared" si="45"/>
        <v>1078.2844444444443</v>
      </c>
      <c r="K94" s="56">
        <f t="shared" si="45"/>
        <v>1067.8266666666664</v>
      </c>
      <c r="L94" s="56">
        <f t="shared" si="45"/>
        <v>1200.281203566122</v>
      </c>
      <c r="M94" s="56">
        <f t="shared" ref="M94:AH94" si="46">M82</f>
        <v>324.62891000000002</v>
      </c>
      <c r="N94" s="56">
        <f t="shared" si="46"/>
        <v>209.13969000000006</v>
      </c>
      <c r="O94" s="33">
        <f t="shared" si="46"/>
        <v>264.29009000000002</v>
      </c>
      <c r="P94" s="56">
        <f>P82</f>
        <v>150.49213499999999</v>
      </c>
      <c r="Q94" s="56">
        <f t="shared" si="46"/>
        <v>149.572315</v>
      </c>
      <c r="R94" s="56">
        <f t="shared" si="46"/>
        <v>338.08643999999998</v>
      </c>
      <c r="S94" s="56">
        <f t="shared" si="46"/>
        <v>154.47423000000001</v>
      </c>
      <c r="T94" s="56">
        <f t="shared" si="46"/>
        <v>263.498085</v>
      </c>
      <c r="U94" s="56">
        <f t="shared" si="46"/>
        <v>179.21118999999999</v>
      </c>
      <c r="V94" s="56">
        <f t="shared" si="46"/>
        <v>397.51290499999999</v>
      </c>
      <c r="W94" s="56">
        <f t="shared" si="46"/>
        <v>350.10671000000002</v>
      </c>
      <c r="X94" s="56">
        <f t="shared" si="46"/>
        <v>372.33314000000007</v>
      </c>
      <c r="Y94" s="56">
        <f t="shared" si="46"/>
        <v>324.62891000000002</v>
      </c>
      <c r="Z94" s="56">
        <f t="shared" si="46"/>
        <v>209.13969000000006</v>
      </c>
      <c r="AA94" s="33">
        <f t="shared" si="46"/>
        <v>264.29009000000002</v>
      </c>
      <c r="AB94" s="56">
        <f t="shared" si="46"/>
        <v>150.49213499999999</v>
      </c>
      <c r="AC94" s="56">
        <f t="shared" si="46"/>
        <v>149.572315</v>
      </c>
      <c r="AD94" s="56">
        <f t="shared" si="46"/>
        <v>338.08643999999998</v>
      </c>
      <c r="AE94" s="56">
        <f t="shared" si="46"/>
        <v>154.47423000000001</v>
      </c>
      <c r="AF94" s="56">
        <f t="shared" si="46"/>
        <v>263.498085</v>
      </c>
      <c r="AG94" s="56">
        <f t="shared" si="46"/>
        <v>179.21118999999999</v>
      </c>
      <c r="AH94" s="56">
        <f t="shared" si="46"/>
        <v>397.51290499999999</v>
      </c>
    </row>
    <row r="95" spans="2:35" x14ac:dyDescent="0.3">
      <c r="B95" s="23" t="s">
        <v>95</v>
      </c>
      <c r="G95" s="56">
        <f>G96-G94</f>
        <v>1.7777777777894244E-3</v>
      </c>
      <c r="H95" s="56">
        <f t="shared" ref="H95:L95" si="47">H96-H94</f>
        <v>-442.30888888888876</v>
      </c>
      <c r="I95" s="56">
        <f t="shared" si="47"/>
        <v>-279.9562222222221</v>
      </c>
      <c r="J95" s="56">
        <f t="shared" si="47"/>
        <v>-521.18444444444424</v>
      </c>
      <c r="K95" s="56">
        <f t="shared" si="47"/>
        <v>-895.82666666666637</v>
      </c>
      <c r="L95" s="56">
        <f t="shared" si="47"/>
        <v>-144.68120356612212</v>
      </c>
      <c r="M95" s="56"/>
      <c r="N95" s="56"/>
      <c r="O95" s="33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33"/>
      <c r="AB95" s="56"/>
      <c r="AC95" s="56"/>
      <c r="AD95" s="56"/>
      <c r="AE95" s="56"/>
      <c r="AF95" s="56"/>
      <c r="AG95" s="56"/>
      <c r="AH95" s="56"/>
    </row>
    <row r="96" spans="2:35" x14ac:dyDescent="0.3">
      <c r="B96" s="23" t="s">
        <v>96</v>
      </c>
      <c r="G96" s="56">
        <f>+'Link In'!B158</f>
        <v>181.50399999999999</v>
      </c>
      <c r="H96" s="56">
        <f>+'Link In'!C158</f>
        <v>410.4</v>
      </c>
      <c r="I96" s="56">
        <f>+'Link In'!D158</f>
        <v>2074.4259999999999</v>
      </c>
      <c r="J96" s="56">
        <f>+'Link In'!E158</f>
        <v>557.1</v>
      </c>
      <c r="K96" s="56">
        <f>+'Link In'!F158</f>
        <v>172</v>
      </c>
      <c r="L96" s="56">
        <f>+'Link In'!G158</f>
        <v>1055.5999999999999</v>
      </c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</row>
    <row r="97" spans="2:34" x14ac:dyDescent="0.3">
      <c r="G97" s="53"/>
      <c r="H97" s="53"/>
      <c r="I97" s="53"/>
      <c r="J97" s="53"/>
      <c r="K97" s="53"/>
      <c r="L97" s="53"/>
      <c r="M97" s="53"/>
      <c r="N97" s="53"/>
      <c r="O97" s="168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168"/>
      <c r="AB97" s="53"/>
      <c r="AC97" s="53"/>
      <c r="AD97" s="53"/>
      <c r="AE97" s="53"/>
      <c r="AF97" s="53"/>
      <c r="AG97" s="53"/>
      <c r="AH97" s="53"/>
    </row>
    <row r="98" spans="2:34" x14ac:dyDescent="0.3">
      <c r="B98" s="23" t="s">
        <v>99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168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168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</row>
  </sheetData>
  <mergeCells count="8">
    <mergeCell ref="A7:P7"/>
    <mergeCell ref="Q7:AI7"/>
    <mergeCell ref="A4:P4"/>
    <mergeCell ref="Q4:AI4"/>
    <mergeCell ref="A5:P5"/>
    <mergeCell ref="Q5:AI5"/>
    <mergeCell ref="A6:P6"/>
    <mergeCell ref="Q6:AI6"/>
  </mergeCells>
  <pageMargins left="0.7" right="0.7" top="0.75" bottom="0.75" header="0.3" footer="0.3"/>
  <pageSetup scale="73" pageOrder="overThenDown" orientation="landscape" r:id="rId1"/>
  <rowBreaks count="1" manualBreakCount="1">
    <brk id="45" max="33" man="1"/>
  </rowBreaks>
  <colBreaks count="2" manualBreakCount="2">
    <brk id="16" min="8" max="91" man="1"/>
    <brk id="34" min="8" max="90" man="1"/>
  </col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AG578"/>
  <sheetViews>
    <sheetView tabSelected="1" zoomScale="85" zoomScaleNormal="85" workbookViewId="0"/>
  </sheetViews>
  <sheetFormatPr defaultRowHeight="14.4" x14ac:dyDescent="0.3"/>
  <cols>
    <col min="1" max="1" width="20.6640625" customWidth="1"/>
    <col min="2" max="2" width="11.5546875" customWidth="1"/>
    <col min="3" max="3" width="15.44140625" customWidth="1"/>
    <col min="4" max="4" width="11.33203125" bestFit="1" customWidth="1"/>
    <col min="5" max="5" width="10.88671875" bestFit="1" customWidth="1"/>
    <col min="6" max="6" width="14" customWidth="1"/>
    <col min="7" max="7" width="18.6640625" bestFit="1" customWidth="1"/>
    <col min="8" max="8" width="9.88671875" bestFit="1" customWidth="1"/>
    <col min="9" max="9" width="14" bestFit="1" customWidth="1"/>
    <col min="11" max="11" width="10.88671875" bestFit="1" customWidth="1"/>
    <col min="13" max="13" width="18.6640625" bestFit="1" customWidth="1"/>
    <col min="16" max="17" width="9.88671875" bestFit="1" customWidth="1"/>
    <col min="18" max="20" width="10.109375" bestFit="1" customWidth="1"/>
    <col min="21" max="21" width="10.44140625" bestFit="1" customWidth="1"/>
    <col min="28" max="29" width="9.88671875" customWidth="1"/>
    <col min="31" max="31" width="9.88671875" bestFit="1" customWidth="1"/>
    <col min="32" max="32" width="13.33203125" bestFit="1" customWidth="1"/>
    <col min="33" max="33" width="18.33203125" bestFit="1" customWidth="1"/>
  </cols>
  <sheetData>
    <row r="24" spans="1:13" x14ac:dyDescent="0.3">
      <c r="A24" s="242" t="s">
        <v>2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</row>
    <row r="26" spans="1:13" x14ac:dyDescent="0.3">
      <c r="C26" s="243" t="s">
        <v>38</v>
      </c>
      <c r="D26" s="243"/>
      <c r="E26" s="243"/>
      <c r="F26" s="243"/>
      <c r="G26" s="243"/>
      <c r="H26" s="49"/>
      <c r="I26" s="243" t="s">
        <v>39</v>
      </c>
      <c r="J26" s="243"/>
      <c r="K26" s="243"/>
      <c r="L26" s="243"/>
      <c r="M26" s="243"/>
    </row>
    <row r="27" spans="1:13" x14ac:dyDescent="0.3">
      <c r="A27" s="46" t="s">
        <v>40</v>
      </c>
      <c r="B27" s="46"/>
      <c r="C27" s="51" t="s">
        <v>41</v>
      </c>
      <c r="D27" s="45"/>
      <c r="E27" s="51" t="s">
        <v>23</v>
      </c>
      <c r="F27" s="45"/>
      <c r="G27" s="51" t="s">
        <v>42</v>
      </c>
      <c r="H27" s="45"/>
      <c r="I27" s="51" t="s">
        <v>41</v>
      </c>
      <c r="J27" s="45"/>
      <c r="K27" s="51" t="s">
        <v>23</v>
      </c>
      <c r="L27" s="45"/>
      <c r="M27" s="51" t="s">
        <v>42</v>
      </c>
    </row>
    <row r="28" spans="1:13" x14ac:dyDescent="0.3">
      <c r="A28" s="12" t="s">
        <v>3</v>
      </c>
      <c r="C28" s="36">
        <f>Summary!C29</f>
        <v>1404177.0268470095</v>
      </c>
      <c r="E28" s="147">
        <f>Residential!E14</f>
        <v>12.49</v>
      </c>
      <c r="G28" s="138">
        <f>ROUND(E28*C28,0)</f>
        <v>17538171</v>
      </c>
      <c r="I28" s="36">
        <f>Summary!I29</f>
        <v>1419565</v>
      </c>
      <c r="K28" s="147">
        <f>E28</f>
        <v>12.49</v>
      </c>
      <c r="M28" s="138">
        <f>ROUND(K28*I28,0)</f>
        <v>17730367</v>
      </c>
    </row>
    <row r="29" spans="1:13" x14ac:dyDescent="0.3">
      <c r="A29" s="12" t="s">
        <v>4</v>
      </c>
      <c r="C29" s="36">
        <f>Summary!C30</f>
        <v>4.4002134471718248</v>
      </c>
      <c r="E29" s="41">
        <f>Residential!E15</f>
        <v>18.739999999999998</v>
      </c>
      <c r="G29" s="36">
        <f t="shared" ref="G29:G36" si="0">ROUND(E29*C29,0)</f>
        <v>82</v>
      </c>
      <c r="I29" s="36">
        <f>Summary!I30</f>
        <v>0</v>
      </c>
      <c r="K29" s="41">
        <f t="shared" ref="K29:K36" si="1">E29</f>
        <v>18.739999999999998</v>
      </c>
      <c r="M29" s="36">
        <f t="shared" ref="M29:M36" si="2">ROUND(K29*I29,0)</f>
        <v>0</v>
      </c>
    </row>
    <row r="30" spans="1:13" x14ac:dyDescent="0.3">
      <c r="A30" s="12" t="s">
        <v>5</v>
      </c>
      <c r="C30" s="36">
        <f>Summary!C31</f>
        <v>23799.503682356706</v>
      </c>
      <c r="E30" s="41">
        <f>Residential!E16</f>
        <v>31.23</v>
      </c>
      <c r="G30" s="36">
        <f t="shared" si="0"/>
        <v>743259</v>
      </c>
      <c r="I30" s="36">
        <f>Summary!I31</f>
        <v>24807</v>
      </c>
      <c r="K30" s="41">
        <f t="shared" si="1"/>
        <v>31.23</v>
      </c>
      <c r="M30" s="36">
        <f t="shared" si="2"/>
        <v>774723</v>
      </c>
    </row>
    <row r="31" spans="1:13" x14ac:dyDescent="0.3">
      <c r="A31" s="12" t="s">
        <v>6</v>
      </c>
      <c r="C31" s="36">
        <f>Summary!C32</f>
        <v>156.07125700560448</v>
      </c>
      <c r="E31" s="41">
        <f>Residential!E17</f>
        <v>62.45</v>
      </c>
      <c r="G31" s="36">
        <f t="shared" si="0"/>
        <v>9747</v>
      </c>
      <c r="I31" s="36">
        <f>Summary!I32</f>
        <v>156</v>
      </c>
      <c r="K31" s="41">
        <f t="shared" si="1"/>
        <v>62.45</v>
      </c>
      <c r="M31" s="36">
        <f t="shared" si="2"/>
        <v>9742</v>
      </c>
    </row>
    <row r="32" spans="1:13" x14ac:dyDescent="0.3">
      <c r="A32" s="12" t="s">
        <v>7</v>
      </c>
      <c r="C32" s="36">
        <f>Summary!C33</f>
        <v>1414.7951361088872</v>
      </c>
      <c r="E32" s="41">
        <f>Residential!E18</f>
        <v>99.92</v>
      </c>
      <c r="G32" s="36">
        <f t="shared" si="0"/>
        <v>141366</v>
      </c>
      <c r="I32" s="36">
        <f>Summary!I33</f>
        <v>1404</v>
      </c>
      <c r="K32" s="41">
        <f t="shared" si="1"/>
        <v>99.92</v>
      </c>
      <c r="M32" s="36">
        <f t="shared" si="2"/>
        <v>140288</v>
      </c>
    </row>
    <row r="33" spans="1:13" x14ac:dyDescent="0.3">
      <c r="A33" s="12" t="s">
        <v>8</v>
      </c>
      <c r="C33" s="36">
        <f>Summary!C34</f>
        <v>0</v>
      </c>
      <c r="E33" s="41">
        <f>Residential!E19</f>
        <v>187.35</v>
      </c>
      <c r="G33" s="36">
        <f t="shared" si="0"/>
        <v>0</v>
      </c>
      <c r="I33" s="36">
        <f>Summary!I34</f>
        <v>0</v>
      </c>
      <c r="K33" s="41">
        <f t="shared" si="1"/>
        <v>187.35</v>
      </c>
      <c r="M33" s="36">
        <f t="shared" si="2"/>
        <v>0</v>
      </c>
    </row>
    <row r="34" spans="1:13" x14ac:dyDescent="0.3">
      <c r="A34" s="12" t="s">
        <v>9</v>
      </c>
      <c r="C34" s="36">
        <f>Summary!C35</f>
        <v>0</v>
      </c>
      <c r="E34" s="41">
        <f>Residential!E20</f>
        <v>312.25</v>
      </c>
      <c r="G34" s="36">
        <f t="shared" si="0"/>
        <v>0</v>
      </c>
      <c r="I34" s="36">
        <f>Summary!I35</f>
        <v>0</v>
      </c>
      <c r="K34" s="41">
        <f t="shared" si="1"/>
        <v>312.25</v>
      </c>
      <c r="M34" s="36">
        <f t="shared" si="2"/>
        <v>0</v>
      </c>
    </row>
    <row r="35" spans="1:13" x14ac:dyDescent="0.3">
      <c r="A35" s="12" t="s">
        <v>10</v>
      </c>
      <c r="C35" s="36">
        <f>Summary!C36</f>
        <v>36</v>
      </c>
      <c r="E35" s="41">
        <f>Residential!E21</f>
        <v>624.5</v>
      </c>
      <c r="G35" s="36">
        <f t="shared" si="0"/>
        <v>22482</v>
      </c>
      <c r="I35" s="36">
        <f>Summary!I36</f>
        <v>36</v>
      </c>
      <c r="K35" s="41">
        <f t="shared" si="1"/>
        <v>624.5</v>
      </c>
      <c r="M35" s="36">
        <f t="shared" si="2"/>
        <v>22482</v>
      </c>
    </row>
    <row r="36" spans="1:13" x14ac:dyDescent="0.3">
      <c r="A36" s="12" t="s">
        <v>11</v>
      </c>
      <c r="C36" s="36">
        <f>Summary!C37</f>
        <v>12</v>
      </c>
      <c r="E36" s="41">
        <f>Residential!E22</f>
        <v>999.2</v>
      </c>
      <c r="G36" s="36">
        <f t="shared" si="0"/>
        <v>11990</v>
      </c>
      <c r="I36" s="36">
        <f>Summary!I37</f>
        <v>12</v>
      </c>
      <c r="K36" s="41">
        <f t="shared" si="1"/>
        <v>999.2</v>
      </c>
      <c r="M36" s="36">
        <f t="shared" si="2"/>
        <v>11990</v>
      </c>
    </row>
    <row r="37" spans="1:13" x14ac:dyDescent="0.3">
      <c r="A37" s="12"/>
      <c r="G37" s="42"/>
      <c r="M37" s="42"/>
    </row>
    <row r="38" spans="1:13" x14ac:dyDescent="0.3">
      <c r="A38" s="50" t="s">
        <v>52</v>
      </c>
      <c r="B38" s="46"/>
      <c r="C38" s="52">
        <f>SUM(C28:C37)</f>
        <v>1429599.7971359282</v>
      </c>
      <c r="D38" s="46"/>
      <c r="E38" s="46"/>
      <c r="F38" s="46"/>
      <c r="G38" s="140">
        <f>SUM(G28:G37)</f>
        <v>18467097</v>
      </c>
      <c r="H38" s="46"/>
      <c r="I38" s="52">
        <f>SUM(I28:I37)</f>
        <v>1445980</v>
      </c>
      <c r="J38" s="46"/>
      <c r="K38" s="46"/>
      <c r="L38" s="46"/>
      <c r="M38" s="140">
        <f>SUM(M28:M37)</f>
        <v>18689592</v>
      </c>
    </row>
    <row r="41" spans="1:13" x14ac:dyDescent="0.3">
      <c r="A41" s="46" t="s">
        <v>44</v>
      </c>
      <c r="B41" s="46"/>
      <c r="C41" s="37" t="s">
        <v>47</v>
      </c>
      <c r="D41" s="45"/>
      <c r="E41" s="37" t="s">
        <v>23</v>
      </c>
      <c r="F41" s="45"/>
      <c r="G41" s="37" t="s">
        <v>42</v>
      </c>
      <c r="H41" s="45"/>
      <c r="I41" s="37" t="s">
        <v>47</v>
      </c>
      <c r="J41" s="45"/>
      <c r="K41" s="37" t="s">
        <v>23</v>
      </c>
      <c r="L41" s="45"/>
      <c r="M41" s="37" t="s">
        <v>42</v>
      </c>
    </row>
    <row r="42" spans="1:13" x14ac:dyDescent="0.3">
      <c r="A42" s="29" t="s">
        <v>27</v>
      </c>
      <c r="C42" s="36">
        <f>Summary!C43</f>
        <v>5581622.9224405708</v>
      </c>
      <c r="E42" s="141">
        <f>+Summary!E43</f>
        <v>5.5475421736973445</v>
      </c>
      <c r="G42" s="138">
        <f>ROUND(E42*C42,0)</f>
        <v>30964289</v>
      </c>
      <c r="I42" s="36">
        <f>Summary!I43</f>
        <v>5594439.0873605534</v>
      </c>
      <c r="K42" s="141">
        <f>+Summary!K43</f>
        <v>5.0589999999999993</v>
      </c>
      <c r="M42" s="138">
        <f>ROUND(K42*I42,0)</f>
        <v>28302267</v>
      </c>
    </row>
    <row r="43" spans="1:13" x14ac:dyDescent="0.3">
      <c r="A43" s="29" t="s">
        <v>28</v>
      </c>
      <c r="C43" s="36">
        <f>Summary!C44</f>
        <v>0</v>
      </c>
      <c r="I43" s="36">
        <f>Summary!I44</f>
        <v>0</v>
      </c>
    </row>
    <row r="44" spans="1:13" x14ac:dyDescent="0.3">
      <c r="A44" s="29" t="s">
        <v>29</v>
      </c>
      <c r="C44" s="36">
        <f>Summary!C45</f>
        <v>0</v>
      </c>
      <c r="I44" s="36">
        <f>Summary!I45</f>
        <v>0</v>
      </c>
    </row>
    <row r="45" spans="1:13" x14ac:dyDescent="0.3">
      <c r="A45" s="29" t="s">
        <v>30</v>
      </c>
      <c r="C45" s="36">
        <f>Summary!C46</f>
        <v>0</v>
      </c>
      <c r="I45" s="36">
        <f>Summary!I46</f>
        <v>0</v>
      </c>
    </row>
    <row r="46" spans="1:13" x14ac:dyDescent="0.3">
      <c r="A46" s="29" t="s">
        <v>45</v>
      </c>
      <c r="C46" s="36">
        <f>Summary!C47</f>
        <v>0</v>
      </c>
      <c r="I46" s="36">
        <f>Summary!I47</f>
        <v>0</v>
      </c>
    </row>
    <row r="47" spans="1:13" x14ac:dyDescent="0.3">
      <c r="A47" s="29" t="s">
        <v>46</v>
      </c>
      <c r="C47" s="36">
        <f>Summary!C48</f>
        <v>0</v>
      </c>
      <c r="I47" s="36">
        <f>Summary!I48</f>
        <v>0</v>
      </c>
    </row>
    <row r="48" spans="1:13" x14ac:dyDescent="0.3">
      <c r="A48" s="12" t="s">
        <v>55</v>
      </c>
      <c r="C48" s="36">
        <f>Summary!C49</f>
        <v>26247.781241624616</v>
      </c>
      <c r="G48" s="36">
        <f>Summary!G49</f>
        <v>4708.1456821875472</v>
      </c>
      <c r="I48" s="36">
        <f>Summary!I49</f>
        <v>0</v>
      </c>
      <c r="M48" s="70">
        <f>+Summary!M49</f>
        <v>0</v>
      </c>
    </row>
    <row r="49" spans="1:13" x14ac:dyDescent="0.3">
      <c r="A49" s="50" t="s">
        <v>53</v>
      </c>
      <c r="B49" s="46"/>
      <c r="C49" s="52">
        <f>SUM(C42:C48)</f>
        <v>5607870.7036821954</v>
      </c>
      <c r="D49" s="46"/>
      <c r="E49" s="46"/>
      <c r="F49" s="46"/>
      <c r="G49" s="140">
        <f>SUM(G42:G48)</f>
        <v>30968997.145682186</v>
      </c>
      <c r="H49" s="46"/>
      <c r="I49" s="52">
        <f>SUM(I42:I48)</f>
        <v>5594439.0873605534</v>
      </c>
      <c r="J49" s="46"/>
      <c r="K49" s="46"/>
      <c r="L49" s="46"/>
      <c r="M49" s="140">
        <f>SUM(M42:M48)</f>
        <v>28302267</v>
      </c>
    </row>
    <row r="53" spans="1:13" ht="15" thickBot="1" x14ac:dyDescent="0.35">
      <c r="A53" s="50" t="s">
        <v>37</v>
      </c>
      <c r="B53" s="46"/>
      <c r="C53" s="46"/>
      <c r="D53" s="46"/>
      <c r="E53" s="46"/>
      <c r="F53" s="46"/>
      <c r="G53" s="142">
        <f>G49+G38</f>
        <v>49436094.145682186</v>
      </c>
      <c r="H53" s="46"/>
      <c r="I53" s="46"/>
      <c r="J53" s="46"/>
      <c r="K53" s="46"/>
      <c r="L53" s="46"/>
      <c r="M53" s="142">
        <f>M49+M38</f>
        <v>46991859</v>
      </c>
    </row>
    <row r="54" spans="1:13" ht="15" thickTop="1" x14ac:dyDescent="0.3"/>
    <row r="59" spans="1:13" x14ac:dyDescent="0.3">
      <c r="A59" s="242" t="s">
        <v>35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</row>
    <row r="61" spans="1:13" x14ac:dyDescent="0.3">
      <c r="C61" s="243" t="s">
        <v>38</v>
      </c>
      <c r="D61" s="243"/>
      <c r="E61" s="243"/>
      <c r="F61" s="243"/>
      <c r="G61" s="243"/>
      <c r="H61" s="49"/>
      <c r="I61" s="243" t="s">
        <v>39</v>
      </c>
      <c r="J61" s="243"/>
      <c r="K61" s="243"/>
      <c r="L61" s="243"/>
      <c r="M61" s="243"/>
    </row>
    <row r="62" spans="1:13" x14ac:dyDescent="0.3">
      <c r="A62" s="46" t="s">
        <v>40</v>
      </c>
      <c r="B62" s="46"/>
      <c r="C62" s="51" t="s">
        <v>41</v>
      </c>
      <c r="D62" s="45"/>
      <c r="E62" s="51" t="s">
        <v>23</v>
      </c>
      <c r="F62" s="45"/>
      <c r="G62" s="51" t="s">
        <v>42</v>
      </c>
      <c r="H62" s="45"/>
      <c r="I62" s="51" t="s">
        <v>41</v>
      </c>
      <c r="J62" s="45"/>
      <c r="K62" s="51" t="s">
        <v>23</v>
      </c>
      <c r="L62" s="45"/>
      <c r="M62" s="51" t="s">
        <v>42</v>
      </c>
    </row>
    <row r="63" spans="1:13" x14ac:dyDescent="0.3">
      <c r="A63" s="12" t="s">
        <v>3</v>
      </c>
      <c r="C63" s="36">
        <f>Summary!C64</f>
        <v>55177.624635878907</v>
      </c>
      <c r="E63" s="147">
        <f>Commercial!E14</f>
        <v>13.63</v>
      </c>
      <c r="G63" s="138">
        <f>ROUND(E63*C63,0)</f>
        <v>752071</v>
      </c>
      <c r="I63" s="36">
        <f>Summary!I64</f>
        <v>54975</v>
      </c>
      <c r="K63" s="147">
        <f>E63</f>
        <v>13.63</v>
      </c>
      <c r="M63" s="138">
        <f>ROUND(K63*I63,0)</f>
        <v>749309</v>
      </c>
    </row>
    <row r="64" spans="1:13" x14ac:dyDescent="0.3">
      <c r="A64" s="12" t="s">
        <v>4</v>
      </c>
      <c r="C64" s="36">
        <f>Summary!C65</f>
        <v>0</v>
      </c>
      <c r="E64" s="41">
        <f>Commercial!E15</f>
        <v>20.46</v>
      </c>
      <c r="G64" s="38">
        <f t="shared" ref="G64:G71" si="3">ROUND(E64*C64,0)</f>
        <v>0</v>
      </c>
      <c r="I64" s="36">
        <f>Summary!I65</f>
        <v>0</v>
      </c>
      <c r="K64" s="41">
        <f t="shared" ref="K64:K71" si="4">E64</f>
        <v>20.46</v>
      </c>
      <c r="M64" s="38">
        <f t="shared" ref="M64:M71" si="5">ROUND(K64*I64,0)</f>
        <v>0</v>
      </c>
    </row>
    <row r="65" spans="1:13" x14ac:dyDescent="0.3">
      <c r="A65" s="12" t="s">
        <v>5</v>
      </c>
      <c r="C65" s="36">
        <f>Summary!C66</f>
        <v>29048.959495157029</v>
      </c>
      <c r="E65" s="41">
        <f>Commercial!E16</f>
        <v>34.07</v>
      </c>
      <c r="G65" s="38">
        <f t="shared" si="3"/>
        <v>989698</v>
      </c>
      <c r="I65" s="36">
        <f>Summary!I66</f>
        <v>29094</v>
      </c>
      <c r="K65" s="41">
        <f t="shared" si="4"/>
        <v>34.07</v>
      </c>
      <c r="M65" s="38">
        <f t="shared" si="5"/>
        <v>991233</v>
      </c>
    </row>
    <row r="66" spans="1:13" x14ac:dyDescent="0.3">
      <c r="A66" s="12" t="s">
        <v>6</v>
      </c>
      <c r="C66" s="36">
        <f>Summary!C67</f>
        <v>2127.6661287956576</v>
      </c>
      <c r="E66" s="41">
        <f>Commercial!E17</f>
        <v>68.17</v>
      </c>
      <c r="G66" s="38">
        <f t="shared" si="3"/>
        <v>145043</v>
      </c>
      <c r="I66" s="36">
        <f>Summary!I67</f>
        <v>2112</v>
      </c>
      <c r="K66" s="41">
        <f t="shared" si="4"/>
        <v>68.17</v>
      </c>
      <c r="M66" s="38">
        <f t="shared" si="5"/>
        <v>143975</v>
      </c>
    </row>
    <row r="67" spans="1:13" x14ac:dyDescent="0.3">
      <c r="A67" s="12" t="s">
        <v>7</v>
      </c>
      <c r="C67" s="36">
        <f>Summary!C68</f>
        <v>23919.648922953478</v>
      </c>
      <c r="E67" s="41">
        <f>Commercial!E18</f>
        <v>109.04</v>
      </c>
      <c r="G67" s="38">
        <f t="shared" si="3"/>
        <v>2608199</v>
      </c>
      <c r="I67" s="36">
        <f>Summary!I68</f>
        <v>23968</v>
      </c>
      <c r="K67" s="41">
        <f t="shared" si="4"/>
        <v>109.04</v>
      </c>
      <c r="M67" s="38">
        <f t="shared" si="5"/>
        <v>2613471</v>
      </c>
    </row>
    <row r="68" spans="1:13" x14ac:dyDescent="0.3">
      <c r="A68" s="12" t="s">
        <v>8</v>
      </c>
      <c r="C68" s="36">
        <f>Summary!C69</f>
        <v>12</v>
      </c>
      <c r="E68" s="41">
        <f>Commercial!E19</f>
        <v>204.47</v>
      </c>
      <c r="G68" s="38">
        <f t="shared" si="3"/>
        <v>2454</v>
      </c>
      <c r="I68" s="36">
        <f>Summary!I69</f>
        <v>12</v>
      </c>
      <c r="K68" s="41">
        <f t="shared" si="4"/>
        <v>204.47</v>
      </c>
      <c r="M68" s="38">
        <f t="shared" si="5"/>
        <v>2454</v>
      </c>
    </row>
    <row r="69" spans="1:13" x14ac:dyDescent="0.3">
      <c r="A69" s="12" t="s">
        <v>9</v>
      </c>
      <c r="C69" s="36">
        <f>Summary!C70</f>
        <v>361.59177744519764</v>
      </c>
      <c r="E69" s="41">
        <f>Commercial!E20</f>
        <v>340.77</v>
      </c>
      <c r="G69" s="38">
        <f t="shared" si="3"/>
        <v>123220</v>
      </c>
      <c r="I69" s="36">
        <f>Summary!I70</f>
        <v>360</v>
      </c>
      <c r="K69" s="41">
        <f>E69</f>
        <v>340.77</v>
      </c>
      <c r="M69" s="38">
        <f t="shared" si="5"/>
        <v>122677</v>
      </c>
    </row>
    <row r="70" spans="1:13" x14ac:dyDescent="0.3">
      <c r="A70" s="12" t="s">
        <v>10</v>
      </c>
      <c r="C70" s="36">
        <f>Summary!C71</f>
        <v>171.38083639031549</v>
      </c>
      <c r="E70" s="41">
        <f>Commercial!E21</f>
        <v>681.5</v>
      </c>
      <c r="G70" s="38">
        <f t="shared" si="3"/>
        <v>116796</v>
      </c>
      <c r="I70" s="36">
        <f>Summary!I71</f>
        <v>168</v>
      </c>
      <c r="K70" s="41">
        <f t="shared" si="4"/>
        <v>681.5</v>
      </c>
      <c r="M70" s="38">
        <f t="shared" si="5"/>
        <v>114492</v>
      </c>
    </row>
    <row r="71" spans="1:13" x14ac:dyDescent="0.3">
      <c r="A71" s="12" t="s">
        <v>11</v>
      </c>
      <c r="C71" s="36">
        <f>Summary!C72</f>
        <v>131.7232850330154</v>
      </c>
      <c r="E71" s="41">
        <f>Commercial!E22</f>
        <v>1090.4000000000001</v>
      </c>
      <c r="G71" s="38">
        <f t="shared" si="3"/>
        <v>143631</v>
      </c>
      <c r="I71" s="36">
        <f>Summary!I72</f>
        <v>132</v>
      </c>
      <c r="K71" s="41">
        <f t="shared" si="4"/>
        <v>1090.4000000000001</v>
      </c>
      <c r="M71" s="38">
        <f t="shared" si="5"/>
        <v>143933</v>
      </c>
    </row>
    <row r="72" spans="1:13" x14ac:dyDescent="0.3">
      <c r="A72" s="12"/>
      <c r="G72" s="42"/>
      <c r="M72" s="42"/>
    </row>
    <row r="73" spans="1:13" x14ac:dyDescent="0.3">
      <c r="A73" s="50" t="s">
        <v>52</v>
      </c>
      <c r="B73" s="46"/>
      <c r="C73" s="52">
        <f>SUM(C63:C72)</f>
        <v>110950.59508165361</v>
      </c>
      <c r="D73" s="46"/>
      <c r="E73" s="46"/>
      <c r="F73" s="46"/>
      <c r="G73" s="140">
        <f>SUM(G63:G72)</f>
        <v>4881112</v>
      </c>
      <c r="H73" s="46"/>
      <c r="I73" s="52">
        <f>SUM(I63:I72)</f>
        <v>110821</v>
      </c>
      <c r="J73" s="46"/>
      <c r="K73" s="46"/>
      <c r="L73" s="46"/>
      <c r="M73" s="140">
        <f>SUM(M63:M72)</f>
        <v>4881544</v>
      </c>
    </row>
    <row r="76" spans="1:13" x14ac:dyDescent="0.3">
      <c r="A76" s="46" t="s">
        <v>44</v>
      </c>
      <c r="B76" s="46"/>
      <c r="C76" s="37" t="s">
        <v>47</v>
      </c>
      <c r="D76" s="45"/>
      <c r="E76" s="37" t="s">
        <v>23</v>
      </c>
      <c r="F76" s="45"/>
      <c r="G76" s="37" t="s">
        <v>42</v>
      </c>
      <c r="H76" s="45"/>
      <c r="I76" s="37" t="s">
        <v>47</v>
      </c>
      <c r="J76" s="45"/>
      <c r="K76" s="37" t="s">
        <v>23</v>
      </c>
      <c r="L76" s="45"/>
      <c r="M76" s="37" t="s">
        <v>42</v>
      </c>
    </row>
    <row r="77" spans="1:13" x14ac:dyDescent="0.3">
      <c r="A77" s="29" t="s">
        <v>27</v>
      </c>
      <c r="C77" s="36">
        <f>Summary!C78</f>
        <v>3746367.6323469798</v>
      </c>
      <c r="E77" s="141">
        <f>+Summary!E78</f>
        <v>4.762811346704912</v>
      </c>
      <c r="G77" s="138">
        <f>ROUND(E77*C77,0)</f>
        <v>17843242</v>
      </c>
      <c r="I77" s="36">
        <f>Summary!I78</f>
        <v>3796367.1663238001</v>
      </c>
      <c r="K77" s="141">
        <f>+Summary!K78</f>
        <v>4.4119999999999999</v>
      </c>
      <c r="M77" s="138">
        <f>ROUND(K77*I77,0)</f>
        <v>16749572</v>
      </c>
    </row>
    <row r="78" spans="1:13" x14ac:dyDescent="0.3">
      <c r="A78" s="29" t="s">
        <v>28</v>
      </c>
      <c r="C78" s="36">
        <f>Summary!C79</f>
        <v>0</v>
      </c>
      <c r="I78" s="36">
        <f>Summary!I79</f>
        <v>0</v>
      </c>
    </row>
    <row r="79" spans="1:13" x14ac:dyDescent="0.3">
      <c r="A79" s="29" t="s">
        <v>29</v>
      </c>
      <c r="C79" s="36">
        <f>Summary!C80</f>
        <v>0</v>
      </c>
      <c r="I79" s="36">
        <f>Summary!I80</f>
        <v>0</v>
      </c>
    </row>
    <row r="80" spans="1:13" x14ac:dyDescent="0.3">
      <c r="A80" s="29" t="s">
        <v>30</v>
      </c>
      <c r="C80" s="36">
        <f>Summary!C81</f>
        <v>0</v>
      </c>
      <c r="I80" s="36">
        <f>Summary!I81</f>
        <v>0</v>
      </c>
    </row>
    <row r="81" spans="1:13" x14ac:dyDescent="0.3">
      <c r="A81" s="29" t="s">
        <v>45</v>
      </c>
      <c r="C81" s="36">
        <f>Summary!C82</f>
        <v>0</v>
      </c>
      <c r="I81" s="36">
        <f>Summary!I82</f>
        <v>0</v>
      </c>
    </row>
    <row r="82" spans="1:13" x14ac:dyDescent="0.3">
      <c r="A82" s="29" t="s">
        <v>46</v>
      </c>
      <c r="C82" s="36">
        <f>Summary!C83</f>
        <v>0</v>
      </c>
      <c r="I82" s="36">
        <f>Summary!I83</f>
        <v>0</v>
      </c>
    </row>
    <row r="83" spans="1:13" x14ac:dyDescent="0.3">
      <c r="A83" s="12" t="s">
        <v>55</v>
      </c>
      <c r="C83" s="36">
        <f>Summary!C84</f>
        <v>1456.0660349265672</v>
      </c>
      <c r="G83" s="36">
        <f>Summary!G84</f>
        <v>-48418.300319119357</v>
      </c>
      <c r="I83" s="36">
        <f>Summary!I84</f>
        <v>0</v>
      </c>
      <c r="M83" s="70">
        <f>+Summary!M84</f>
        <v>0</v>
      </c>
    </row>
    <row r="84" spans="1:13" x14ac:dyDescent="0.3">
      <c r="A84" s="50" t="s">
        <v>53</v>
      </c>
      <c r="B84" s="46"/>
      <c r="C84" s="52">
        <f>SUM(C77:C83)</f>
        <v>3747823.6983819064</v>
      </c>
      <c r="D84" s="46"/>
      <c r="E84" s="46"/>
      <c r="F84" s="46"/>
      <c r="G84" s="140">
        <f>SUM(G77:G83)</f>
        <v>17794823.69968088</v>
      </c>
      <c r="H84" s="46"/>
      <c r="I84" s="52">
        <f>SUM(I77:I83)</f>
        <v>3796367.1663238001</v>
      </c>
      <c r="J84" s="46"/>
      <c r="K84" s="46"/>
      <c r="L84" s="46"/>
      <c r="M84" s="140">
        <f>SUM(M77:M83)</f>
        <v>16749572</v>
      </c>
    </row>
    <row r="88" spans="1:13" ht="15" thickBot="1" x14ac:dyDescent="0.35">
      <c r="A88" s="50" t="s">
        <v>37</v>
      </c>
      <c r="B88" s="46"/>
      <c r="C88" s="46"/>
      <c r="D88" s="46"/>
      <c r="E88" s="46"/>
      <c r="F88" s="46"/>
      <c r="G88" s="142">
        <f>G84+G73</f>
        <v>22675935.69968088</v>
      </c>
      <c r="H88" s="46"/>
      <c r="I88" s="46"/>
      <c r="J88" s="46"/>
      <c r="K88" s="46"/>
      <c r="L88" s="46"/>
      <c r="M88" s="142">
        <f>M84+M73</f>
        <v>21631116</v>
      </c>
    </row>
    <row r="89" spans="1:13" ht="15" thickTop="1" x14ac:dyDescent="0.3"/>
    <row r="94" spans="1:13" x14ac:dyDescent="0.3">
      <c r="A94" s="242" t="s">
        <v>15</v>
      </c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</row>
    <row r="96" spans="1:13" x14ac:dyDescent="0.3">
      <c r="C96" s="243" t="s">
        <v>38</v>
      </c>
      <c r="D96" s="243"/>
      <c r="E96" s="243"/>
      <c r="F96" s="243"/>
      <c r="G96" s="243"/>
      <c r="H96" s="49"/>
      <c r="I96" s="243" t="s">
        <v>39</v>
      </c>
      <c r="J96" s="243"/>
      <c r="K96" s="243"/>
      <c r="L96" s="243"/>
      <c r="M96" s="243"/>
    </row>
    <row r="97" spans="1:13" x14ac:dyDescent="0.3">
      <c r="A97" s="46" t="s">
        <v>40</v>
      </c>
      <c r="B97" s="46"/>
      <c r="C97" s="51" t="s">
        <v>41</v>
      </c>
      <c r="D97" s="45"/>
      <c r="E97" s="51" t="s">
        <v>23</v>
      </c>
      <c r="F97" s="45"/>
      <c r="G97" s="51" t="s">
        <v>42</v>
      </c>
      <c r="H97" s="45"/>
      <c r="I97" s="51" t="s">
        <v>41</v>
      </c>
      <c r="J97" s="45"/>
      <c r="K97" s="51" t="s">
        <v>23</v>
      </c>
      <c r="L97" s="45"/>
      <c r="M97" s="51" t="s">
        <v>42</v>
      </c>
    </row>
    <row r="98" spans="1:13" x14ac:dyDescent="0.3">
      <c r="A98" s="12" t="s">
        <v>3</v>
      </c>
      <c r="C98" s="36">
        <f>Summary!C99</f>
        <v>77</v>
      </c>
      <c r="E98" s="147">
        <f>Industrial!E14</f>
        <v>13.63</v>
      </c>
      <c r="G98" s="138">
        <f>ROUND(E98*C98,0)</f>
        <v>1050</v>
      </c>
      <c r="I98" s="36">
        <f>Summary!I99</f>
        <v>72</v>
      </c>
      <c r="K98" s="147">
        <f>E98</f>
        <v>13.63</v>
      </c>
      <c r="M98" s="138">
        <f>ROUND(K98*I98,0)</f>
        <v>981</v>
      </c>
    </row>
    <row r="99" spans="1:13" x14ac:dyDescent="0.3">
      <c r="A99" s="12" t="s">
        <v>4</v>
      </c>
      <c r="C99" s="36">
        <f>Summary!C100</f>
        <v>0</v>
      </c>
      <c r="E99" s="41">
        <f>Industrial!E15</f>
        <v>20.46</v>
      </c>
      <c r="G99" s="36">
        <f t="shared" ref="G99:G106" si="6">ROUND(E99*C99,0)</f>
        <v>0</v>
      </c>
      <c r="I99" s="36">
        <f>Summary!I100</f>
        <v>0</v>
      </c>
      <c r="K99" s="41">
        <f t="shared" ref="K99:K106" si="7">E99</f>
        <v>20.46</v>
      </c>
      <c r="M99" s="36">
        <f t="shared" ref="M99:M106" si="8">ROUND(K99*I99,0)</f>
        <v>0</v>
      </c>
    </row>
    <row r="100" spans="1:13" x14ac:dyDescent="0.3">
      <c r="A100" s="12" t="s">
        <v>5</v>
      </c>
      <c r="C100" s="36">
        <f>Summary!C101</f>
        <v>48</v>
      </c>
      <c r="E100" s="41">
        <f>Industrial!E16</f>
        <v>34.07</v>
      </c>
      <c r="G100" s="36">
        <f t="shared" si="6"/>
        <v>1635</v>
      </c>
      <c r="I100" s="36">
        <f>Summary!I101</f>
        <v>48</v>
      </c>
      <c r="K100" s="41">
        <f t="shared" si="7"/>
        <v>34.07</v>
      </c>
      <c r="M100" s="36">
        <f t="shared" si="8"/>
        <v>1635</v>
      </c>
    </row>
    <row r="101" spans="1:13" x14ac:dyDescent="0.3">
      <c r="A101" s="12" t="s">
        <v>6</v>
      </c>
      <c r="C101" s="36">
        <f>Summary!C102</f>
        <v>24</v>
      </c>
      <c r="E101" s="41">
        <f>Industrial!E17</f>
        <v>68.17</v>
      </c>
      <c r="G101" s="36">
        <f t="shared" si="6"/>
        <v>1636</v>
      </c>
      <c r="I101" s="36">
        <f>Summary!I102</f>
        <v>24</v>
      </c>
      <c r="K101" s="41">
        <f t="shared" si="7"/>
        <v>68.17</v>
      </c>
      <c r="M101" s="36">
        <f t="shared" si="8"/>
        <v>1636</v>
      </c>
    </row>
    <row r="102" spans="1:13" x14ac:dyDescent="0.3">
      <c r="A102" s="12" t="s">
        <v>7</v>
      </c>
      <c r="C102" s="36">
        <f>Summary!C103</f>
        <v>263.82190022010275</v>
      </c>
      <c r="E102" s="41">
        <f>Industrial!E18</f>
        <v>109.04</v>
      </c>
      <c r="G102" s="36">
        <f t="shared" si="6"/>
        <v>28767</v>
      </c>
      <c r="I102" s="36">
        <f>Summary!I103</f>
        <v>264</v>
      </c>
      <c r="K102" s="41">
        <f t="shared" si="7"/>
        <v>109.04</v>
      </c>
      <c r="M102" s="36">
        <f t="shared" si="8"/>
        <v>28787</v>
      </c>
    </row>
    <row r="103" spans="1:13" x14ac:dyDescent="0.3">
      <c r="A103" s="12" t="s">
        <v>8</v>
      </c>
      <c r="C103" s="36">
        <f>Summary!C104</f>
        <v>0</v>
      </c>
      <c r="E103" s="41">
        <f>Industrial!E19</f>
        <v>204.47</v>
      </c>
      <c r="G103" s="36">
        <f t="shared" si="6"/>
        <v>0</v>
      </c>
      <c r="I103" s="36">
        <f>Summary!I104</f>
        <v>0</v>
      </c>
      <c r="K103" s="41">
        <f t="shared" si="7"/>
        <v>204.47</v>
      </c>
      <c r="M103" s="36">
        <f t="shared" si="8"/>
        <v>0</v>
      </c>
    </row>
    <row r="104" spans="1:13" x14ac:dyDescent="0.3">
      <c r="A104" s="12" t="s">
        <v>9</v>
      </c>
      <c r="C104" s="36">
        <f>Summary!C105</f>
        <v>120</v>
      </c>
      <c r="E104" s="41">
        <f>Industrial!E20</f>
        <v>340.77</v>
      </c>
      <c r="G104" s="36">
        <f t="shared" si="6"/>
        <v>40892</v>
      </c>
      <c r="I104" s="36">
        <f>Summary!I105</f>
        <v>120</v>
      </c>
      <c r="K104" s="41">
        <f t="shared" si="7"/>
        <v>340.77</v>
      </c>
      <c r="M104" s="36">
        <f t="shared" si="8"/>
        <v>40892</v>
      </c>
    </row>
    <row r="105" spans="1:13" x14ac:dyDescent="0.3">
      <c r="A105" s="12" t="s">
        <v>10</v>
      </c>
      <c r="C105" s="36">
        <f>Summary!C106</f>
        <v>108</v>
      </c>
      <c r="E105" s="41">
        <f>Industrial!E21</f>
        <v>681.5</v>
      </c>
      <c r="G105" s="36">
        <f t="shared" si="6"/>
        <v>73602</v>
      </c>
      <c r="I105" s="36">
        <f>Summary!I106</f>
        <v>108</v>
      </c>
      <c r="K105" s="41">
        <f t="shared" si="7"/>
        <v>681.5</v>
      </c>
      <c r="M105" s="36">
        <f t="shared" si="8"/>
        <v>73602</v>
      </c>
    </row>
    <row r="106" spans="1:13" x14ac:dyDescent="0.3">
      <c r="A106" s="12" t="s">
        <v>11</v>
      </c>
      <c r="C106" s="36">
        <f>Summary!C107</f>
        <v>0</v>
      </c>
      <c r="E106" s="41">
        <f>Industrial!E22</f>
        <v>1090.4000000000001</v>
      </c>
      <c r="G106" s="36">
        <f t="shared" si="6"/>
        <v>0</v>
      </c>
      <c r="I106" s="36">
        <f>Summary!I107</f>
        <v>0</v>
      </c>
      <c r="K106" s="41">
        <f t="shared" si="7"/>
        <v>1090.4000000000001</v>
      </c>
      <c r="M106" s="36">
        <f t="shared" si="8"/>
        <v>0</v>
      </c>
    </row>
    <row r="107" spans="1:13" x14ac:dyDescent="0.3">
      <c r="A107" s="12"/>
      <c r="G107" s="42"/>
      <c r="M107" s="42"/>
    </row>
    <row r="108" spans="1:13" x14ac:dyDescent="0.3">
      <c r="A108" s="50" t="s">
        <v>52</v>
      </c>
      <c r="B108" s="46"/>
      <c r="C108" s="52">
        <f>SUM(C98:C107)</f>
        <v>640.82190022010275</v>
      </c>
      <c r="D108" s="46"/>
      <c r="E108" s="46"/>
      <c r="F108" s="46"/>
      <c r="G108" s="140">
        <f>SUM(G98:G107)</f>
        <v>147582</v>
      </c>
      <c r="H108" s="46"/>
      <c r="I108" s="52">
        <f>SUM(I98:I107)</f>
        <v>636</v>
      </c>
      <c r="J108" s="46"/>
      <c r="K108" s="46"/>
      <c r="L108" s="46"/>
      <c r="M108" s="140">
        <f>SUM(M98:M107)</f>
        <v>147533</v>
      </c>
    </row>
    <row r="111" spans="1:13" x14ac:dyDescent="0.3">
      <c r="A111" s="46" t="s">
        <v>44</v>
      </c>
      <c r="B111" s="46"/>
      <c r="C111" s="37" t="s">
        <v>47</v>
      </c>
      <c r="D111" s="45"/>
      <c r="E111" s="37" t="s">
        <v>23</v>
      </c>
      <c r="F111" s="45"/>
      <c r="G111" s="37" t="s">
        <v>42</v>
      </c>
      <c r="H111" s="45"/>
      <c r="I111" s="37" t="s">
        <v>47</v>
      </c>
      <c r="J111" s="45"/>
      <c r="K111" s="37" t="s">
        <v>23</v>
      </c>
      <c r="L111" s="45"/>
      <c r="M111" s="37" t="s">
        <v>42</v>
      </c>
    </row>
    <row r="112" spans="1:13" x14ac:dyDescent="0.3">
      <c r="A112" s="29" t="s">
        <v>27</v>
      </c>
      <c r="C112" s="36">
        <f>Summary!C113</f>
        <v>651882.09211704892</v>
      </c>
      <c r="E112" s="141">
        <f>+Summary!E113</f>
        <v>4.0890674815387182</v>
      </c>
      <c r="G112" s="138">
        <f>ROUND(E112*C112,0)</f>
        <v>2665590</v>
      </c>
      <c r="I112" s="36">
        <f>Summary!I113</f>
        <v>617725.2612666277</v>
      </c>
      <c r="K112" s="141">
        <f>+Summary!K113</f>
        <v>3.8340000000000001</v>
      </c>
      <c r="M112" s="138">
        <f>ROUND(K112*I112,0)</f>
        <v>2368359</v>
      </c>
    </row>
    <row r="113" spans="1:13" x14ac:dyDescent="0.3">
      <c r="A113" s="29" t="s">
        <v>28</v>
      </c>
      <c r="C113" s="36">
        <f>Summary!C114</f>
        <v>0</v>
      </c>
      <c r="I113" s="36">
        <f>Summary!I114</f>
        <v>0</v>
      </c>
    </row>
    <row r="114" spans="1:13" x14ac:dyDescent="0.3">
      <c r="A114" s="29" t="s">
        <v>29</v>
      </c>
      <c r="C114" s="36">
        <f>Summary!C115</f>
        <v>0</v>
      </c>
      <c r="I114" s="36">
        <f>Summary!I115</f>
        <v>0</v>
      </c>
    </row>
    <row r="115" spans="1:13" x14ac:dyDescent="0.3">
      <c r="A115" s="29" t="s">
        <v>30</v>
      </c>
      <c r="C115" s="36">
        <f>Summary!C116</f>
        <v>0</v>
      </c>
      <c r="I115" s="36">
        <f>Summary!I116</f>
        <v>0</v>
      </c>
    </row>
    <row r="116" spans="1:13" x14ac:dyDescent="0.3">
      <c r="A116" s="29" t="s">
        <v>45</v>
      </c>
      <c r="C116" s="36">
        <f>Summary!C117</f>
        <v>0</v>
      </c>
      <c r="I116" s="36">
        <f>Summary!I117</f>
        <v>0</v>
      </c>
    </row>
    <row r="117" spans="1:13" x14ac:dyDescent="0.3">
      <c r="A117" s="29" t="s">
        <v>46</v>
      </c>
      <c r="C117" s="36">
        <f>Summary!C118</f>
        <v>0</v>
      </c>
      <c r="I117" s="36">
        <f>Summary!I118</f>
        <v>0</v>
      </c>
    </row>
    <row r="118" spans="1:13" x14ac:dyDescent="0.3">
      <c r="A118" s="12" t="s">
        <v>55</v>
      </c>
      <c r="C118" s="36">
        <f>Summary!C119</f>
        <v>0</v>
      </c>
      <c r="G118" s="36">
        <f>Summary!G119</f>
        <v>41.542676825309172</v>
      </c>
      <c r="I118" s="36">
        <f>Summary!I119</f>
        <v>0</v>
      </c>
      <c r="M118" s="70">
        <f>+Summary!M119</f>
        <v>0</v>
      </c>
    </row>
    <row r="119" spans="1:13" x14ac:dyDescent="0.3">
      <c r="A119" s="50" t="s">
        <v>53</v>
      </c>
      <c r="B119" s="46"/>
      <c r="C119" s="52">
        <f>SUM(C112:C118)</f>
        <v>651882.09211704892</v>
      </c>
      <c r="D119" s="46"/>
      <c r="E119" s="46"/>
      <c r="F119" s="46"/>
      <c r="G119" s="140">
        <f>SUM(G112:G118)</f>
        <v>2665631.5426768251</v>
      </c>
      <c r="H119" s="46"/>
      <c r="I119" s="52">
        <f>SUM(I112:I118)</f>
        <v>617725.2612666277</v>
      </c>
      <c r="J119" s="46"/>
      <c r="K119" s="46"/>
      <c r="L119" s="46"/>
      <c r="M119" s="140">
        <f>SUM(M112:M118)</f>
        <v>2368359</v>
      </c>
    </row>
    <row r="123" spans="1:13" ht="15" thickBot="1" x14ac:dyDescent="0.35">
      <c r="A123" s="50" t="s">
        <v>37</v>
      </c>
      <c r="B123" s="46"/>
      <c r="C123" s="46"/>
      <c r="D123" s="46"/>
      <c r="E123" s="46"/>
      <c r="F123" s="46"/>
      <c r="G123" s="142">
        <f>G119+G108</f>
        <v>2813213.5426768251</v>
      </c>
      <c r="H123" s="46"/>
      <c r="I123" s="46"/>
      <c r="J123" s="46"/>
      <c r="K123" s="46"/>
      <c r="L123" s="46"/>
      <c r="M123" s="142">
        <f>M119+M108</f>
        <v>2515892</v>
      </c>
    </row>
    <row r="124" spans="1:13" ht="15" thickTop="1" x14ac:dyDescent="0.3"/>
    <row r="129" spans="1:13" x14ac:dyDescent="0.3">
      <c r="A129" s="242" t="s">
        <v>32</v>
      </c>
      <c r="B129" s="242"/>
      <c r="C129" s="242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</row>
    <row r="131" spans="1:13" x14ac:dyDescent="0.3">
      <c r="C131" s="243" t="s">
        <v>38</v>
      </c>
      <c r="D131" s="243"/>
      <c r="E131" s="243"/>
      <c r="F131" s="243"/>
      <c r="G131" s="243"/>
      <c r="H131" s="49"/>
      <c r="I131" s="243" t="s">
        <v>39</v>
      </c>
      <c r="J131" s="243"/>
      <c r="K131" s="243"/>
      <c r="L131" s="243"/>
      <c r="M131" s="243"/>
    </row>
    <row r="132" spans="1:13" x14ac:dyDescent="0.3">
      <c r="A132" s="46" t="s">
        <v>40</v>
      </c>
      <c r="B132" s="46"/>
      <c r="C132" s="51" t="s">
        <v>41</v>
      </c>
      <c r="D132" s="45"/>
      <c r="E132" s="51" t="s">
        <v>23</v>
      </c>
      <c r="F132" s="45"/>
      <c r="G132" s="51" t="s">
        <v>42</v>
      </c>
      <c r="H132" s="45"/>
      <c r="I132" s="51" t="s">
        <v>41</v>
      </c>
      <c r="J132" s="45"/>
      <c r="K132" s="51" t="s">
        <v>23</v>
      </c>
      <c r="L132" s="45"/>
      <c r="M132" s="51" t="s">
        <v>42</v>
      </c>
    </row>
    <row r="133" spans="1:13" x14ac:dyDescent="0.3">
      <c r="A133" s="12" t="s">
        <v>3</v>
      </c>
      <c r="C133" s="36">
        <f>Summary!C134</f>
        <v>1581.8793094637117</v>
      </c>
      <c r="E133" s="147">
        <f>OPA!E14</f>
        <v>13.63</v>
      </c>
      <c r="G133" s="138">
        <f>ROUND(E133*C133,0)</f>
        <v>21561</v>
      </c>
      <c r="I133" s="36">
        <f>Summary!I134</f>
        <v>1500</v>
      </c>
      <c r="K133" s="147">
        <f>E133</f>
        <v>13.63</v>
      </c>
      <c r="M133" s="138">
        <f>ROUND(K133*I133,0)</f>
        <v>20445</v>
      </c>
    </row>
    <row r="134" spans="1:13" x14ac:dyDescent="0.3">
      <c r="A134" s="12" t="s">
        <v>4</v>
      </c>
      <c r="C134" s="36">
        <f>Summary!C135</f>
        <v>0</v>
      </c>
      <c r="E134" s="41">
        <f>OPA!E15</f>
        <v>20.46</v>
      </c>
      <c r="G134" s="36">
        <f t="shared" ref="G134:G141" si="9">ROUND(E134*C134,0)</f>
        <v>0</v>
      </c>
      <c r="I134" s="36">
        <f>Summary!I135</f>
        <v>0</v>
      </c>
      <c r="K134" s="41">
        <f t="shared" ref="K134:K141" si="10">E134</f>
        <v>20.46</v>
      </c>
      <c r="M134" s="36">
        <f t="shared" ref="M134:M141" si="11">ROUND(K134*I134,0)</f>
        <v>0</v>
      </c>
    </row>
    <row r="135" spans="1:13" x14ac:dyDescent="0.3">
      <c r="A135" s="12" t="s">
        <v>5</v>
      </c>
      <c r="C135" s="36">
        <f>Summary!C136</f>
        <v>2128.4141473437039</v>
      </c>
      <c r="E135" s="41">
        <f>OPA!E16</f>
        <v>34.07</v>
      </c>
      <c r="G135" s="36">
        <f t="shared" si="9"/>
        <v>72515</v>
      </c>
      <c r="I135" s="36">
        <f>Summary!I136</f>
        <v>2184</v>
      </c>
      <c r="K135" s="41">
        <f t="shared" si="10"/>
        <v>34.07</v>
      </c>
      <c r="M135" s="36">
        <f t="shared" si="11"/>
        <v>74409</v>
      </c>
    </row>
    <row r="136" spans="1:13" x14ac:dyDescent="0.3">
      <c r="A136" s="12" t="s">
        <v>6</v>
      </c>
      <c r="C136" s="36">
        <f>Summary!C137</f>
        <v>355.03828663635034</v>
      </c>
      <c r="E136" s="41">
        <f>OPA!E17</f>
        <v>68.17</v>
      </c>
      <c r="G136" s="36">
        <f t="shared" si="9"/>
        <v>24203</v>
      </c>
      <c r="I136" s="36">
        <f>Summary!I137</f>
        <v>384</v>
      </c>
      <c r="K136" s="41">
        <f t="shared" si="10"/>
        <v>68.17</v>
      </c>
      <c r="M136" s="36">
        <f t="shared" si="11"/>
        <v>26177</v>
      </c>
    </row>
    <row r="137" spans="1:13" x14ac:dyDescent="0.3">
      <c r="A137" s="12" t="s">
        <v>7</v>
      </c>
      <c r="C137" s="36">
        <f>Summary!C138</f>
        <v>4705.4821839863671</v>
      </c>
      <c r="E137" s="41">
        <f>OPA!E18</f>
        <v>109.04</v>
      </c>
      <c r="G137" s="36">
        <f t="shared" si="9"/>
        <v>513086</v>
      </c>
      <c r="I137" s="36">
        <f>Summary!I138</f>
        <v>4860</v>
      </c>
      <c r="K137" s="41">
        <f t="shared" si="10"/>
        <v>109.04</v>
      </c>
      <c r="M137" s="36">
        <f t="shared" si="11"/>
        <v>529934</v>
      </c>
    </row>
    <row r="138" spans="1:13" x14ac:dyDescent="0.3">
      <c r="A138" s="12" t="s">
        <v>8</v>
      </c>
      <c r="C138" s="36">
        <f>Summary!C139</f>
        <v>12</v>
      </c>
      <c r="E138" s="41">
        <f>OPA!E19</f>
        <v>204.47</v>
      </c>
      <c r="G138" s="36">
        <f t="shared" si="9"/>
        <v>2454</v>
      </c>
      <c r="I138" s="36">
        <f>Summary!I139</f>
        <v>12</v>
      </c>
      <c r="K138" s="41">
        <f t="shared" si="10"/>
        <v>204.47</v>
      </c>
      <c r="M138" s="36">
        <f t="shared" si="11"/>
        <v>2454</v>
      </c>
    </row>
    <row r="139" spans="1:13" x14ac:dyDescent="0.3">
      <c r="A139" s="12" t="s">
        <v>9</v>
      </c>
      <c r="C139" s="36">
        <f>Summary!C140</f>
        <v>525.82190333656126</v>
      </c>
      <c r="E139" s="41">
        <f>OPA!E20</f>
        <v>340.77</v>
      </c>
      <c r="G139" s="36">
        <f t="shared" si="9"/>
        <v>179184</v>
      </c>
      <c r="I139" s="36">
        <f>Summary!I140</f>
        <v>540</v>
      </c>
      <c r="K139" s="41">
        <f t="shared" si="10"/>
        <v>340.77</v>
      </c>
      <c r="M139" s="36">
        <f t="shared" si="11"/>
        <v>184016</v>
      </c>
    </row>
    <row r="140" spans="1:13" x14ac:dyDescent="0.3">
      <c r="A140" s="12" t="s">
        <v>10</v>
      </c>
      <c r="C140" s="36">
        <f>Summary!C141</f>
        <v>146</v>
      </c>
      <c r="E140" s="41">
        <f>OPA!E21</f>
        <v>681.5</v>
      </c>
      <c r="G140" s="36">
        <f t="shared" si="9"/>
        <v>99499</v>
      </c>
      <c r="I140" s="36">
        <f>Summary!I141</f>
        <v>168</v>
      </c>
      <c r="K140" s="41">
        <f t="shared" si="10"/>
        <v>681.5</v>
      </c>
      <c r="M140" s="36">
        <f t="shared" si="11"/>
        <v>114492</v>
      </c>
    </row>
    <row r="141" spans="1:13" x14ac:dyDescent="0.3">
      <c r="A141" s="12" t="s">
        <v>11</v>
      </c>
      <c r="C141" s="36">
        <f>Summary!C142</f>
        <v>24</v>
      </c>
      <c r="E141" s="41">
        <f>OPA!E22</f>
        <v>1090.4000000000001</v>
      </c>
      <c r="G141" s="36">
        <f t="shared" si="9"/>
        <v>26170</v>
      </c>
      <c r="I141" s="36">
        <f>Summary!I142</f>
        <v>24</v>
      </c>
      <c r="K141" s="41">
        <f t="shared" si="10"/>
        <v>1090.4000000000001</v>
      </c>
      <c r="M141" s="36">
        <f t="shared" si="11"/>
        <v>26170</v>
      </c>
    </row>
    <row r="142" spans="1:13" x14ac:dyDescent="0.3">
      <c r="A142" s="12"/>
      <c r="G142" s="42"/>
      <c r="M142" s="42"/>
    </row>
    <row r="143" spans="1:13" x14ac:dyDescent="0.3">
      <c r="A143" s="50" t="s">
        <v>52</v>
      </c>
      <c r="B143" s="46"/>
      <c r="C143" s="52">
        <f>SUM(C133:C142)</f>
        <v>9478.6358307666924</v>
      </c>
      <c r="D143" s="46"/>
      <c r="E143" s="46"/>
      <c r="F143" s="46"/>
      <c r="G143" s="140">
        <f>SUM(G133:G142)</f>
        <v>938672</v>
      </c>
      <c r="H143" s="46"/>
      <c r="I143" s="52">
        <f>SUM(I133:I142)</f>
        <v>9672</v>
      </c>
      <c r="J143" s="46"/>
      <c r="K143" s="46"/>
      <c r="L143" s="46"/>
      <c r="M143" s="140">
        <f>SUM(M133:M142)</f>
        <v>978097</v>
      </c>
    </row>
    <row r="146" spans="1:13" x14ac:dyDescent="0.3">
      <c r="A146" s="46" t="s">
        <v>44</v>
      </c>
      <c r="B146" s="46"/>
      <c r="C146" s="37" t="s">
        <v>47</v>
      </c>
      <c r="D146" s="45"/>
      <c r="E146" s="37" t="s">
        <v>23</v>
      </c>
      <c r="F146" s="45"/>
      <c r="G146" s="37" t="s">
        <v>42</v>
      </c>
      <c r="H146" s="45"/>
      <c r="I146" s="37" t="s">
        <v>47</v>
      </c>
      <c r="J146" s="45"/>
      <c r="K146" s="37" t="s">
        <v>23</v>
      </c>
      <c r="L146" s="45"/>
      <c r="M146" s="37" t="s">
        <v>42</v>
      </c>
    </row>
    <row r="147" spans="1:13" x14ac:dyDescent="0.3">
      <c r="A147" s="29" t="s">
        <v>27</v>
      </c>
      <c r="C147" s="36">
        <f>Summary!C148</f>
        <v>1120134.9367899653</v>
      </c>
      <c r="E147" s="141">
        <f>+Summary!E148</f>
        <v>4.3466219734038738</v>
      </c>
      <c r="G147" s="138">
        <f>ROUND(E147*C147,0)</f>
        <v>4868803</v>
      </c>
      <c r="I147" s="36">
        <f>Summary!I148</f>
        <v>1165871.6583333332</v>
      </c>
      <c r="K147" s="141">
        <f>+Summary!K148</f>
        <v>4.0529999999999999</v>
      </c>
      <c r="M147" s="138">
        <f>ROUND(K147*I147,0)</f>
        <v>4725278</v>
      </c>
    </row>
    <row r="148" spans="1:13" x14ac:dyDescent="0.3">
      <c r="A148" s="29" t="s">
        <v>28</v>
      </c>
      <c r="C148" s="36">
        <f>Summary!C149</f>
        <v>0</v>
      </c>
      <c r="I148" s="36">
        <f>Summary!I149</f>
        <v>0</v>
      </c>
    </row>
    <row r="149" spans="1:13" x14ac:dyDescent="0.3">
      <c r="A149" s="29" t="s">
        <v>29</v>
      </c>
      <c r="C149" s="36">
        <f>Summary!C150</f>
        <v>0</v>
      </c>
      <c r="I149" s="36">
        <f>Summary!I150</f>
        <v>0</v>
      </c>
    </row>
    <row r="150" spans="1:13" x14ac:dyDescent="0.3">
      <c r="A150" s="29" t="s">
        <v>30</v>
      </c>
      <c r="C150" s="36">
        <f>Summary!C151</f>
        <v>0</v>
      </c>
      <c r="I150" s="36">
        <f>Summary!I151</f>
        <v>0</v>
      </c>
    </row>
    <row r="151" spans="1:13" x14ac:dyDescent="0.3">
      <c r="A151" s="29" t="s">
        <v>45</v>
      </c>
      <c r="C151" s="36">
        <f>Summary!C152</f>
        <v>0</v>
      </c>
      <c r="I151" s="36">
        <f>Summary!I152</f>
        <v>0</v>
      </c>
    </row>
    <row r="152" spans="1:13" x14ac:dyDescent="0.3">
      <c r="A152" s="29" t="s">
        <v>46</v>
      </c>
      <c r="C152" s="36">
        <f>Summary!C153</f>
        <v>0</v>
      </c>
      <c r="I152" s="36">
        <f>Summary!I153</f>
        <v>0</v>
      </c>
    </row>
    <row r="153" spans="1:13" x14ac:dyDescent="0.3">
      <c r="A153" s="12" t="s">
        <v>55</v>
      </c>
      <c r="C153" s="36">
        <f>Summary!C154</f>
        <v>-232.11353723378852</v>
      </c>
      <c r="G153" s="36">
        <f>Summary!G154</f>
        <v>-21853.390700165764</v>
      </c>
      <c r="I153" s="36">
        <f>Summary!I154</f>
        <v>0</v>
      </c>
      <c r="M153" s="70">
        <f>+Summary!M154</f>
        <v>0</v>
      </c>
    </row>
    <row r="154" spans="1:13" x14ac:dyDescent="0.3">
      <c r="A154" s="50" t="s">
        <v>53</v>
      </c>
      <c r="B154" s="46"/>
      <c r="C154" s="52">
        <f>SUM(C147:C153)</f>
        <v>1119902.8232527315</v>
      </c>
      <c r="D154" s="46"/>
      <c r="E154" s="46"/>
      <c r="F154" s="46"/>
      <c r="G154" s="140">
        <f>SUM(G147:G153)</f>
        <v>4846949.6092998339</v>
      </c>
      <c r="H154" s="46"/>
      <c r="I154" s="52">
        <f>SUM(I147:I153)</f>
        <v>1165871.6583333332</v>
      </c>
      <c r="J154" s="46"/>
      <c r="K154" s="46"/>
      <c r="L154" s="46"/>
      <c r="M154" s="140">
        <f>SUM(M147:M153)</f>
        <v>4725278</v>
      </c>
    </row>
    <row r="158" spans="1:13" ht="15" thickBot="1" x14ac:dyDescent="0.35">
      <c r="A158" s="50" t="s">
        <v>37</v>
      </c>
      <c r="B158" s="46"/>
      <c r="C158" s="46"/>
      <c r="D158" s="46"/>
      <c r="E158" s="46"/>
      <c r="F158" s="46"/>
      <c r="G158" s="142">
        <f>G154+G143</f>
        <v>5785621.6092998339</v>
      </c>
      <c r="H158" s="46"/>
      <c r="I158" s="46"/>
      <c r="J158" s="46"/>
      <c r="K158" s="46"/>
      <c r="L158" s="46"/>
      <c r="M158" s="142">
        <f>M154+M143</f>
        <v>5703375</v>
      </c>
    </row>
    <row r="159" spans="1:13" ht="15" thickTop="1" x14ac:dyDescent="0.3"/>
    <row r="164" spans="1:13" x14ac:dyDescent="0.3">
      <c r="A164" s="242" t="s">
        <v>17</v>
      </c>
      <c r="B164" s="242"/>
      <c r="C164" s="242"/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</row>
    <row r="166" spans="1:13" x14ac:dyDescent="0.3">
      <c r="C166" s="243" t="s">
        <v>38</v>
      </c>
      <c r="D166" s="243"/>
      <c r="E166" s="243"/>
      <c r="F166" s="243"/>
      <c r="G166" s="243"/>
      <c r="H166" s="49"/>
      <c r="I166" s="243" t="s">
        <v>39</v>
      </c>
      <c r="J166" s="243"/>
      <c r="K166" s="243"/>
      <c r="L166" s="243"/>
      <c r="M166" s="243"/>
    </row>
    <row r="167" spans="1:13" x14ac:dyDescent="0.3">
      <c r="A167" s="46" t="s">
        <v>40</v>
      </c>
      <c r="B167" s="46"/>
      <c r="C167" s="51" t="s">
        <v>41</v>
      </c>
      <c r="D167" s="45"/>
      <c r="E167" s="51" t="s">
        <v>23</v>
      </c>
      <c r="F167" s="45"/>
      <c r="G167" s="51" t="s">
        <v>42</v>
      </c>
      <c r="H167" s="45"/>
      <c r="I167" s="51" t="s">
        <v>41</v>
      </c>
      <c r="J167" s="45"/>
      <c r="K167" s="51" t="s">
        <v>23</v>
      </c>
      <c r="L167" s="45"/>
      <c r="M167" s="51" t="s">
        <v>42</v>
      </c>
    </row>
    <row r="168" spans="1:13" x14ac:dyDescent="0.3">
      <c r="A168" s="12" t="s">
        <v>3</v>
      </c>
      <c r="C168" s="36">
        <f>Summary!C169</f>
        <v>0</v>
      </c>
      <c r="E168" s="147">
        <f>Summary!E169</f>
        <v>13.63</v>
      </c>
      <c r="G168" s="138">
        <f>ROUND(E168*C168,0)</f>
        <v>0</v>
      </c>
      <c r="I168" s="36">
        <f>Summary!I169</f>
        <v>0</v>
      </c>
      <c r="K168" s="147">
        <f>E168</f>
        <v>13.63</v>
      </c>
      <c r="M168" s="138">
        <f>ROUND(K168*I168,0)</f>
        <v>0</v>
      </c>
    </row>
    <row r="169" spans="1:13" x14ac:dyDescent="0.3">
      <c r="A169" s="12" t="s">
        <v>4</v>
      </c>
      <c r="C169" s="36">
        <f>Summary!C170</f>
        <v>0</v>
      </c>
      <c r="E169" s="41">
        <f>Summary!E170</f>
        <v>20.46</v>
      </c>
      <c r="G169" s="36">
        <f t="shared" ref="G169:G176" si="12">ROUND(E169*C169,0)</f>
        <v>0</v>
      </c>
      <c r="I169" s="36">
        <f>Summary!I170</f>
        <v>0</v>
      </c>
      <c r="K169" s="41">
        <f t="shared" ref="K169:K176" si="13">E169</f>
        <v>20.46</v>
      </c>
      <c r="M169" s="36">
        <f t="shared" ref="M169:M176" si="14">ROUND(K169*I169,0)</f>
        <v>0</v>
      </c>
    </row>
    <row r="170" spans="1:13" x14ac:dyDescent="0.3">
      <c r="A170" s="12" t="s">
        <v>5</v>
      </c>
      <c r="C170" s="36">
        <f>Summary!C171</f>
        <v>0</v>
      </c>
      <c r="E170" s="41">
        <f>Summary!E171</f>
        <v>34.07</v>
      </c>
      <c r="G170" s="36">
        <f t="shared" si="12"/>
        <v>0</v>
      </c>
      <c r="I170" s="36">
        <f>Summary!I171</f>
        <v>0</v>
      </c>
      <c r="K170" s="41">
        <f t="shared" si="13"/>
        <v>34.07</v>
      </c>
      <c r="M170" s="36">
        <f t="shared" si="14"/>
        <v>0</v>
      </c>
    </row>
    <row r="171" spans="1:13" x14ac:dyDescent="0.3">
      <c r="A171" s="12" t="s">
        <v>6</v>
      </c>
      <c r="C171" s="36">
        <f>Summary!C172</f>
        <v>54</v>
      </c>
      <c r="E171" s="41">
        <f>Summary!E172</f>
        <v>68.17</v>
      </c>
      <c r="G171" s="36">
        <f t="shared" si="12"/>
        <v>3681</v>
      </c>
      <c r="I171" s="36">
        <f>Summary!I172</f>
        <v>60</v>
      </c>
      <c r="K171" s="41">
        <f t="shared" si="13"/>
        <v>68.17</v>
      </c>
      <c r="M171" s="36">
        <f t="shared" si="14"/>
        <v>4090</v>
      </c>
    </row>
    <row r="172" spans="1:13" x14ac:dyDescent="0.3">
      <c r="A172" s="12" t="s">
        <v>7</v>
      </c>
      <c r="C172" s="36">
        <f>Summary!C173</f>
        <v>57.63563829787234</v>
      </c>
      <c r="E172" s="41">
        <f>Summary!E173</f>
        <v>109.04</v>
      </c>
      <c r="G172" s="36">
        <f t="shared" si="12"/>
        <v>6285</v>
      </c>
      <c r="I172" s="36">
        <f>Summary!I173</f>
        <v>60</v>
      </c>
      <c r="K172" s="41">
        <f t="shared" si="13"/>
        <v>109.04</v>
      </c>
      <c r="M172" s="36">
        <f t="shared" si="14"/>
        <v>6542</v>
      </c>
    </row>
    <row r="173" spans="1:13" x14ac:dyDescent="0.3">
      <c r="A173" s="12" t="s">
        <v>8</v>
      </c>
      <c r="C173" s="36">
        <f>Summary!C174</f>
        <v>0</v>
      </c>
      <c r="E173" s="41">
        <f>Summary!E174</f>
        <v>204.47</v>
      </c>
      <c r="G173" s="36">
        <f t="shared" si="12"/>
        <v>0</v>
      </c>
      <c r="I173" s="36">
        <f>Summary!I174</f>
        <v>0</v>
      </c>
      <c r="K173" s="41">
        <f t="shared" si="13"/>
        <v>204.47</v>
      </c>
      <c r="M173" s="36">
        <f t="shared" si="14"/>
        <v>0</v>
      </c>
    </row>
    <row r="174" spans="1:13" x14ac:dyDescent="0.3">
      <c r="A174" s="12" t="s">
        <v>9</v>
      </c>
      <c r="C174" s="36">
        <f>Summary!C175</f>
        <v>54.032866742964465</v>
      </c>
      <c r="E174" s="41">
        <f>Summary!E175</f>
        <v>340.77</v>
      </c>
      <c r="G174" s="36">
        <f t="shared" si="12"/>
        <v>18413</v>
      </c>
      <c r="I174" s="36">
        <f>Summary!I175</f>
        <v>72</v>
      </c>
      <c r="K174" s="41">
        <f t="shared" si="13"/>
        <v>340.77</v>
      </c>
      <c r="M174" s="36">
        <f t="shared" si="14"/>
        <v>24535</v>
      </c>
    </row>
    <row r="175" spans="1:13" x14ac:dyDescent="0.3">
      <c r="A175" s="12" t="s">
        <v>10</v>
      </c>
      <c r="C175" s="36">
        <f>Summary!C176</f>
        <v>49.178576669112253</v>
      </c>
      <c r="E175" s="41">
        <f>Summary!E176</f>
        <v>681.5</v>
      </c>
      <c r="G175" s="36">
        <f t="shared" si="12"/>
        <v>33515</v>
      </c>
      <c r="I175" s="36">
        <f>Summary!I176</f>
        <v>48</v>
      </c>
      <c r="K175" s="41">
        <f t="shared" si="13"/>
        <v>681.5</v>
      </c>
      <c r="M175" s="36">
        <f t="shared" si="14"/>
        <v>32712</v>
      </c>
    </row>
    <row r="176" spans="1:13" x14ac:dyDescent="0.3">
      <c r="A176" s="12" t="s">
        <v>11</v>
      </c>
      <c r="C176" s="36">
        <f>Summary!C177</f>
        <v>0</v>
      </c>
      <c r="E176" s="41">
        <f>Summary!E177</f>
        <v>1090.4000000000001</v>
      </c>
      <c r="G176" s="36">
        <f t="shared" si="12"/>
        <v>0</v>
      </c>
      <c r="I176" s="36">
        <f>Summary!I177</f>
        <v>0</v>
      </c>
      <c r="K176" s="41">
        <f t="shared" si="13"/>
        <v>1090.4000000000001</v>
      </c>
      <c r="M176" s="36">
        <f t="shared" si="14"/>
        <v>0</v>
      </c>
    </row>
    <row r="177" spans="1:13" x14ac:dyDescent="0.3">
      <c r="A177" s="12"/>
      <c r="C177" s="36"/>
      <c r="G177" s="36"/>
      <c r="M177" s="42"/>
    </row>
    <row r="178" spans="1:13" x14ac:dyDescent="0.3">
      <c r="A178" s="50" t="s">
        <v>52</v>
      </c>
      <c r="B178" s="46"/>
      <c r="C178" s="52">
        <f>SUM(C168:C177)</f>
        <v>214.84708170994907</v>
      </c>
      <c r="D178" s="46"/>
      <c r="E178" s="46"/>
      <c r="F178" s="46"/>
      <c r="G178" s="140">
        <f>SUM(G168:G177)</f>
        <v>61894</v>
      </c>
      <c r="H178" s="46"/>
      <c r="I178" s="52">
        <f>SUM(I168:I177)</f>
        <v>240</v>
      </c>
      <c r="J178" s="46"/>
      <c r="K178" s="46"/>
      <c r="L178" s="46"/>
      <c r="M178" s="140">
        <f>SUM(M168:M177)</f>
        <v>67879</v>
      </c>
    </row>
    <row r="181" spans="1:13" x14ac:dyDescent="0.3">
      <c r="A181" s="46" t="s">
        <v>44</v>
      </c>
      <c r="B181" s="46"/>
      <c r="C181" s="37" t="s">
        <v>47</v>
      </c>
      <c r="D181" s="45"/>
      <c r="E181" s="37" t="s">
        <v>23</v>
      </c>
      <c r="F181" s="45"/>
      <c r="G181" s="37" t="s">
        <v>42</v>
      </c>
      <c r="H181" s="45"/>
      <c r="I181" s="37" t="s">
        <v>47</v>
      </c>
      <c r="J181" s="45"/>
      <c r="K181" s="37" t="s">
        <v>23</v>
      </c>
      <c r="L181" s="45"/>
      <c r="M181" s="37" t="s">
        <v>42</v>
      </c>
    </row>
    <row r="182" spans="1:13" x14ac:dyDescent="0.3">
      <c r="A182" s="29" t="s">
        <v>27</v>
      </c>
      <c r="C182" s="36">
        <f>Summary!C183</f>
        <v>437974.80628075969</v>
      </c>
      <c r="E182" s="141">
        <f>+Summary!E183</f>
        <v>4.0915220560391719</v>
      </c>
      <c r="G182" s="138">
        <f>ROUND(E182*C182,0)</f>
        <v>1791984</v>
      </c>
      <c r="I182" s="36">
        <f>Summary!I183</f>
        <v>443019.7</v>
      </c>
      <c r="K182" s="141">
        <f>+Summary!K183</f>
        <v>3.8370000000000002</v>
      </c>
      <c r="M182" s="138">
        <f>ROUND(K182*I182,0)</f>
        <v>1699867</v>
      </c>
    </row>
    <row r="183" spans="1:13" x14ac:dyDescent="0.3">
      <c r="A183" s="29" t="s">
        <v>28</v>
      </c>
      <c r="C183" s="36">
        <v>0</v>
      </c>
      <c r="I183" s="36">
        <v>0</v>
      </c>
    </row>
    <row r="184" spans="1:13" x14ac:dyDescent="0.3">
      <c r="A184" s="29" t="s">
        <v>29</v>
      </c>
      <c r="C184" s="36">
        <f>Summary!C185</f>
        <v>0</v>
      </c>
      <c r="I184" s="36">
        <f>Summary!I185</f>
        <v>0</v>
      </c>
    </row>
    <row r="185" spans="1:13" x14ac:dyDescent="0.3">
      <c r="A185" s="29" t="s">
        <v>30</v>
      </c>
      <c r="C185" s="36">
        <f>Summary!C186</f>
        <v>0</v>
      </c>
      <c r="I185" s="36">
        <f>Summary!I186</f>
        <v>0</v>
      </c>
    </row>
    <row r="186" spans="1:13" x14ac:dyDescent="0.3">
      <c r="A186" s="29" t="s">
        <v>45</v>
      </c>
      <c r="C186" s="36">
        <f>Summary!C187</f>
        <v>0</v>
      </c>
      <c r="I186" s="36">
        <f>Summary!I187</f>
        <v>0</v>
      </c>
    </row>
    <row r="187" spans="1:13" x14ac:dyDescent="0.3">
      <c r="A187" s="29" t="s">
        <v>46</v>
      </c>
      <c r="C187" s="36">
        <f>Summary!C188</f>
        <v>0</v>
      </c>
      <c r="I187" s="36">
        <f>Summary!I188</f>
        <v>0</v>
      </c>
    </row>
    <row r="188" spans="1:13" x14ac:dyDescent="0.3">
      <c r="A188" s="12" t="s">
        <v>55</v>
      </c>
      <c r="C188" s="36">
        <f>Summary!C189</f>
        <v>0</v>
      </c>
      <c r="G188" s="70">
        <f>Summary!G189</f>
        <v>5654.0612980101414</v>
      </c>
      <c r="I188" s="36">
        <f>Summary!I189</f>
        <v>0</v>
      </c>
      <c r="M188" s="133">
        <f>+Summary!M189</f>
        <v>0</v>
      </c>
    </row>
    <row r="189" spans="1:13" x14ac:dyDescent="0.3">
      <c r="A189" s="50" t="s">
        <v>53</v>
      </c>
      <c r="B189" s="46"/>
      <c r="C189" s="52">
        <f>SUM(C182:C188)</f>
        <v>437974.80628075969</v>
      </c>
      <c r="D189" s="46"/>
      <c r="E189" s="46"/>
      <c r="F189" s="46"/>
      <c r="G189" s="140">
        <f>SUM(G182:G188)</f>
        <v>1797638.0612980102</v>
      </c>
      <c r="H189" s="46"/>
      <c r="I189" s="52">
        <f>SUM(I182:I188)</f>
        <v>443019.7</v>
      </c>
      <c r="J189" s="46"/>
      <c r="K189" s="46"/>
      <c r="L189" s="46"/>
      <c r="M189" s="140">
        <f>SUM(M182:M188)</f>
        <v>1699867</v>
      </c>
    </row>
    <row r="191" spans="1:13" x14ac:dyDescent="0.3">
      <c r="A191" s="12" t="s">
        <v>120</v>
      </c>
      <c r="G191" s="138">
        <f>+Summary!G192</f>
        <v>15095.53</v>
      </c>
    </row>
    <row r="192" spans="1:13" x14ac:dyDescent="0.3">
      <c r="A192" s="12" t="s">
        <v>133</v>
      </c>
      <c r="C192" s="36">
        <f>+SUM(SFR!G34:R34)</f>
        <v>10298.8313149767</v>
      </c>
      <c r="E192" s="215">
        <f>+G192/C192</f>
        <v>2.25</v>
      </c>
      <c r="G192" s="36">
        <f>+SUM(SFR!G70:R70)</f>
        <v>23172.370458697576</v>
      </c>
      <c r="I192" s="36">
        <f>+SUM(SFR!W34:AH34)</f>
        <v>10491.362000000001</v>
      </c>
      <c r="K192" s="215">
        <f>+M192/I192</f>
        <v>2.25</v>
      </c>
      <c r="M192" s="36">
        <f>+SUM(SFR!W70:AH70)</f>
        <v>23605.564500000004</v>
      </c>
    </row>
    <row r="193" spans="1:13" ht="15" thickBot="1" x14ac:dyDescent="0.35">
      <c r="A193" s="50" t="s">
        <v>37</v>
      </c>
      <c r="B193" s="46"/>
      <c r="C193" s="46"/>
      <c r="D193" s="46"/>
      <c r="E193" s="46"/>
      <c r="F193" s="46"/>
      <c r="G193" s="142">
        <f>G189+G178+G191+G192</f>
        <v>1897799.9617567079</v>
      </c>
      <c r="H193" s="46"/>
      <c r="I193" s="46"/>
      <c r="J193" s="46"/>
      <c r="K193" s="46"/>
      <c r="L193" s="46"/>
      <c r="M193" s="142">
        <f>M189+M178+M192</f>
        <v>1791351.5645000001</v>
      </c>
    </row>
    <row r="194" spans="1:13" ht="15" thickTop="1" x14ac:dyDescent="0.3"/>
    <row r="199" spans="1:13" x14ac:dyDescent="0.3">
      <c r="A199" s="244" t="s">
        <v>54</v>
      </c>
      <c r="B199" s="244"/>
      <c r="C199" s="244"/>
      <c r="D199" s="244"/>
      <c r="E199" s="244"/>
      <c r="F199" s="244"/>
      <c r="G199" s="244"/>
      <c r="H199" s="244"/>
      <c r="I199" s="244"/>
      <c r="J199" s="244"/>
      <c r="K199" s="244"/>
      <c r="L199" s="244"/>
      <c r="M199" s="244"/>
    </row>
    <row r="200" spans="1:13" x14ac:dyDescent="0.3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</row>
    <row r="201" spans="1:13" x14ac:dyDescent="0.3">
      <c r="A201" s="62"/>
      <c r="B201" s="62"/>
      <c r="C201" s="243" t="s">
        <v>38</v>
      </c>
      <c r="D201" s="243"/>
      <c r="E201" s="243"/>
      <c r="F201" s="243"/>
      <c r="G201" s="243"/>
      <c r="H201" s="49"/>
      <c r="I201" s="243" t="s">
        <v>39</v>
      </c>
      <c r="J201" s="243"/>
      <c r="K201" s="243"/>
      <c r="L201" s="243"/>
      <c r="M201" s="243"/>
    </row>
    <row r="202" spans="1:13" x14ac:dyDescent="0.3">
      <c r="A202" s="46" t="s">
        <v>50</v>
      </c>
      <c r="C202" s="51" t="s">
        <v>41</v>
      </c>
      <c r="D202" s="58"/>
      <c r="E202" s="51" t="s">
        <v>23</v>
      </c>
      <c r="F202" s="58"/>
      <c r="G202" s="51" t="s">
        <v>42</v>
      </c>
      <c r="H202" s="58"/>
      <c r="I202" s="51" t="s">
        <v>41</v>
      </c>
      <c r="J202" s="58"/>
      <c r="K202" s="51" t="s">
        <v>23</v>
      </c>
      <c r="L202" s="58"/>
      <c r="M202" s="51" t="s">
        <v>42</v>
      </c>
    </row>
    <row r="203" spans="1:13" x14ac:dyDescent="0.3">
      <c r="A203" s="63" t="s">
        <v>75</v>
      </c>
      <c r="B203" s="62"/>
      <c r="C203" s="62"/>
      <c r="D203" s="62"/>
      <c r="E203" s="62"/>
      <c r="F203" s="62"/>
      <c r="G203" s="66"/>
      <c r="H203" s="62"/>
      <c r="I203" s="62"/>
      <c r="J203" s="62"/>
      <c r="K203" s="62"/>
      <c r="L203" s="62"/>
      <c r="M203" s="66"/>
    </row>
    <row r="204" spans="1:13" x14ac:dyDescent="0.3">
      <c r="A204" s="12" t="s">
        <v>65</v>
      </c>
      <c r="B204" s="62"/>
      <c r="C204" s="64">
        <f>Summary!C205</f>
        <v>14850.901341356399</v>
      </c>
      <c r="D204" s="62"/>
      <c r="E204" s="147">
        <f>Summary!E205</f>
        <v>75.326310119963907</v>
      </c>
      <c r="F204" s="62"/>
      <c r="G204" s="138">
        <f>ROUND(E204*C204,0)</f>
        <v>1118664</v>
      </c>
      <c r="H204" s="62"/>
      <c r="I204" s="64">
        <f>Summary!I205</f>
        <v>14880</v>
      </c>
      <c r="J204" s="62"/>
      <c r="K204" s="147">
        <f>Summary!K205</f>
        <v>70.900000000000006</v>
      </c>
      <c r="L204" s="62"/>
      <c r="M204" s="138">
        <f>ROUND(K204*I204,0)</f>
        <v>1054992</v>
      </c>
    </row>
    <row r="205" spans="1:13" x14ac:dyDescent="0.3">
      <c r="A205" s="12" t="s">
        <v>66</v>
      </c>
      <c r="B205" s="62"/>
      <c r="C205" s="64">
        <f>Summary!C206</f>
        <v>879</v>
      </c>
      <c r="D205" s="62"/>
      <c r="E205" s="41">
        <f>Summary!E206</f>
        <v>8.607815699658703</v>
      </c>
      <c r="F205" s="62"/>
      <c r="G205" s="36">
        <f t="shared" ref="G205:G212" si="15">ROUND(E205*C205,0)</f>
        <v>7566</v>
      </c>
      <c r="H205" s="62"/>
      <c r="I205" s="64">
        <f>Summary!I206</f>
        <v>900</v>
      </c>
      <c r="J205" s="62"/>
      <c r="K205" s="41">
        <f>Summary!K206</f>
        <v>8.11</v>
      </c>
      <c r="L205" s="62"/>
      <c r="M205" s="36">
        <f t="shared" ref="M205:M212" si="16">ROUND(K205*I205,0)</f>
        <v>7299</v>
      </c>
    </row>
    <row r="206" spans="1:13" x14ac:dyDescent="0.3">
      <c r="A206" s="12" t="s">
        <v>67</v>
      </c>
      <c r="B206" s="62"/>
      <c r="C206" s="64">
        <f>Summary!C207</f>
        <v>5508.0854189336242</v>
      </c>
      <c r="D206" s="62"/>
      <c r="E206" s="65">
        <f>Summary!E207</f>
        <v>34.625926341738584</v>
      </c>
      <c r="F206" s="62"/>
      <c r="G206" s="36">
        <f t="shared" si="15"/>
        <v>190723</v>
      </c>
      <c r="H206" s="62"/>
      <c r="I206" s="64">
        <f>Summary!I207</f>
        <v>5748</v>
      </c>
      <c r="J206" s="62"/>
      <c r="K206" s="65">
        <f>Summary!K207</f>
        <v>32.67</v>
      </c>
      <c r="L206" s="62"/>
      <c r="M206" s="36">
        <f t="shared" si="16"/>
        <v>187787</v>
      </c>
    </row>
    <row r="207" spans="1:13" x14ac:dyDescent="0.3">
      <c r="A207" s="12" t="s">
        <v>68</v>
      </c>
      <c r="B207" s="62"/>
      <c r="C207" s="64">
        <f>Summary!C208</f>
        <v>11472.50701499758</v>
      </c>
      <c r="D207" s="62"/>
      <c r="E207" s="65">
        <f>Summary!E208</f>
        <v>78.027527795779562</v>
      </c>
      <c r="F207" s="62"/>
      <c r="G207" s="36">
        <f t="shared" si="15"/>
        <v>895171</v>
      </c>
      <c r="H207" s="62"/>
      <c r="I207" s="64">
        <f>Summary!I208</f>
        <v>11616</v>
      </c>
      <c r="J207" s="62"/>
      <c r="K207" s="65">
        <f>Summary!K208</f>
        <v>73.489999999999995</v>
      </c>
      <c r="L207" s="62"/>
      <c r="M207" s="36">
        <f t="shared" si="16"/>
        <v>853660</v>
      </c>
    </row>
    <row r="208" spans="1:13" x14ac:dyDescent="0.3">
      <c r="A208" s="12" t="s">
        <v>69</v>
      </c>
      <c r="B208" s="62"/>
      <c r="C208" s="64">
        <f>Summary!C209</f>
        <v>3803.8438563069803</v>
      </c>
      <c r="D208" s="62"/>
      <c r="E208" s="65">
        <f>Summary!E209</f>
        <v>138.73234284446713</v>
      </c>
      <c r="F208" s="62"/>
      <c r="G208" s="36">
        <f t="shared" si="15"/>
        <v>527716</v>
      </c>
      <c r="H208" s="62"/>
      <c r="I208" s="64">
        <f>Summary!I209</f>
        <v>3840</v>
      </c>
      <c r="J208" s="62"/>
      <c r="K208" s="65">
        <f>Summary!K209</f>
        <v>130.63999999999999</v>
      </c>
      <c r="L208" s="62"/>
      <c r="M208" s="36">
        <f t="shared" si="16"/>
        <v>501658</v>
      </c>
    </row>
    <row r="209" spans="1:13" x14ac:dyDescent="0.3">
      <c r="A209" s="12" t="s">
        <v>70</v>
      </c>
      <c r="B209" s="62"/>
      <c r="C209" s="64">
        <f>Summary!C210</f>
        <v>152</v>
      </c>
      <c r="D209" s="62"/>
      <c r="E209" s="65">
        <f>Summary!E210</f>
        <v>216.61394736842104</v>
      </c>
      <c r="F209" s="62"/>
      <c r="G209" s="36">
        <f t="shared" si="15"/>
        <v>32925</v>
      </c>
      <c r="H209" s="62"/>
      <c r="I209" s="64">
        <f>Summary!I210</f>
        <v>156</v>
      </c>
      <c r="J209" s="62"/>
      <c r="K209" s="65">
        <f>Summary!K210</f>
        <v>204.18</v>
      </c>
      <c r="L209" s="62"/>
      <c r="M209" s="36">
        <f t="shared" si="16"/>
        <v>31852</v>
      </c>
    </row>
    <row r="210" spans="1:13" x14ac:dyDescent="0.3">
      <c r="A210" s="12" t="s">
        <v>71</v>
      </c>
      <c r="B210" s="62"/>
      <c r="C210" s="64">
        <f>Summary!C211</f>
        <v>72</v>
      </c>
      <c r="D210" s="62"/>
      <c r="E210" s="65">
        <f>Summary!E211</f>
        <v>312.84500000000003</v>
      </c>
      <c r="F210" s="62"/>
      <c r="G210" s="36">
        <f t="shared" si="15"/>
        <v>22525</v>
      </c>
      <c r="H210" s="62"/>
      <c r="I210" s="64">
        <f>Summary!I211</f>
        <v>72</v>
      </c>
      <c r="J210" s="62"/>
      <c r="K210" s="65">
        <f>Summary!K211</f>
        <v>294.43</v>
      </c>
      <c r="L210" s="62"/>
      <c r="M210" s="36">
        <f t="shared" si="16"/>
        <v>21199</v>
      </c>
    </row>
    <row r="211" spans="1:13" x14ac:dyDescent="0.3">
      <c r="A211" s="12" t="s">
        <v>72</v>
      </c>
      <c r="B211" s="62"/>
      <c r="C211" s="64">
        <f>Summary!C212</f>
        <v>0</v>
      </c>
      <c r="D211" s="62"/>
      <c r="E211" s="65">
        <f>Summary!E212</f>
        <v>0</v>
      </c>
      <c r="F211" s="62"/>
      <c r="G211" s="36">
        <f t="shared" si="15"/>
        <v>0</v>
      </c>
      <c r="H211" s="62"/>
      <c r="I211" s="64">
        <f>Summary!I212</f>
        <v>0</v>
      </c>
      <c r="J211" s="62"/>
      <c r="K211" s="65">
        <f>Summary!K212</f>
        <v>423.96</v>
      </c>
      <c r="L211" s="62"/>
      <c r="M211" s="36">
        <f t="shared" si="16"/>
        <v>0</v>
      </c>
    </row>
    <row r="212" spans="1:13" x14ac:dyDescent="0.3">
      <c r="A212" s="12" t="s">
        <v>73</v>
      </c>
      <c r="B212" s="62"/>
      <c r="C212" s="64">
        <f>Summary!C213</f>
        <v>12</v>
      </c>
      <c r="D212" s="62"/>
      <c r="E212" s="65">
        <f>Summary!E213</f>
        <v>555.50999999999988</v>
      </c>
      <c r="F212" s="62"/>
      <c r="G212" s="36">
        <f t="shared" si="15"/>
        <v>6666</v>
      </c>
      <c r="H212" s="62"/>
      <c r="I212" s="64">
        <f>Summary!I213</f>
        <v>12</v>
      </c>
      <c r="J212" s="62"/>
      <c r="K212" s="65">
        <f>Summary!K213</f>
        <v>522.80999999999995</v>
      </c>
      <c r="L212" s="62"/>
      <c r="M212" s="36">
        <f t="shared" si="16"/>
        <v>6274</v>
      </c>
    </row>
    <row r="213" spans="1:13" x14ac:dyDescent="0.3">
      <c r="A213" s="61"/>
      <c r="B213" s="62"/>
      <c r="C213" s="64"/>
      <c r="D213" s="62"/>
      <c r="E213" s="62"/>
      <c r="F213" s="62"/>
      <c r="G213" s="42"/>
      <c r="H213" s="62"/>
      <c r="I213" s="62"/>
      <c r="J213" s="62"/>
      <c r="K213" s="62"/>
      <c r="L213" s="62"/>
      <c r="M213" s="42"/>
    </row>
    <row r="214" spans="1:13" x14ac:dyDescent="0.3">
      <c r="A214" s="13" t="s">
        <v>76</v>
      </c>
      <c r="B214" s="62"/>
      <c r="C214" s="135">
        <f>+SUM(C204:C212)</f>
        <v>36750.337631594586</v>
      </c>
      <c r="D214" s="62"/>
      <c r="E214" s="62"/>
      <c r="F214" s="62"/>
      <c r="G214" s="140">
        <f>SUM(G204:G213)</f>
        <v>2801956</v>
      </c>
      <c r="H214" s="62"/>
      <c r="I214" s="135">
        <f>+SUM(I204:I212)</f>
        <v>37224</v>
      </c>
      <c r="J214" s="62"/>
      <c r="K214" s="62"/>
      <c r="L214" s="62"/>
      <c r="M214" s="140">
        <f>SUM(M204:M213)</f>
        <v>2664721</v>
      </c>
    </row>
    <row r="215" spans="1:13" x14ac:dyDescent="0.3">
      <c r="A215" s="61"/>
      <c r="B215" s="62"/>
      <c r="C215" s="64"/>
      <c r="D215" s="62"/>
      <c r="E215" s="62"/>
      <c r="F215" s="62"/>
      <c r="G215" s="62"/>
      <c r="H215" s="62"/>
      <c r="I215" s="62"/>
      <c r="J215" s="62"/>
      <c r="K215" s="62"/>
      <c r="L215" s="62"/>
      <c r="M215" s="62"/>
    </row>
    <row r="216" spans="1:13" x14ac:dyDescent="0.3">
      <c r="A216" s="46" t="s">
        <v>44</v>
      </c>
      <c r="B216" s="46"/>
      <c r="C216" s="131" t="s">
        <v>47</v>
      </c>
      <c r="D216" s="132"/>
      <c r="E216" s="131" t="s">
        <v>23</v>
      </c>
      <c r="F216" s="132"/>
      <c r="G216" s="131" t="s">
        <v>42</v>
      </c>
      <c r="H216" s="132"/>
      <c r="I216" s="131" t="s">
        <v>47</v>
      </c>
      <c r="J216" s="132"/>
      <c r="K216" s="131" t="s">
        <v>23</v>
      </c>
      <c r="L216" s="132"/>
      <c r="M216" s="131" t="s">
        <v>42</v>
      </c>
    </row>
    <row r="217" spans="1:13" x14ac:dyDescent="0.3">
      <c r="A217" s="29" t="s">
        <v>27</v>
      </c>
      <c r="C217" s="36">
        <f>+Summary!C218</f>
        <v>3137.8147203140338</v>
      </c>
      <c r="E217" s="141">
        <f>+Summary!E218</f>
        <v>5.0952000000000002</v>
      </c>
      <c r="G217" s="138">
        <f>ROUND(E217*C217,0)</f>
        <v>15988</v>
      </c>
      <c r="I217" s="36">
        <f>+Summary!I218</f>
        <v>0</v>
      </c>
      <c r="K217" s="141">
        <f>+Summary!K218</f>
        <v>4.4119999999999999</v>
      </c>
      <c r="M217" s="138">
        <f>ROUND(K217*I217,0)</f>
        <v>0</v>
      </c>
    </row>
    <row r="218" spans="1:13" x14ac:dyDescent="0.3">
      <c r="A218" s="29" t="s">
        <v>28</v>
      </c>
    </row>
    <row r="219" spans="1:13" x14ac:dyDescent="0.3">
      <c r="A219" s="29" t="s">
        <v>29</v>
      </c>
    </row>
    <row r="220" spans="1:13" x14ac:dyDescent="0.3">
      <c r="A220" s="29" t="s">
        <v>30</v>
      </c>
    </row>
    <row r="221" spans="1:13" x14ac:dyDescent="0.3">
      <c r="A221" s="29" t="s">
        <v>45</v>
      </c>
    </row>
    <row r="222" spans="1:13" x14ac:dyDescent="0.3">
      <c r="A222" s="29" t="s">
        <v>46</v>
      </c>
    </row>
    <row r="223" spans="1:13" x14ac:dyDescent="0.3">
      <c r="A223" s="12" t="s">
        <v>55</v>
      </c>
      <c r="C223" s="36">
        <f>+Summary!C224</f>
        <v>-39.981720314033907</v>
      </c>
      <c r="G223" s="70">
        <f>+Summary!G224</f>
        <v>-16491.003562943923</v>
      </c>
      <c r="M223" s="133"/>
    </row>
    <row r="224" spans="1:13" x14ac:dyDescent="0.3">
      <c r="A224" s="50" t="s">
        <v>48</v>
      </c>
      <c r="B224" s="46"/>
      <c r="C224" s="52">
        <f>SUM(C217:C223)</f>
        <v>3097.8330000000001</v>
      </c>
      <c r="D224" s="46"/>
      <c r="E224" s="46"/>
      <c r="F224" s="46"/>
      <c r="G224" s="140">
        <f>SUM(G217:G223)</f>
        <v>-503.00356294392259</v>
      </c>
      <c r="H224" s="46"/>
      <c r="I224" s="52">
        <f>SUM(I217:I223)</f>
        <v>0</v>
      </c>
      <c r="J224" s="46"/>
      <c r="K224" s="46"/>
      <c r="L224" s="46"/>
      <c r="M224" s="140">
        <f>SUM(M217:M223)</f>
        <v>0</v>
      </c>
    </row>
    <row r="226" spans="1:13" x14ac:dyDescent="0.3">
      <c r="A226" s="12" t="s">
        <v>90</v>
      </c>
    </row>
    <row r="228" spans="1:13" ht="15" thickBot="1" x14ac:dyDescent="0.35">
      <c r="A228" s="50" t="s">
        <v>48</v>
      </c>
      <c r="B228" s="46"/>
      <c r="C228" s="46"/>
      <c r="D228" s="46"/>
      <c r="E228" s="46"/>
      <c r="F228" s="46"/>
      <c r="G228" s="142">
        <f>G224+G214</f>
        <v>2801452.996437056</v>
      </c>
      <c r="H228" s="46"/>
      <c r="I228" s="46"/>
      <c r="J228" s="46"/>
      <c r="K228" s="46"/>
      <c r="L228" s="46"/>
      <c r="M228" s="142">
        <f>M224+M214</f>
        <v>2664721</v>
      </c>
    </row>
    <row r="229" spans="1:13" ht="15" thickTop="1" x14ac:dyDescent="0.3">
      <c r="A229" s="61"/>
      <c r="B229" s="62"/>
      <c r="C229" s="64"/>
      <c r="D229" s="62"/>
      <c r="E229" s="62"/>
      <c r="F229" s="62"/>
      <c r="G229" s="62"/>
      <c r="H229" s="62"/>
      <c r="I229" s="62"/>
      <c r="J229" s="62"/>
      <c r="K229" s="62"/>
      <c r="L229" s="62"/>
      <c r="M229" s="62"/>
    </row>
    <row r="230" spans="1:13" x14ac:dyDescent="0.3">
      <c r="A230" s="13"/>
      <c r="B230" s="62"/>
      <c r="C230" s="64"/>
      <c r="D230" s="62"/>
      <c r="E230" s="62"/>
      <c r="F230" s="62"/>
      <c r="G230" s="62"/>
      <c r="H230" s="62"/>
      <c r="I230" s="62"/>
      <c r="J230" s="62"/>
      <c r="K230" s="62"/>
      <c r="L230" s="62"/>
      <c r="M230" s="62"/>
    </row>
    <row r="231" spans="1:13" x14ac:dyDescent="0.3">
      <c r="A231" s="63" t="s">
        <v>77</v>
      </c>
      <c r="B231" s="62"/>
      <c r="C231" s="64"/>
      <c r="D231" s="62"/>
      <c r="E231" s="62"/>
      <c r="F231" s="62"/>
      <c r="G231" s="62"/>
      <c r="H231" s="62"/>
      <c r="I231" s="62"/>
      <c r="J231" s="62"/>
      <c r="K231" s="62"/>
      <c r="L231" s="62"/>
      <c r="M231" s="62"/>
    </row>
    <row r="232" spans="1:13" x14ac:dyDescent="0.3">
      <c r="A232" s="13"/>
      <c r="B232" s="62"/>
      <c r="C232" s="64"/>
      <c r="D232" s="62"/>
      <c r="E232" s="62"/>
      <c r="F232" s="62"/>
      <c r="G232" s="62"/>
      <c r="H232" s="62"/>
      <c r="I232" s="62"/>
      <c r="J232" s="62"/>
      <c r="K232" s="62"/>
      <c r="L232" s="62"/>
      <c r="M232" s="62"/>
    </row>
    <row r="233" spans="1:13" x14ac:dyDescent="0.3">
      <c r="A233" s="13" t="s">
        <v>78</v>
      </c>
      <c r="B233" s="62"/>
      <c r="C233" s="64">
        <f>Summary!C234</f>
        <v>90026</v>
      </c>
      <c r="D233" s="62"/>
      <c r="E233" s="147">
        <f>Summary!E234</f>
        <v>42.290053095772315</v>
      </c>
      <c r="F233" s="62"/>
      <c r="G233" s="138">
        <f>E233*C233</f>
        <v>3807204.3199999984</v>
      </c>
      <c r="H233" s="62"/>
      <c r="I233" s="64">
        <f>Summary!I234</f>
        <v>90024</v>
      </c>
      <c r="J233" s="62"/>
      <c r="K233" s="147">
        <f>Summary!K234</f>
        <v>39.9</v>
      </c>
      <c r="L233" s="62"/>
      <c r="M233" s="138">
        <f>K233*I233</f>
        <v>3591957.6</v>
      </c>
    </row>
    <row r="234" spans="1:13" x14ac:dyDescent="0.3">
      <c r="A234" s="67" t="s">
        <v>74</v>
      </c>
      <c r="B234" s="62"/>
      <c r="C234" s="64">
        <f>Summary!C235</f>
        <v>0</v>
      </c>
      <c r="D234" s="62"/>
      <c r="E234" s="65">
        <f>Summary!E235</f>
        <v>0</v>
      </c>
      <c r="F234" s="62"/>
      <c r="G234" s="36">
        <f>E234*C234</f>
        <v>0</v>
      </c>
      <c r="H234" s="62"/>
      <c r="I234" s="64">
        <f>Summary!I235</f>
        <v>0</v>
      </c>
      <c r="J234" s="62"/>
      <c r="K234" s="65">
        <f>Summary!K235</f>
        <v>0</v>
      </c>
      <c r="L234" s="62"/>
      <c r="M234" s="36">
        <f>K234*I234</f>
        <v>0</v>
      </c>
    </row>
    <row r="235" spans="1:13" x14ac:dyDescent="0.3">
      <c r="A235" s="62"/>
      <c r="B235" s="62"/>
      <c r="C235" s="62"/>
      <c r="D235" s="62"/>
      <c r="E235" s="62"/>
      <c r="F235" s="62"/>
      <c r="G235" s="62"/>
      <c r="H235" s="62"/>
      <c r="I235" s="62">
        <f>Summary!I236</f>
        <v>0</v>
      </c>
      <c r="J235" s="62"/>
      <c r="K235" s="62">
        <f>Summary!K236</f>
        <v>0</v>
      </c>
      <c r="L235" s="62"/>
      <c r="M235" s="62"/>
    </row>
    <row r="236" spans="1:13" x14ac:dyDescent="0.3">
      <c r="A236" s="13" t="s">
        <v>76</v>
      </c>
      <c r="B236" s="62"/>
      <c r="C236" s="62"/>
      <c r="D236" s="62"/>
      <c r="E236" s="62"/>
      <c r="F236" s="62"/>
      <c r="G236" s="140">
        <f>SUM(G233:G235)</f>
        <v>3807204.3199999984</v>
      </c>
      <c r="H236" s="62"/>
      <c r="I236" s="62"/>
      <c r="J236" s="62"/>
      <c r="K236" s="62"/>
      <c r="L236" s="62"/>
      <c r="M236" s="140">
        <f>SUM(M233:M235)</f>
        <v>3591957.6</v>
      </c>
    </row>
    <row r="237" spans="1:13" x14ac:dyDescent="0.3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</row>
    <row r="238" spans="1:13" x14ac:dyDescent="0.3">
      <c r="A238" s="12" t="s">
        <v>55</v>
      </c>
      <c r="B238" s="62"/>
      <c r="C238" s="62">
        <f>Summary!C239</f>
        <v>0</v>
      </c>
      <c r="E238" s="62"/>
      <c r="F238" s="62"/>
      <c r="G238" s="64">
        <f>Summary!G239</f>
        <v>0</v>
      </c>
      <c r="H238" s="62"/>
      <c r="I238" s="62"/>
      <c r="J238" s="62"/>
      <c r="K238" s="62"/>
      <c r="L238" s="62"/>
      <c r="M238" s="134">
        <f>+Summary!M239</f>
        <v>0</v>
      </c>
    </row>
    <row r="239" spans="1:13" x14ac:dyDescent="0.3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</row>
    <row r="240" spans="1:13" ht="15" thickBot="1" x14ac:dyDescent="0.35">
      <c r="A240" s="50" t="s">
        <v>37</v>
      </c>
      <c r="B240" s="62"/>
      <c r="C240" s="62"/>
      <c r="D240" s="62"/>
      <c r="E240" s="62"/>
      <c r="F240" s="62"/>
      <c r="G240" s="142">
        <f>G236+G238+G228</f>
        <v>6608657.3164370544</v>
      </c>
      <c r="H240" s="46"/>
      <c r="I240" s="46"/>
      <c r="J240" s="46"/>
      <c r="K240" s="46"/>
      <c r="L240" s="46"/>
      <c r="M240" s="142">
        <f>M236+M238+M228</f>
        <v>6256678.5999999996</v>
      </c>
    </row>
    <row r="241" spans="1:13" ht="15" thickTop="1" x14ac:dyDescent="0.3">
      <c r="C241" s="64"/>
      <c r="E241" s="64"/>
      <c r="I241" s="64"/>
      <c r="K241" s="64"/>
    </row>
    <row r="246" spans="1:13" x14ac:dyDescent="0.3">
      <c r="A246" s="242" t="s">
        <v>80</v>
      </c>
      <c r="B246" s="242"/>
      <c r="C246" s="242"/>
      <c r="D246" s="242"/>
      <c r="E246" s="242"/>
      <c r="F246" s="242"/>
      <c r="G246" s="242"/>
      <c r="H246" s="242"/>
      <c r="I246" s="242"/>
      <c r="J246" s="242"/>
      <c r="K246" s="242"/>
      <c r="L246" s="242"/>
      <c r="M246" s="242"/>
    </row>
    <row r="248" spans="1:13" x14ac:dyDescent="0.3">
      <c r="C248" s="243" t="s">
        <v>38</v>
      </c>
      <c r="D248" s="243"/>
      <c r="E248" s="243"/>
      <c r="F248" s="243"/>
      <c r="G248" s="243"/>
      <c r="H248" s="49"/>
      <c r="I248" s="243" t="s">
        <v>39</v>
      </c>
      <c r="J248" s="243"/>
      <c r="K248" s="243"/>
      <c r="L248" s="243"/>
      <c r="M248" s="243"/>
    </row>
    <row r="249" spans="1:13" x14ac:dyDescent="0.3">
      <c r="A249" s="46" t="s">
        <v>40</v>
      </c>
      <c r="B249" s="46"/>
      <c r="C249" s="51" t="s">
        <v>41</v>
      </c>
      <c r="D249" s="73"/>
      <c r="E249" s="51" t="s">
        <v>23</v>
      </c>
      <c r="F249" s="73"/>
      <c r="G249" s="51" t="s">
        <v>42</v>
      </c>
      <c r="H249" s="73"/>
      <c r="I249" s="51" t="s">
        <v>41</v>
      </c>
      <c r="J249" s="73"/>
      <c r="K249" s="51" t="s">
        <v>23</v>
      </c>
      <c r="L249" s="73"/>
      <c r="M249" s="51" t="s">
        <v>42</v>
      </c>
    </row>
    <row r="250" spans="1:13" x14ac:dyDescent="0.3">
      <c r="A250" s="12" t="s">
        <v>3</v>
      </c>
      <c r="C250" s="36">
        <f>Summary!C251</f>
        <v>28.104181951577402</v>
      </c>
      <c r="E250" s="147">
        <f>Summary!E251</f>
        <v>13.63</v>
      </c>
      <c r="G250" s="138">
        <f>ROUND(E250*C250,0)</f>
        <v>383</v>
      </c>
      <c r="I250" s="36">
        <f>Summary!I251</f>
        <v>48</v>
      </c>
      <c r="K250" s="147">
        <f>E250</f>
        <v>13.63</v>
      </c>
      <c r="M250" s="138">
        <f>ROUND(K250*I250,0)</f>
        <v>654</v>
      </c>
    </row>
    <row r="251" spans="1:13" x14ac:dyDescent="0.3">
      <c r="A251" s="12" t="s">
        <v>4</v>
      </c>
      <c r="C251" s="36">
        <f>Summary!C252</f>
        <v>0</v>
      </c>
      <c r="E251" s="41">
        <f>Summary!E252</f>
        <v>20.46</v>
      </c>
      <c r="G251" s="36">
        <f t="shared" ref="G251:G258" si="17">ROUND(E251*C251,0)</f>
        <v>0</v>
      </c>
      <c r="I251" s="36">
        <f>Summary!I252</f>
        <v>0</v>
      </c>
      <c r="K251" s="41">
        <f t="shared" ref="K251:K258" si="18">E251</f>
        <v>20.46</v>
      </c>
      <c r="M251" s="36">
        <f t="shared" ref="M251:M258" si="19">ROUND(K251*I251,0)</f>
        <v>0</v>
      </c>
    </row>
    <row r="252" spans="1:13" x14ac:dyDescent="0.3">
      <c r="A252" s="12" t="s">
        <v>5</v>
      </c>
      <c r="C252" s="36">
        <f>Summary!C253</f>
        <v>262.11535074845904</v>
      </c>
      <c r="E252" s="41">
        <f>Summary!E253</f>
        <v>34.07</v>
      </c>
      <c r="G252" s="36">
        <f t="shared" si="17"/>
        <v>8930</v>
      </c>
      <c r="I252" s="36">
        <f>Summary!I253</f>
        <v>288</v>
      </c>
      <c r="K252" s="41">
        <f t="shared" si="18"/>
        <v>34.07</v>
      </c>
      <c r="M252" s="36">
        <f t="shared" si="19"/>
        <v>9812</v>
      </c>
    </row>
    <row r="253" spans="1:13" x14ac:dyDescent="0.3">
      <c r="A253" s="12" t="s">
        <v>6</v>
      </c>
      <c r="C253" s="36">
        <f>Summary!C254</f>
        <v>0</v>
      </c>
      <c r="E253" s="41">
        <f>Summary!E254</f>
        <v>68.17</v>
      </c>
      <c r="G253" s="36">
        <f t="shared" si="17"/>
        <v>0</v>
      </c>
      <c r="I253" s="36">
        <f>Summary!I254</f>
        <v>0</v>
      </c>
      <c r="K253" s="41">
        <f t="shared" si="18"/>
        <v>68.17</v>
      </c>
      <c r="M253" s="36">
        <f t="shared" si="19"/>
        <v>0</v>
      </c>
    </row>
    <row r="254" spans="1:13" x14ac:dyDescent="0.3">
      <c r="A254" s="12" t="s">
        <v>7</v>
      </c>
      <c r="C254" s="36">
        <f>Summary!C255</f>
        <v>0</v>
      </c>
      <c r="E254" s="41">
        <f>Summary!E255</f>
        <v>109.04</v>
      </c>
      <c r="G254" s="36">
        <f t="shared" si="17"/>
        <v>0</v>
      </c>
      <c r="I254" s="36">
        <f>Summary!I255</f>
        <v>0</v>
      </c>
      <c r="K254" s="41">
        <f t="shared" si="18"/>
        <v>109.04</v>
      </c>
      <c r="M254" s="36">
        <f t="shared" si="19"/>
        <v>0</v>
      </c>
    </row>
    <row r="255" spans="1:13" x14ac:dyDescent="0.3">
      <c r="A255" s="12" t="s">
        <v>8</v>
      </c>
      <c r="C255" s="36">
        <f>Summary!C256</f>
        <v>177.32082946153469</v>
      </c>
      <c r="E255" s="41">
        <f>Summary!E256</f>
        <v>204.47</v>
      </c>
      <c r="G255" s="36">
        <f t="shared" si="17"/>
        <v>36257</v>
      </c>
      <c r="I255" s="36">
        <f>Summary!I256</f>
        <v>192</v>
      </c>
      <c r="K255" s="41">
        <f t="shared" si="18"/>
        <v>204.47</v>
      </c>
      <c r="M255" s="36">
        <f t="shared" si="19"/>
        <v>39258</v>
      </c>
    </row>
    <row r="256" spans="1:13" x14ac:dyDescent="0.3">
      <c r="A256" s="12" t="s">
        <v>9</v>
      </c>
      <c r="C256" s="36">
        <f>Summary!C257</f>
        <v>0</v>
      </c>
      <c r="E256" s="41">
        <f>Summary!E257</f>
        <v>340.77</v>
      </c>
      <c r="G256" s="36">
        <f t="shared" si="17"/>
        <v>0</v>
      </c>
      <c r="I256" s="36">
        <f>Summary!I257</f>
        <v>0</v>
      </c>
      <c r="K256" s="41">
        <f t="shared" si="18"/>
        <v>340.77</v>
      </c>
      <c r="M256" s="36">
        <f t="shared" si="19"/>
        <v>0</v>
      </c>
    </row>
    <row r="257" spans="1:13" x14ac:dyDescent="0.3">
      <c r="A257" s="12" t="s">
        <v>10</v>
      </c>
      <c r="C257" s="36">
        <f>Summary!C258</f>
        <v>0</v>
      </c>
      <c r="E257" s="41">
        <f>Summary!E258</f>
        <v>681.5</v>
      </c>
      <c r="G257" s="36">
        <f t="shared" si="17"/>
        <v>0</v>
      </c>
      <c r="I257" s="36">
        <f>Summary!I258</f>
        <v>0</v>
      </c>
      <c r="K257" s="41">
        <f t="shared" si="18"/>
        <v>681.5</v>
      </c>
      <c r="M257" s="36">
        <f t="shared" si="19"/>
        <v>0</v>
      </c>
    </row>
    <row r="258" spans="1:13" x14ac:dyDescent="0.3">
      <c r="A258" s="12" t="s">
        <v>11</v>
      </c>
      <c r="C258" s="36">
        <f>Summary!C259</f>
        <v>0</v>
      </c>
      <c r="E258" s="41">
        <f>Summary!E259</f>
        <v>1090.4000000000001</v>
      </c>
      <c r="G258" s="36">
        <f t="shared" si="17"/>
        <v>0</v>
      </c>
      <c r="I258" s="36">
        <f>Summary!I259</f>
        <v>0</v>
      </c>
      <c r="K258" s="41">
        <f t="shared" si="18"/>
        <v>1090.4000000000001</v>
      </c>
      <c r="M258" s="36">
        <f t="shared" si="19"/>
        <v>0</v>
      </c>
    </row>
    <row r="259" spans="1:13" x14ac:dyDescent="0.3">
      <c r="A259" s="12"/>
      <c r="C259" s="36"/>
      <c r="G259" s="36"/>
      <c r="M259" s="42"/>
    </row>
    <row r="260" spans="1:13" x14ac:dyDescent="0.3">
      <c r="A260" s="50" t="s">
        <v>52</v>
      </c>
      <c r="B260" s="46"/>
      <c r="C260" s="52">
        <f>SUM(C250:C259)</f>
        <v>467.54036216157112</v>
      </c>
      <c r="D260" s="46"/>
      <c r="E260" s="46"/>
      <c r="F260" s="46"/>
      <c r="G260" s="140">
        <f>SUM(G250:G259)</f>
        <v>45570</v>
      </c>
      <c r="H260" s="46"/>
      <c r="I260" s="52">
        <f>SUM(I250:I259)</f>
        <v>528</v>
      </c>
      <c r="J260" s="46"/>
      <c r="K260" s="46"/>
      <c r="L260" s="46"/>
      <c r="M260" s="140">
        <f>SUM(M250:M259)</f>
        <v>49724</v>
      </c>
    </row>
    <row r="263" spans="1:13" x14ac:dyDescent="0.3">
      <c r="A263" s="46" t="s">
        <v>44</v>
      </c>
      <c r="B263" s="46"/>
      <c r="C263" s="71" t="s">
        <v>47</v>
      </c>
      <c r="D263" s="73"/>
      <c r="E263" s="71" t="s">
        <v>23</v>
      </c>
      <c r="F263" s="73"/>
      <c r="G263" s="71" t="s">
        <v>42</v>
      </c>
      <c r="H263" s="73"/>
      <c r="I263" s="71" t="s">
        <v>47</v>
      </c>
      <c r="J263" s="73"/>
      <c r="K263" s="71" t="s">
        <v>23</v>
      </c>
      <c r="L263" s="73"/>
      <c r="M263" s="71" t="s">
        <v>42</v>
      </c>
    </row>
    <row r="264" spans="1:13" x14ac:dyDescent="0.3">
      <c r="A264" s="29" t="s">
        <v>27</v>
      </c>
      <c r="C264" s="36">
        <f>Summary!C265</f>
        <v>8171.195228010567</v>
      </c>
      <c r="E264" s="141">
        <f>+Summary!E265</f>
        <v>4.2975187974351181</v>
      </c>
      <c r="G264" s="138">
        <f>ROUND(E264*C264,0)</f>
        <v>35116</v>
      </c>
      <c r="I264" s="36">
        <f>Summary!I265</f>
        <v>3153.34584</v>
      </c>
      <c r="K264" s="141">
        <f>+Summary!K265</f>
        <v>3.3479999999999999</v>
      </c>
      <c r="M264" s="138">
        <f>ROUND(K264*I264,0)</f>
        <v>10557</v>
      </c>
    </row>
    <row r="265" spans="1:13" x14ac:dyDescent="0.3">
      <c r="A265" s="29" t="s">
        <v>28</v>
      </c>
      <c r="C265" s="36">
        <f>Summary!C266</f>
        <v>0</v>
      </c>
      <c r="I265" s="36">
        <f>Summary!I266</f>
        <v>0</v>
      </c>
    </row>
    <row r="266" spans="1:13" x14ac:dyDescent="0.3">
      <c r="A266" s="29" t="s">
        <v>29</v>
      </c>
      <c r="C266" s="36">
        <f>Summary!C267</f>
        <v>0</v>
      </c>
      <c r="I266" s="36">
        <f>Summary!I267</f>
        <v>0</v>
      </c>
    </row>
    <row r="267" spans="1:13" x14ac:dyDescent="0.3">
      <c r="A267" s="29" t="s">
        <v>30</v>
      </c>
      <c r="C267" s="36">
        <f>Summary!C268</f>
        <v>0</v>
      </c>
      <c r="I267" s="36">
        <f>Summary!I268</f>
        <v>0</v>
      </c>
    </row>
    <row r="268" spans="1:13" x14ac:dyDescent="0.3">
      <c r="A268" s="29" t="s">
        <v>45</v>
      </c>
      <c r="C268" s="36">
        <f>Summary!C269</f>
        <v>0</v>
      </c>
      <c r="I268" s="36">
        <f>Summary!I269</f>
        <v>0</v>
      </c>
    </row>
    <row r="269" spans="1:13" x14ac:dyDescent="0.3">
      <c r="A269" s="29" t="s">
        <v>46</v>
      </c>
      <c r="C269" s="36">
        <f>Summary!C270</f>
        <v>0</v>
      </c>
      <c r="I269" s="36">
        <f>Summary!I270</f>
        <v>0</v>
      </c>
    </row>
    <row r="270" spans="1:13" x14ac:dyDescent="0.3">
      <c r="A270" s="12" t="s">
        <v>55</v>
      </c>
      <c r="C270" s="36">
        <f>Summary!C271</f>
        <v>-2283.9556480105657</v>
      </c>
      <c r="G270" s="70">
        <f>Summary!G271</f>
        <v>10.414583952451721</v>
      </c>
      <c r="I270" s="36">
        <f>Summary!I271</f>
        <v>0</v>
      </c>
      <c r="M270" s="42"/>
    </row>
    <row r="271" spans="1:13" x14ac:dyDescent="0.3">
      <c r="A271" s="50" t="s">
        <v>53</v>
      </c>
      <c r="B271" s="46"/>
      <c r="C271" s="52">
        <f>SUM(C264:C270)</f>
        <v>5887.2395800000013</v>
      </c>
      <c r="D271" s="46"/>
      <c r="E271" s="46"/>
      <c r="F271" s="46"/>
      <c r="G271" s="140">
        <f>SUM(G264:G270)</f>
        <v>35126.41458395245</v>
      </c>
      <c r="H271" s="46"/>
      <c r="I271" s="52">
        <f>SUM(I264:I270)</f>
        <v>3153.34584</v>
      </c>
      <c r="J271" s="46"/>
      <c r="K271" s="46"/>
      <c r="L271" s="46"/>
      <c r="M271" s="140">
        <f>SUM(M264:M270)</f>
        <v>10557</v>
      </c>
    </row>
    <row r="273" spans="1:13" x14ac:dyDescent="0.3">
      <c r="A273" s="12" t="s">
        <v>140</v>
      </c>
      <c r="G273" s="129">
        <f>+Summary!G274</f>
        <v>-1363580.399999999</v>
      </c>
    </row>
    <row r="275" spans="1:13" ht="15" thickBot="1" x14ac:dyDescent="0.35">
      <c r="A275" s="50" t="s">
        <v>37</v>
      </c>
      <c r="B275" s="46"/>
      <c r="C275" s="46"/>
      <c r="D275" s="46"/>
      <c r="E275" s="46"/>
      <c r="F275" s="46"/>
      <c r="G275" s="142">
        <f>G271+G260+G273</f>
        <v>-1282883.9854160466</v>
      </c>
      <c r="H275" s="46"/>
      <c r="I275" s="46"/>
      <c r="J275" s="46"/>
      <c r="K275" s="46"/>
      <c r="L275" s="46"/>
      <c r="M275" s="142">
        <f>M271+M260</f>
        <v>60281</v>
      </c>
    </row>
    <row r="276" spans="1:13" ht="15" thickTop="1" x14ac:dyDescent="0.3"/>
    <row r="280" spans="1:13" x14ac:dyDescent="0.3">
      <c r="A280" s="46" t="s">
        <v>122</v>
      </c>
    </row>
    <row r="281" spans="1:13" x14ac:dyDescent="0.3">
      <c r="A281" s="242" t="s">
        <v>2</v>
      </c>
      <c r="B281" s="242"/>
      <c r="C281" s="242"/>
      <c r="D281" s="242"/>
      <c r="E281" s="242"/>
      <c r="F281" s="242"/>
      <c r="G281" s="242"/>
      <c r="H281" s="242"/>
      <c r="I281" s="242"/>
      <c r="J281" s="242"/>
      <c r="K281" s="242"/>
      <c r="L281" s="242"/>
      <c r="M281" s="242"/>
    </row>
    <row r="283" spans="1:13" x14ac:dyDescent="0.3">
      <c r="C283" s="243" t="s">
        <v>38</v>
      </c>
      <c r="D283" s="243"/>
      <c r="E283" s="243"/>
      <c r="F283" s="243"/>
      <c r="G283" s="243"/>
      <c r="H283" s="49"/>
      <c r="I283" s="243" t="s">
        <v>39</v>
      </c>
      <c r="J283" s="243"/>
      <c r="K283" s="243"/>
      <c r="L283" s="243"/>
      <c r="M283" s="243"/>
    </row>
    <row r="284" spans="1:13" x14ac:dyDescent="0.3">
      <c r="A284" s="46" t="s">
        <v>40</v>
      </c>
      <c r="B284" s="46"/>
      <c r="C284" s="51" t="s">
        <v>41</v>
      </c>
      <c r="D284" s="183"/>
      <c r="E284" s="51" t="s">
        <v>23</v>
      </c>
      <c r="F284" s="183"/>
      <c r="G284" s="51" t="s">
        <v>42</v>
      </c>
      <c r="H284" s="183"/>
      <c r="I284" s="51" t="s">
        <v>41</v>
      </c>
      <c r="J284" s="183"/>
      <c r="K284" s="51" t="s">
        <v>23</v>
      </c>
      <c r="L284" s="183"/>
      <c r="M284" s="51" t="s">
        <v>42</v>
      </c>
    </row>
    <row r="285" spans="1:13" x14ac:dyDescent="0.3">
      <c r="A285" s="12" t="s">
        <v>3</v>
      </c>
      <c r="C285" s="36">
        <f>Summary!C286</f>
        <v>7206.3193069306926</v>
      </c>
      <c r="E285" s="147">
        <f>Summary!E286</f>
        <v>28.28</v>
      </c>
      <c r="G285" s="138">
        <f>ROUND(E285*C285,0)</f>
        <v>203795</v>
      </c>
      <c r="I285" s="36">
        <f>Summary!I286</f>
        <v>7356</v>
      </c>
      <c r="K285" s="147">
        <f>E285</f>
        <v>28.28</v>
      </c>
      <c r="M285" s="138">
        <f>ROUND(K285*I285,0)</f>
        <v>208028</v>
      </c>
    </row>
    <row r="286" spans="1:13" x14ac:dyDescent="0.3">
      <c r="A286" s="12" t="s">
        <v>4</v>
      </c>
      <c r="C286" s="36">
        <f>Summary!C287</f>
        <v>0</v>
      </c>
      <c r="E286" s="41">
        <f>Summary!E287</f>
        <v>0</v>
      </c>
      <c r="G286" s="36">
        <f t="shared" ref="G286:G293" si="20">ROUND(E286*C286,0)</f>
        <v>0</v>
      </c>
      <c r="I286" s="36">
        <f>Summary!I287</f>
        <v>0</v>
      </c>
      <c r="K286" s="41">
        <f t="shared" ref="K286:K293" si="21">E286</f>
        <v>0</v>
      </c>
      <c r="M286" s="36">
        <f t="shared" ref="M286:M293" si="22">ROUND(K286*I286,0)</f>
        <v>0</v>
      </c>
    </row>
    <row r="287" spans="1:13" x14ac:dyDescent="0.3">
      <c r="A287" s="12" t="s">
        <v>5</v>
      </c>
      <c r="C287" s="36">
        <f>Summary!C288</f>
        <v>0</v>
      </c>
      <c r="E287" s="41">
        <f>Summary!E288</f>
        <v>0</v>
      </c>
      <c r="G287" s="36">
        <f t="shared" si="20"/>
        <v>0</v>
      </c>
      <c r="I287" s="36">
        <f>Summary!I288</f>
        <v>0</v>
      </c>
      <c r="K287" s="41">
        <f t="shared" si="21"/>
        <v>0</v>
      </c>
      <c r="M287" s="36">
        <f t="shared" si="22"/>
        <v>0</v>
      </c>
    </row>
    <row r="288" spans="1:13" x14ac:dyDescent="0.3">
      <c r="A288" s="12" t="s">
        <v>6</v>
      </c>
      <c r="C288" s="36">
        <f>Summary!C289</f>
        <v>0</v>
      </c>
      <c r="E288" s="41">
        <f>Summary!E289</f>
        <v>0</v>
      </c>
      <c r="G288" s="36">
        <f t="shared" si="20"/>
        <v>0</v>
      </c>
      <c r="I288" s="36">
        <f>Summary!I289</f>
        <v>0</v>
      </c>
      <c r="K288" s="41">
        <f t="shared" si="21"/>
        <v>0</v>
      </c>
      <c r="M288" s="36">
        <f t="shared" si="22"/>
        <v>0</v>
      </c>
    </row>
    <row r="289" spans="1:13" x14ac:dyDescent="0.3">
      <c r="A289" s="12" t="s">
        <v>7</v>
      </c>
      <c r="C289" s="36">
        <f>Summary!C290</f>
        <v>0</v>
      </c>
      <c r="E289" s="41">
        <f>Summary!E290</f>
        <v>0</v>
      </c>
      <c r="G289" s="36">
        <f t="shared" si="20"/>
        <v>0</v>
      </c>
      <c r="I289" s="36">
        <f>Summary!I290</f>
        <v>0</v>
      </c>
      <c r="K289" s="41">
        <f t="shared" si="21"/>
        <v>0</v>
      </c>
      <c r="M289" s="36">
        <f t="shared" si="22"/>
        <v>0</v>
      </c>
    </row>
    <row r="290" spans="1:13" x14ac:dyDescent="0.3">
      <c r="A290" s="12" t="s">
        <v>8</v>
      </c>
      <c r="C290" s="36">
        <f>Summary!C291</f>
        <v>0</v>
      </c>
      <c r="E290" s="41">
        <f>Summary!E291</f>
        <v>0</v>
      </c>
      <c r="G290" s="36">
        <f t="shared" si="20"/>
        <v>0</v>
      </c>
      <c r="I290" s="36">
        <f>Summary!I291</f>
        <v>0</v>
      </c>
      <c r="K290" s="41">
        <f t="shared" si="21"/>
        <v>0</v>
      </c>
      <c r="M290" s="36">
        <f t="shared" si="22"/>
        <v>0</v>
      </c>
    </row>
    <row r="291" spans="1:13" x14ac:dyDescent="0.3">
      <c r="A291" s="12" t="s">
        <v>9</v>
      </c>
      <c r="C291" s="36">
        <f>Summary!C292</f>
        <v>0</v>
      </c>
      <c r="E291" s="41">
        <f>Summary!E292</f>
        <v>0</v>
      </c>
      <c r="G291" s="36">
        <f t="shared" si="20"/>
        <v>0</v>
      </c>
      <c r="I291" s="36">
        <f>Summary!I292</f>
        <v>0</v>
      </c>
      <c r="K291" s="41">
        <f t="shared" si="21"/>
        <v>0</v>
      </c>
      <c r="M291" s="36">
        <f t="shared" si="22"/>
        <v>0</v>
      </c>
    </row>
    <row r="292" spans="1:13" x14ac:dyDescent="0.3">
      <c r="A292" s="12" t="s">
        <v>10</v>
      </c>
      <c r="C292" s="36">
        <f>Summary!C293</f>
        <v>0</v>
      </c>
      <c r="E292" s="41">
        <f>Summary!E293</f>
        <v>0</v>
      </c>
      <c r="G292" s="36">
        <f t="shared" si="20"/>
        <v>0</v>
      </c>
      <c r="I292" s="36">
        <f>Summary!I293</f>
        <v>0</v>
      </c>
      <c r="K292" s="41">
        <f t="shared" si="21"/>
        <v>0</v>
      </c>
      <c r="M292" s="36">
        <f t="shared" si="22"/>
        <v>0</v>
      </c>
    </row>
    <row r="293" spans="1:13" x14ac:dyDescent="0.3">
      <c r="A293" s="12" t="s">
        <v>11</v>
      </c>
      <c r="C293" s="36">
        <f>Summary!C294</f>
        <v>0</v>
      </c>
      <c r="E293" s="41">
        <f>Summary!E294</f>
        <v>0</v>
      </c>
      <c r="G293" s="36">
        <f t="shared" si="20"/>
        <v>0</v>
      </c>
      <c r="I293" s="36">
        <f>Summary!I294</f>
        <v>0</v>
      </c>
      <c r="K293" s="41">
        <f t="shared" si="21"/>
        <v>0</v>
      </c>
      <c r="M293" s="36">
        <f t="shared" si="22"/>
        <v>0</v>
      </c>
    </row>
    <row r="294" spans="1:13" x14ac:dyDescent="0.3">
      <c r="A294" s="12"/>
      <c r="C294" s="36"/>
      <c r="G294" s="36"/>
      <c r="M294" s="42"/>
    </row>
    <row r="295" spans="1:13" x14ac:dyDescent="0.3">
      <c r="A295" s="50" t="s">
        <v>52</v>
      </c>
      <c r="B295" s="46"/>
      <c r="C295" s="52">
        <f>SUM(C285:C294)</f>
        <v>7206.3193069306926</v>
      </c>
      <c r="D295" s="46"/>
      <c r="E295" s="46"/>
      <c r="F295" s="46"/>
      <c r="G295" s="140">
        <f>SUM(G285:G294)</f>
        <v>203795</v>
      </c>
      <c r="H295" s="46"/>
      <c r="I295" s="52">
        <f>SUM(I285:I294)</f>
        <v>7356</v>
      </c>
      <c r="J295" s="46"/>
      <c r="K295" s="46"/>
      <c r="L295" s="46"/>
      <c r="M295" s="140">
        <f>SUM(M285:M294)</f>
        <v>208028</v>
      </c>
    </row>
    <row r="298" spans="1:13" x14ac:dyDescent="0.3">
      <c r="A298" s="46" t="s">
        <v>44</v>
      </c>
      <c r="B298" s="46"/>
      <c r="C298" s="182" t="s">
        <v>47</v>
      </c>
      <c r="D298" s="183"/>
      <c r="E298" s="182" t="s">
        <v>23</v>
      </c>
      <c r="F298" s="183"/>
      <c r="G298" s="182" t="s">
        <v>42</v>
      </c>
      <c r="H298" s="183"/>
      <c r="I298" s="182" t="s">
        <v>47</v>
      </c>
      <c r="J298" s="183"/>
      <c r="K298" s="182" t="s">
        <v>23</v>
      </c>
      <c r="L298" s="183"/>
      <c r="M298" s="182" t="s">
        <v>42</v>
      </c>
    </row>
    <row r="299" spans="1:13" x14ac:dyDescent="0.3">
      <c r="A299" s="29" t="s">
        <v>27</v>
      </c>
      <c r="C299" s="36">
        <f>Summary!C300</f>
        <v>10751.6</v>
      </c>
      <c r="E299" s="141">
        <f>+Summary!E300</f>
        <v>0</v>
      </c>
      <c r="G299" s="138">
        <f>ROUND(E299*C299,0)</f>
        <v>0</v>
      </c>
      <c r="I299" s="36">
        <f>Summary!I300</f>
        <v>10751.599999999999</v>
      </c>
      <c r="K299" s="141">
        <f>E299</f>
        <v>0</v>
      </c>
      <c r="M299" s="138">
        <f>ROUND(K299*I299,0)</f>
        <v>0</v>
      </c>
    </row>
    <row r="300" spans="1:13" x14ac:dyDescent="0.3">
      <c r="A300" s="29" t="s">
        <v>28</v>
      </c>
      <c r="C300" s="36">
        <f>Summary!C301</f>
        <v>8772.7198612315715</v>
      </c>
      <c r="E300" s="141">
        <f>+Summary!E301</f>
        <v>11.53</v>
      </c>
      <c r="G300" s="138">
        <f>ROUND(E300*C300,0)</f>
        <v>101149</v>
      </c>
      <c r="I300" s="36">
        <f>Summary!I301</f>
        <v>8772.7198612315715</v>
      </c>
      <c r="K300" s="141">
        <f>E300</f>
        <v>11.53</v>
      </c>
      <c r="M300" s="138">
        <f>ROUND(K300*I300,0)</f>
        <v>101149</v>
      </c>
    </row>
    <row r="301" spans="1:13" x14ac:dyDescent="0.3">
      <c r="A301" s="29" t="s">
        <v>29</v>
      </c>
      <c r="C301" s="36">
        <f>Summary!C302</f>
        <v>0</v>
      </c>
      <c r="I301" s="36">
        <f>Summary!I302</f>
        <v>0</v>
      </c>
    </row>
    <row r="302" spans="1:13" x14ac:dyDescent="0.3">
      <c r="A302" s="29" t="s">
        <v>30</v>
      </c>
      <c r="C302" s="36">
        <f>Summary!C303</f>
        <v>0</v>
      </c>
      <c r="I302" s="36">
        <f>Summary!I303</f>
        <v>0</v>
      </c>
    </row>
    <row r="303" spans="1:13" x14ac:dyDescent="0.3">
      <c r="A303" s="29" t="s">
        <v>45</v>
      </c>
      <c r="C303" s="36">
        <f>Summary!C304</f>
        <v>0</v>
      </c>
      <c r="I303" s="36">
        <f>Summary!I304</f>
        <v>0</v>
      </c>
    </row>
    <row r="304" spans="1:13" x14ac:dyDescent="0.3">
      <c r="A304" s="29" t="s">
        <v>46</v>
      </c>
      <c r="C304" s="36">
        <f>Summary!C305</f>
        <v>0</v>
      </c>
      <c r="I304" s="36">
        <f>Summary!I305</f>
        <v>0</v>
      </c>
    </row>
    <row r="305" spans="1:13" x14ac:dyDescent="0.3">
      <c r="A305" s="12" t="s">
        <v>55</v>
      </c>
      <c r="C305" s="36">
        <f>Summary!C306</f>
        <v>99.940069384207163</v>
      </c>
      <c r="G305" s="70">
        <f>Summary!G306</f>
        <v>-1048.9599999999987</v>
      </c>
      <c r="I305" s="36">
        <f>Summary!I306</f>
        <v>0</v>
      </c>
      <c r="M305" s="42"/>
    </row>
    <row r="306" spans="1:13" x14ac:dyDescent="0.3">
      <c r="A306" s="50" t="s">
        <v>53</v>
      </c>
      <c r="B306" s="46"/>
      <c r="C306" s="52">
        <f>SUM(C299:C305)</f>
        <v>19624.259930615779</v>
      </c>
      <c r="D306" s="46"/>
      <c r="E306" s="46"/>
      <c r="F306" s="46"/>
      <c r="G306" s="140">
        <f>SUM(G299:G305)</f>
        <v>100100.04000000001</v>
      </c>
      <c r="H306" s="46"/>
      <c r="I306" s="52">
        <f>SUM(I299:I305)</f>
        <v>19524.319861231568</v>
      </c>
      <c r="J306" s="46"/>
      <c r="K306" s="46"/>
      <c r="L306" s="46"/>
      <c r="M306" s="140">
        <f>SUM(M299:M305)</f>
        <v>101149</v>
      </c>
    </row>
    <row r="310" spans="1:13" ht="15" thickBot="1" x14ac:dyDescent="0.35">
      <c r="A310" s="50" t="s">
        <v>37</v>
      </c>
      <c r="B310" s="46"/>
      <c r="C310" s="46"/>
      <c r="D310" s="46"/>
      <c r="E310" s="46"/>
      <c r="F310" s="46"/>
      <c r="G310" s="142">
        <f>G306+G295</f>
        <v>303895.04000000004</v>
      </c>
      <c r="H310" s="46"/>
      <c r="I310" s="46"/>
      <c r="J310" s="46"/>
      <c r="K310" s="46"/>
      <c r="L310" s="46"/>
      <c r="M310" s="142">
        <f>M306+M295</f>
        <v>309177</v>
      </c>
    </row>
    <row r="311" spans="1:13" ht="15" thickTop="1" x14ac:dyDescent="0.3"/>
    <row r="316" spans="1:13" x14ac:dyDescent="0.3">
      <c r="A316" s="242" t="s">
        <v>35</v>
      </c>
      <c r="B316" s="242"/>
      <c r="C316" s="242"/>
      <c r="D316" s="242"/>
      <c r="E316" s="242"/>
      <c r="F316" s="242"/>
      <c r="G316" s="242"/>
      <c r="H316" s="242"/>
      <c r="I316" s="242"/>
      <c r="J316" s="242"/>
      <c r="K316" s="242"/>
      <c r="L316" s="242"/>
      <c r="M316" s="242"/>
    </row>
    <row r="318" spans="1:13" x14ac:dyDescent="0.3">
      <c r="C318" s="243" t="s">
        <v>38</v>
      </c>
      <c r="D318" s="243"/>
      <c r="E318" s="243"/>
      <c r="F318" s="243"/>
      <c r="G318" s="243"/>
      <c r="H318" s="49"/>
      <c r="I318" s="243" t="s">
        <v>39</v>
      </c>
      <c r="J318" s="243"/>
      <c r="K318" s="243"/>
      <c r="L318" s="243"/>
      <c r="M318" s="243"/>
    </row>
    <row r="319" spans="1:13" x14ac:dyDescent="0.3">
      <c r="A319" s="46" t="s">
        <v>40</v>
      </c>
      <c r="B319" s="46"/>
      <c r="C319" s="51" t="s">
        <v>41</v>
      </c>
      <c r="D319" s="183"/>
      <c r="E319" s="51" t="s">
        <v>23</v>
      </c>
      <c r="F319" s="183"/>
      <c r="G319" s="51" t="s">
        <v>42</v>
      </c>
      <c r="H319" s="183"/>
      <c r="I319" s="51" t="s">
        <v>41</v>
      </c>
      <c r="J319" s="183"/>
      <c r="K319" s="51" t="s">
        <v>23</v>
      </c>
      <c r="L319" s="183"/>
      <c r="M319" s="51" t="s">
        <v>42</v>
      </c>
    </row>
    <row r="320" spans="1:13" x14ac:dyDescent="0.3">
      <c r="A320" s="12" t="s">
        <v>3</v>
      </c>
      <c r="C320" s="36">
        <f>Summary!C321</f>
        <v>230.82036775106081</v>
      </c>
      <c r="E320" s="147">
        <f>Summary!E321</f>
        <v>28.28</v>
      </c>
      <c r="G320" s="138">
        <f>ROUND(E320*C320,0)</f>
        <v>6528</v>
      </c>
      <c r="I320" s="36">
        <f>Summary!I321</f>
        <v>264</v>
      </c>
      <c r="K320" s="147">
        <f>E320</f>
        <v>28.28</v>
      </c>
      <c r="M320" s="138">
        <f>ROUND(K320*I320,0)</f>
        <v>7466</v>
      </c>
    </row>
    <row r="321" spans="1:13" x14ac:dyDescent="0.3">
      <c r="A321" s="12" t="s">
        <v>4</v>
      </c>
      <c r="C321" s="36">
        <f>Summary!C322</f>
        <v>0</v>
      </c>
      <c r="E321" s="41">
        <f>Summary!E322</f>
        <v>0</v>
      </c>
      <c r="G321" s="36">
        <f t="shared" ref="G321:G328" si="23">ROUND(E321*C321,0)</f>
        <v>0</v>
      </c>
      <c r="I321" s="36">
        <f>Summary!I322</f>
        <v>0</v>
      </c>
      <c r="K321" s="41">
        <f t="shared" ref="K321:K328" si="24">E321</f>
        <v>0</v>
      </c>
      <c r="M321" s="36">
        <f t="shared" ref="M321:M328" si="25">ROUND(K321*I321,0)</f>
        <v>0</v>
      </c>
    </row>
    <row r="322" spans="1:13" x14ac:dyDescent="0.3">
      <c r="A322" s="12" t="s">
        <v>5</v>
      </c>
      <c r="C322" s="36">
        <f>Summary!C323</f>
        <v>0</v>
      </c>
      <c r="E322" s="41">
        <f>Summary!E323</f>
        <v>0</v>
      </c>
      <c r="G322" s="36">
        <f t="shared" si="23"/>
        <v>0</v>
      </c>
      <c r="I322" s="36">
        <f>Summary!I323</f>
        <v>0</v>
      </c>
      <c r="K322" s="41">
        <f t="shared" si="24"/>
        <v>0</v>
      </c>
      <c r="M322" s="36">
        <f t="shared" si="25"/>
        <v>0</v>
      </c>
    </row>
    <row r="323" spans="1:13" x14ac:dyDescent="0.3">
      <c r="A323" s="12" t="s">
        <v>6</v>
      </c>
      <c r="C323" s="36">
        <f>Summary!C324</f>
        <v>0</v>
      </c>
      <c r="E323" s="41">
        <f>Summary!E324</f>
        <v>0</v>
      </c>
      <c r="G323" s="36">
        <f t="shared" si="23"/>
        <v>0</v>
      </c>
      <c r="I323" s="36">
        <f>Summary!I324</f>
        <v>0</v>
      </c>
      <c r="K323" s="41">
        <f t="shared" si="24"/>
        <v>0</v>
      </c>
      <c r="M323" s="36">
        <f t="shared" si="25"/>
        <v>0</v>
      </c>
    </row>
    <row r="324" spans="1:13" x14ac:dyDescent="0.3">
      <c r="A324" s="12" t="s">
        <v>7</v>
      </c>
      <c r="C324" s="36">
        <f>Summary!C325</f>
        <v>4.4333501711848236</v>
      </c>
      <c r="E324" s="41">
        <f>Summary!E325</f>
        <v>178.17</v>
      </c>
      <c r="G324" s="36">
        <f t="shared" si="23"/>
        <v>790</v>
      </c>
      <c r="I324" s="36">
        <f>Summary!I325</f>
        <v>0</v>
      </c>
      <c r="K324" s="41">
        <f t="shared" si="24"/>
        <v>178.17</v>
      </c>
      <c r="M324" s="36">
        <f t="shared" si="25"/>
        <v>0</v>
      </c>
    </row>
    <row r="325" spans="1:13" x14ac:dyDescent="0.3">
      <c r="A325" s="12" t="s">
        <v>8</v>
      </c>
      <c r="C325" s="36">
        <f>Summary!C326</f>
        <v>0</v>
      </c>
      <c r="E325" s="41">
        <f>Summary!E326</f>
        <v>0</v>
      </c>
      <c r="G325" s="36">
        <f t="shared" si="23"/>
        <v>0</v>
      </c>
      <c r="I325" s="36">
        <f>Summary!I326</f>
        <v>0</v>
      </c>
      <c r="K325" s="41">
        <f t="shared" si="24"/>
        <v>0</v>
      </c>
      <c r="M325" s="36">
        <f t="shared" si="25"/>
        <v>0</v>
      </c>
    </row>
    <row r="326" spans="1:13" x14ac:dyDescent="0.3">
      <c r="A326" s="12" t="s">
        <v>9</v>
      </c>
      <c r="C326" s="36">
        <f>Summary!C327</f>
        <v>0</v>
      </c>
      <c r="E326" s="41">
        <f>Summary!E327</f>
        <v>0</v>
      </c>
      <c r="G326" s="36">
        <f t="shared" si="23"/>
        <v>0</v>
      </c>
      <c r="I326" s="36">
        <f>Summary!I327</f>
        <v>0</v>
      </c>
      <c r="K326" s="41">
        <f t="shared" si="24"/>
        <v>0</v>
      </c>
      <c r="M326" s="36">
        <f t="shared" si="25"/>
        <v>0</v>
      </c>
    </row>
    <row r="327" spans="1:13" x14ac:dyDescent="0.3">
      <c r="A327" s="12" t="s">
        <v>10</v>
      </c>
      <c r="C327" s="36">
        <f>Summary!C328</f>
        <v>0</v>
      </c>
      <c r="E327" s="41">
        <f>Summary!E328</f>
        <v>0</v>
      </c>
      <c r="G327" s="36">
        <f t="shared" si="23"/>
        <v>0</v>
      </c>
      <c r="I327" s="36">
        <f>Summary!I328</f>
        <v>0</v>
      </c>
      <c r="K327" s="41">
        <f t="shared" si="24"/>
        <v>0</v>
      </c>
      <c r="M327" s="36">
        <f t="shared" si="25"/>
        <v>0</v>
      </c>
    </row>
    <row r="328" spans="1:13" x14ac:dyDescent="0.3">
      <c r="A328" s="12" t="s">
        <v>11</v>
      </c>
      <c r="C328" s="36">
        <f>Summary!C329</f>
        <v>0</v>
      </c>
      <c r="E328" s="41">
        <f>Summary!E329</f>
        <v>0</v>
      </c>
      <c r="G328" s="36">
        <f t="shared" si="23"/>
        <v>0</v>
      </c>
      <c r="I328" s="36">
        <f>Summary!I329</f>
        <v>0</v>
      </c>
      <c r="K328" s="41">
        <f t="shared" si="24"/>
        <v>0</v>
      </c>
      <c r="M328" s="36">
        <f t="shared" si="25"/>
        <v>0</v>
      </c>
    </row>
    <row r="329" spans="1:13" x14ac:dyDescent="0.3">
      <c r="A329" s="12"/>
      <c r="C329" s="36"/>
      <c r="G329" s="36"/>
      <c r="M329" s="42"/>
    </row>
    <row r="330" spans="1:13" x14ac:dyDescent="0.3">
      <c r="A330" s="50" t="s">
        <v>52</v>
      </c>
      <c r="B330" s="46"/>
      <c r="C330" s="52">
        <f>SUM(C320:C329)</f>
        <v>235.25371792224564</v>
      </c>
      <c r="D330" s="46"/>
      <c r="E330" s="46"/>
      <c r="F330" s="46"/>
      <c r="G330" s="140">
        <f>SUM(G320:G329)</f>
        <v>7318</v>
      </c>
      <c r="H330" s="46"/>
      <c r="I330" s="52">
        <f>SUM(I320:I329)</f>
        <v>264</v>
      </c>
      <c r="J330" s="46"/>
      <c r="K330" s="46"/>
      <c r="L330" s="46"/>
      <c r="M330" s="140">
        <f>SUM(M320:M329)</f>
        <v>7466</v>
      </c>
    </row>
    <row r="333" spans="1:13" x14ac:dyDescent="0.3">
      <c r="A333" s="46" t="s">
        <v>44</v>
      </c>
      <c r="B333" s="46"/>
      <c r="C333" s="182" t="s">
        <v>47</v>
      </c>
      <c r="D333" s="183"/>
      <c r="E333" s="182" t="s">
        <v>23</v>
      </c>
      <c r="F333" s="183"/>
      <c r="G333" s="182" t="s">
        <v>42</v>
      </c>
      <c r="H333" s="183"/>
      <c r="I333" s="182" t="s">
        <v>47</v>
      </c>
      <c r="J333" s="183"/>
      <c r="K333" s="182" t="s">
        <v>23</v>
      </c>
      <c r="L333" s="183"/>
      <c r="M333" s="182" t="s">
        <v>42</v>
      </c>
    </row>
    <row r="334" spans="1:13" x14ac:dyDescent="0.3">
      <c r="A334" s="29" t="s">
        <v>27</v>
      </c>
      <c r="C334" s="36">
        <f>Summary!C335</f>
        <v>444.40000000000015</v>
      </c>
      <c r="E334" s="141">
        <f>+Summary!E335</f>
        <v>0</v>
      </c>
      <c r="G334" s="138">
        <f>ROUND(E334*C334,0)</f>
        <v>0</v>
      </c>
      <c r="I334" s="36">
        <f>Summary!I335</f>
        <v>444.4000000000002</v>
      </c>
      <c r="K334" s="141">
        <f>E334</f>
        <v>0</v>
      </c>
      <c r="M334" s="138">
        <f>ROUND(K334*I334,0)</f>
        <v>0</v>
      </c>
    </row>
    <row r="335" spans="1:13" x14ac:dyDescent="0.3">
      <c r="A335" s="29" t="s">
        <v>28</v>
      </c>
      <c r="C335" s="36">
        <f>Summary!C336</f>
        <v>243.98612315698173</v>
      </c>
      <c r="E335" s="141">
        <f>+Summary!E336</f>
        <v>11.53</v>
      </c>
      <c r="G335" s="138">
        <f>ROUND(E335*C335,0)</f>
        <v>2813</v>
      </c>
      <c r="I335" s="36">
        <f>Summary!I336</f>
        <v>243.98612315698173</v>
      </c>
      <c r="K335" s="141">
        <f>E335</f>
        <v>11.53</v>
      </c>
      <c r="M335" s="138">
        <f>ROUND(K335*I335,0)</f>
        <v>2813</v>
      </c>
    </row>
    <row r="336" spans="1:13" x14ac:dyDescent="0.3">
      <c r="A336" s="29" t="s">
        <v>29</v>
      </c>
      <c r="C336" s="36">
        <f>Summary!C337</f>
        <v>0</v>
      </c>
      <c r="I336" s="36">
        <f>Summary!I337</f>
        <v>0</v>
      </c>
    </row>
    <row r="337" spans="1:13" x14ac:dyDescent="0.3">
      <c r="A337" s="29" t="s">
        <v>30</v>
      </c>
      <c r="C337" s="36">
        <f>Summary!C338</f>
        <v>0</v>
      </c>
      <c r="I337" s="36">
        <f>Summary!I338</f>
        <v>0</v>
      </c>
    </row>
    <row r="338" spans="1:13" x14ac:dyDescent="0.3">
      <c r="A338" s="29" t="s">
        <v>45</v>
      </c>
      <c r="C338" s="36">
        <f>Summary!C339</f>
        <v>0</v>
      </c>
      <c r="I338" s="36">
        <f>Summary!I339</f>
        <v>0</v>
      </c>
    </row>
    <row r="339" spans="1:13" x14ac:dyDescent="0.3">
      <c r="A339" s="29" t="s">
        <v>46</v>
      </c>
      <c r="C339" s="36">
        <f>Summary!C340</f>
        <v>0</v>
      </c>
      <c r="I339" s="36">
        <f>Summary!I340</f>
        <v>0</v>
      </c>
    </row>
    <row r="340" spans="1:13" x14ac:dyDescent="0.3">
      <c r="A340" s="12" t="s">
        <v>55</v>
      </c>
      <c r="C340" s="36">
        <f>Summary!C341</f>
        <v>-15.393061578490915</v>
      </c>
      <c r="G340" s="70">
        <f>Summary!G341</f>
        <v>0</v>
      </c>
      <c r="I340" s="36">
        <f>Summary!I341</f>
        <v>0</v>
      </c>
      <c r="M340" s="42"/>
    </row>
    <row r="341" spans="1:13" x14ac:dyDescent="0.3">
      <c r="A341" s="50" t="s">
        <v>53</v>
      </c>
      <c r="B341" s="46"/>
      <c r="C341" s="52">
        <f>SUM(C334:C340)</f>
        <v>672.99306157849094</v>
      </c>
      <c r="D341" s="46"/>
      <c r="E341" s="46"/>
      <c r="F341" s="46"/>
      <c r="G341" s="140">
        <f>SUM(G334:G340)</f>
        <v>2813</v>
      </c>
      <c r="H341" s="46"/>
      <c r="I341" s="52">
        <f>SUM(I334:I340)</f>
        <v>688.38612315698197</v>
      </c>
      <c r="J341" s="46"/>
      <c r="K341" s="46"/>
      <c r="L341" s="46"/>
      <c r="M341" s="140">
        <f>SUM(M334:M340)</f>
        <v>2813</v>
      </c>
    </row>
    <row r="345" spans="1:13" ht="15" thickBot="1" x14ac:dyDescent="0.35">
      <c r="A345" s="50" t="s">
        <v>37</v>
      </c>
      <c r="B345" s="46"/>
      <c r="C345" s="46"/>
      <c r="D345" s="46"/>
      <c r="E345" s="46"/>
      <c r="F345" s="46"/>
      <c r="G345" s="142">
        <f>G341+G330</f>
        <v>10131</v>
      </c>
      <c r="H345" s="46"/>
      <c r="I345" s="46"/>
      <c r="J345" s="46"/>
      <c r="K345" s="46"/>
      <c r="L345" s="46"/>
      <c r="M345" s="142">
        <f>M341+M330</f>
        <v>10279</v>
      </c>
    </row>
    <row r="346" spans="1:13" ht="15" thickTop="1" x14ac:dyDescent="0.3"/>
    <row r="348" spans="1:13" x14ac:dyDescent="0.3">
      <c r="A348" s="46" t="s">
        <v>152</v>
      </c>
    </row>
    <row r="349" spans="1:13" x14ac:dyDescent="0.3">
      <c r="A349" s="242" t="s">
        <v>2</v>
      </c>
      <c r="B349" s="242"/>
      <c r="C349" s="242"/>
      <c r="D349" s="242"/>
      <c r="E349" s="242"/>
      <c r="F349" s="242"/>
      <c r="G349" s="242"/>
      <c r="H349" s="242"/>
      <c r="I349" s="242"/>
      <c r="J349" s="242"/>
      <c r="K349" s="242"/>
      <c r="L349" s="242"/>
      <c r="M349" s="242"/>
    </row>
    <row r="351" spans="1:13" x14ac:dyDescent="0.3">
      <c r="C351" s="243" t="s">
        <v>38</v>
      </c>
      <c r="D351" s="243"/>
      <c r="E351" s="243"/>
      <c r="F351" s="243"/>
      <c r="G351" s="243"/>
      <c r="H351" s="49"/>
      <c r="I351" s="243" t="s">
        <v>39</v>
      </c>
      <c r="J351" s="243"/>
      <c r="K351" s="243"/>
      <c r="L351" s="243"/>
      <c r="M351" s="243"/>
    </row>
    <row r="352" spans="1:13" x14ac:dyDescent="0.3">
      <c r="A352" s="46" t="s">
        <v>40</v>
      </c>
      <c r="B352" s="46"/>
      <c r="C352" s="51" t="s">
        <v>41</v>
      </c>
      <c r="D352" s="224"/>
      <c r="E352" s="51" t="s">
        <v>23</v>
      </c>
      <c r="F352" s="224"/>
      <c r="G352" s="51" t="s">
        <v>42</v>
      </c>
      <c r="H352" s="224"/>
      <c r="I352" s="51" t="s">
        <v>41</v>
      </c>
      <c r="J352" s="224"/>
      <c r="K352" s="51" t="s">
        <v>23</v>
      </c>
      <c r="L352" s="224"/>
      <c r="M352" s="51" t="s">
        <v>42</v>
      </c>
    </row>
    <row r="353" spans="1:13" x14ac:dyDescent="0.3">
      <c r="A353" s="12" t="s">
        <v>3</v>
      </c>
      <c r="C353" s="36"/>
      <c r="E353" s="147"/>
      <c r="G353" s="138">
        <f>ROUND(E353*C353,0)</f>
        <v>0</v>
      </c>
      <c r="I353" s="36">
        <f>Summary!I354</f>
        <v>4668</v>
      </c>
      <c r="K353" s="147">
        <f>+Summary!K354</f>
        <v>31.52</v>
      </c>
      <c r="M353" s="138">
        <f>ROUND(K353*I353,0)</f>
        <v>147135</v>
      </c>
    </row>
    <row r="354" spans="1:13" x14ac:dyDescent="0.3">
      <c r="A354" s="12" t="s">
        <v>4</v>
      </c>
      <c r="C354" s="36"/>
      <c r="E354" s="41"/>
      <c r="G354" s="36">
        <f t="shared" ref="G354:G361" si="26">ROUND(E354*C354,0)</f>
        <v>0</v>
      </c>
      <c r="I354" s="36">
        <f>Summary!I355</f>
        <v>0</v>
      </c>
      <c r="K354" s="41">
        <f t="shared" ref="K354:K361" si="27">E354</f>
        <v>0</v>
      </c>
      <c r="M354" s="36">
        <f t="shared" ref="M354:M361" si="28">ROUND(K354*I354,0)</f>
        <v>0</v>
      </c>
    </row>
    <row r="355" spans="1:13" x14ac:dyDescent="0.3">
      <c r="A355" s="12" t="s">
        <v>5</v>
      </c>
      <c r="C355" s="36"/>
      <c r="E355" s="41"/>
      <c r="G355" s="36">
        <f t="shared" si="26"/>
        <v>0</v>
      </c>
      <c r="I355" s="36">
        <f>Summary!I356</f>
        <v>0</v>
      </c>
      <c r="K355" s="41">
        <f t="shared" si="27"/>
        <v>0</v>
      </c>
      <c r="M355" s="36">
        <f t="shared" si="28"/>
        <v>0</v>
      </c>
    </row>
    <row r="356" spans="1:13" x14ac:dyDescent="0.3">
      <c r="A356" s="12" t="s">
        <v>6</v>
      </c>
      <c r="C356" s="36"/>
      <c r="E356" s="41"/>
      <c r="G356" s="36">
        <f t="shared" si="26"/>
        <v>0</v>
      </c>
      <c r="I356" s="36">
        <f>Summary!I357</f>
        <v>0</v>
      </c>
      <c r="K356" s="41">
        <f t="shared" si="27"/>
        <v>0</v>
      </c>
      <c r="M356" s="36">
        <f t="shared" si="28"/>
        <v>0</v>
      </c>
    </row>
    <row r="357" spans="1:13" x14ac:dyDescent="0.3">
      <c r="A357" s="12" t="s">
        <v>7</v>
      </c>
      <c r="C357" s="36"/>
      <c r="E357" s="41"/>
      <c r="G357" s="36">
        <f t="shared" si="26"/>
        <v>0</v>
      </c>
      <c r="I357" s="36">
        <f>Summary!I358</f>
        <v>0</v>
      </c>
      <c r="K357" s="41">
        <f t="shared" si="27"/>
        <v>0</v>
      </c>
      <c r="M357" s="36">
        <f t="shared" si="28"/>
        <v>0</v>
      </c>
    </row>
    <row r="358" spans="1:13" x14ac:dyDescent="0.3">
      <c r="A358" s="12" t="s">
        <v>8</v>
      </c>
      <c r="C358" s="36"/>
      <c r="E358" s="41"/>
      <c r="G358" s="36">
        <f t="shared" si="26"/>
        <v>0</v>
      </c>
      <c r="I358" s="36">
        <f>Summary!I359</f>
        <v>0</v>
      </c>
      <c r="K358" s="41">
        <f t="shared" si="27"/>
        <v>0</v>
      </c>
      <c r="M358" s="36">
        <f t="shared" si="28"/>
        <v>0</v>
      </c>
    </row>
    <row r="359" spans="1:13" x14ac:dyDescent="0.3">
      <c r="A359" s="12" t="s">
        <v>9</v>
      </c>
      <c r="C359" s="36"/>
      <c r="E359" s="41"/>
      <c r="G359" s="36">
        <f t="shared" si="26"/>
        <v>0</v>
      </c>
      <c r="I359" s="36">
        <f>Summary!I360</f>
        <v>0</v>
      </c>
      <c r="K359" s="41">
        <f t="shared" si="27"/>
        <v>0</v>
      </c>
      <c r="M359" s="36">
        <f t="shared" si="28"/>
        <v>0</v>
      </c>
    </row>
    <row r="360" spans="1:13" x14ac:dyDescent="0.3">
      <c r="A360" s="12" t="s">
        <v>10</v>
      </c>
      <c r="C360" s="36"/>
      <c r="E360" s="41"/>
      <c r="G360" s="36">
        <f t="shared" si="26"/>
        <v>0</v>
      </c>
      <c r="I360" s="36">
        <f>Summary!I361</f>
        <v>0</v>
      </c>
      <c r="K360" s="41">
        <f t="shared" si="27"/>
        <v>0</v>
      </c>
      <c r="M360" s="36">
        <f t="shared" si="28"/>
        <v>0</v>
      </c>
    </row>
    <row r="361" spans="1:13" x14ac:dyDescent="0.3">
      <c r="A361" s="12" t="s">
        <v>11</v>
      </c>
      <c r="C361" s="36"/>
      <c r="E361" s="41"/>
      <c r="G361" s="36">
        <f t="shared" si="26"/>
        <v>0</v>
      </c>
      <c r="I361" s="36">
        <f>Summary!I362</f>
        <v>0</v>
      </c>
      <c r="K361" s="41">
        <f t="shared" si="27"/>
        <v>0</v>
      </c>
      <c r="M361" s="36">
        <f t="shared" si="28"/>
        <v>0</v>
      </c>
    </row>
    <row r="362" spans="1:13" x14ac:dyDescent="0.3">
      <c r="A362" s="12"/>
      <c r="C362" s="36"/>
      <c r="G362" s="36"/>
      <c r="M362" s="42"/>
    </row>
    <row r="363" spans="1:13" x14ac:dyDescent="0.3">
      <c r="A363" s="50" t="s">
        <v>52</v>
      </c>
      <c r="B363" s="46"/>
      <c r="C363" s="52">
        <f>SUM(C353:C362)</f>
        <v>0</v>
      </c>
      <c r="D363" s="46"/>
      <c r="E363" s="46"/>
      <c r="F363" s="46"/>
      <c r="G363" s="140">
        <f>SUM(G353:G362)</f>
        <v>0</v>
      </c>
      <c r="H363" s="46"/>
      <c r="I363" s="52">
        <f>SUM(I353:I362)</f>
        <v>4668</v>
      </c>
      <c r="J363" s="46"/>
      <c r="K363" s="46"/>
      <c r="L363" s="46"/>
      <c r="M363" s="140">
        <f>SUM(M353:M362)</f>
        <v>147135</v>
      </c>
    </row>
    <row r="366" spans="1:13" x14ac:dyDescent="0.3">
      <c r="A366" s="46" t="s">
        <v>44</v>
      </c>
      <c r="B366" s="46"/>
      <c r="C366" s="223" t="s">
        <v>47</v>
      </c>
      <c r="D366" s="224"/>
      <c r="E366" s="223" t="s">
        <v>23</v>
      </c>
      <c r="F366" s="224"/>
      <c r="G366" s="223" t="s">
        <v>42</v>
      </c>
      <c r="H366" s="224"/>
      <c r="I366" s="223" t="s">
        <v>47</v>
      </c>
      <c r="J366" s="224"/>
      <c r="K366" s="223" t="s">
        <v>23</v>
      </c>
      <c r="L366" s="224"/>
      <c r="M366" s="223" t="s">
        <v>42</v>
      </c>
    </row>
    <row r="367" spans="1:13" x14ac:dyDescent="0.3">
      <c r="A367" s="29" t="s">
        <v>27</v>
      </c>
      <c r="C367" s="36"/>
      <c r="E367" s="141"/>
      <c r="G367" s="138">
        <f>ROUND(E367*C367,0)</f>
        <v>0</v>
      </c>
      <c r="I367" s="36">
        <f>+Summary!I368</f>
        <v>9336</v>
      </c>
      <c r="K367" s="141">
        <f>+Summary!K368</f>
        <v>0</v>
      </c>
      <c r="M367" s="138">
        <f>ROUND(K367*I367,0)</f>
        <v>0</v>
      </c>
    </row>
    <row r="368" spans="1:13" x14ac:dyDescent="0.3">
      <c r="A368" s="29" t="s">
        <v>28</v>
      </c>
      <c r="C368" s="36"/>
      <c r="E368" s="141"/>
      <c r="G368" s="36">
        <f t="shared" ref="G368:G373" si="29">ROUND(E368*C368,0)</f>
        <v>0</v>
      </c>
      <c r="I368" s="36">
        <f>Summary!I369</f>
        <v>8355.4926490083835</v>
      </c>
      <c r="K368" s="141">
        <f>+Summary!K369</f>
        <v>12.33</v>
      </c>
      <c r="M368" s="138">
        <f t="shared" ref="M368:M371" si="30">ROUND(K368*I368,0)</f>
        <v>103023</v>
      </c>
    </row>
    <row r="369" spans="1:13" x14ac:dyDescent="0.3">
      <c r="A369" s="29" t="s">
        <v>29</v>
      </c>
      <c r="C369" s="36"/>
      <c r="G369" s="36">
        <f t="shared" si="29"/>
        <v>0</v>
      </c>
      <c r="I369" s="36">
        <f>Summary!I370</f>
        <v>0</v>
      </c>
      <c r="K369" s="141">
        <f>+Summary!K370</f>
        <v>11.07</v>
      </c>
      <c r="M369" s="138">
        <f t="shared" si="30"/>
        <v>0</v>
      </c>
    </row>
    <row r="370" spans="1:13" x14ac:dyDescent="0.3">
      <c r="A370" s="29" t="s">
        <v>30</v>
      </c>
      <c r="C370" s="36"/>
      <c r="G370" s="36">
        <f t="shared" si="29"/>
        <v>0</v>
      </c>
      <c r="I370" s="36">
        <f>Summary!I371</f>
        <v>0</v>
      </c>
      <c r="K370" s="141">
        <f>+Summary!K371</f>
        <v>9.48</v>
      </c>
      <c r="M370" s="138">
        <f t="shared" si="30"/>
        <v>0</v>
      </c>
    </row>
    <row r="371" spans="1:13" x14ac:dyDescent="0.3">
      <c r="A371" s="29" t="s">
        <v>45</v>
      </c>
      <c r="C371" s="36"/>
      <c r="G371" s="36">
        <f t="shared" si="29"/>
        <v>0</v>
      </c>
      <c r="I371" s="36">
        <f>Summary!I372</f>
        <v>0</v>
      </c>
      <c r="K371" s="141">
        <f>+Summary!K372</f>
        <v>0</v>
      </c>
      <c r="M371" s="138">
        <f t="shared" si="30"/>
        <v>0</v>
      </c>
    </row>
    <row r="372" spans="1:13" x14ac:dyDescent="0.3">
      <c r="A372" s="29" t="s">
        <v>46</v>
      </c>
      <c r="C372" s="36"/>
      <c r="G372" s="36">
        <f t="shared" si="29"/>
        <v>0</v>
      </c>
      <c r="I372" s="36">
        <f>Summary!I373</f>
        <v>0</v>
      </c>
      <c r="K372" s="141">
        <f>+Summary!K373</f>
        <v>0</v>
      </c>
    </row>
    <row r="373" spans="1:13" x14ac:dyDescent="0.3">
      <c r="A373" s="12" t="s">
        <v>55</v>
      </c>
      <c r="C373" s="36"/>
      <c r="G373" s="36">
        <f t="shared" si="29"/>
        <v>0</v>
      </c>
      <c r="I373" s="36">
        <f>Summary!I374</f>
        <v>0</v>
      </c>
      <c r="M373" s="42"/>
    </row>
    <row r="374" spans="1:13" x14ac:dyDescent="0.3">
      <c r="A374" s="50" t="s">
        <v>53</v>
      </c>
      <c r="B374" s="46"/>
      <c r="C374" s="52">
        <f>SUM(C367:C373)</f>
        <v>0</v>
      </c>
      <c r="D374" s="46"/>
      <c r="E374" s="46"/>
      <c r="F374" s="46"/>
      <c r="G374" s="140">
        <f>SUM(G367:G373)</f>
        <v>0</v>
      </c>
      <c r="H374" s="46"/>
      <c r="I374" s="52">
        <f>SUM(I367:I373)</f>
        <v>17691.492649008382</v>
      </c>
      <c r="J374" s="46"/>
      <c r="K374" s="46"/>
      <c r="L374" s="46"/>
      <c r="M374" s="140">
        <f>SUM(M367:M373)</f>
        <v>103023</v>
      </c>
    </row>
    <row r="378" spans="1:13" ht="15" thickBot="1" x14ac:dyDescent="0.35">
      <c r="A378" s="50" t="s">
        <v>37</v>
      </c>
      <c r="B378" s="46"/>
      <c r="C378" s="46"/>
      <c r="D378" s="46"/>
      <c r="E378" s="46"/>
      <c r="F378" s="46"/>
      <c r="G378" s="142">
        <f>G374+G363</f>
        <v>0</v>
      </c>
      <c r="H378" s="46"/>
      <c r="I378" s="46"/>
      <c r="J378" s="46"/>
      <c r="K378" s="46"/>
      <c r="L378" s="46"/>
      <c r="M378" s="142">
        <f>M374+M363</f>
        <v>250158</v>
      </c>
    </row>
    <row r="379" spans="1:13" ht="15" thickTop="1" x14ac:dyDescent="0.3"/>
    <row r="384" spans="1:13" x14ac:dyDescent="0.3">
      <c r="A384" s="242" t="s">
        <v>35</v>
      </c>
      <c r="B384" s="242"/>
      <c r="C384" s="242"/>
      <c r="D384" s="242"/>
      <c r="E384" s="242"/>
      <c r="F384" s="242"/>
      <c r="G384" s="242"/>
      <c r="H384" s="242"/>
      <c r="I384" s="242"/>
      <c r="J384" s="242"/>
      <c r="K384" s="242"/>
      <c r="L384" s="242"/>
      <c r="M384" s="242"/>
    </row>
    <row r="386" spans="1:13" x14ac:dyDescent="0.3">
      <c r="C386" s="243" t="s">
        <v>38</v>
      </c>
      <c r="D386" s="243"/>
      <c r="E386" s="243"/>
      <c r="F386" s="243"/>
      <c r="G386" s="243"/>
      <c r="H386" s="49"/>
      <c r="I386" s="243" t="s">
        <v>39</v>
      </c>
      <c r="J386" s="243"/>
      <c r="K386" s="243"/>
      <c r="L386" s="243"/>
      <c r="M386" s="243"/>
    </row>
    <row r="387" spans="1:13" x14ac:dyDescent="0.3">
      <c r="A387" s="46" t="s">
        <v>40</v>
      </c>
      <c r="B387" s="46"/>
      <c r="C387" s="51" t="s">
        <v>41</v>
      </c>
      <c r="D387" s="224"/>
      <c r="E387" s="51" t="s">
        <v>23</v>
      </c>
      <c r="F387" s="224"/>
      <c r="G387" s="51" t="s">
        <v>42</v>
      </c>
      <c r="H387" s="224"/>
      <c r="I387" s="51" t="s">
        <v>41</v>
      </c>
      <c r="J387" s="224"/>
      <c r="K387" s="51" t="s">
        <v>23</v>
      </c>
      <c r="L387" s="224"/>
      <c r="M387" s="51" t="s">
        <v>42</v>
      </c>
    </row>
    <row r="388" spans="1:13" x14ac:dyDescent="0.3">
      <c r="A388" s="12" t="s">
        <v>3</v>
      </c>
      <c r="C388" s="36">
        <f>Summary!C389</f>
        <v>0</v>
      </c>
      <c r="E388" s="147">
        <f>Summary!E389</f>
        <v>0</v>
      </c>
      <c r="G388" s="138">
        <f>ROUND(E388*C388,0)</f>
        <v>0</v>
      </c>
      <c r="I388" s="36">
        <f>Summary!I389</f>
        <v>0</v>
      </c>
      <c r="K388" s="147">
        <f>E388</f>
        <v>0</v>
      </c>
      <c r="M388" s="138">
        <f>ROUND(K388*I388,0)</f>
        <v>0</v>
      </c>
    </row>
    <row r="389" spans="1:13" x14ac:dyDescent="0.3">
      <c r="A389" s="12" t="s">
        <v>4</v>
      </c>
      <c r="C389" s="36">
        <f>Summary!C390</f>
        <v>0</v>
      </c>
      <c r="E389" s="41">
        <f>Summary!E390</f>
        <v>0</v>
      </c>
      <c r="G389" s="36">
        <f t="shared" ref="G389:G396" si="31">ROUND(E389*C389,0)</f>
        <v>0</v>
      </c>
      <c r="I389" s="36">
        <f>Summary!I390</f>
        <v>0</v>
      </c>
      <c r="K389" s="41">
        <f t="shared" ref="K389:K396" si="32">E389</f>
        <v>0</v>
      </c>
      <c r="M389" s="36">
        <f t="shared" ref="M389:M396" si="33">ROUND(K389*I389,0)</f>
        <v>0</v>
      </c>
    </row>
    <row r="390" spans="1:13" x14ac:dyDescent="0.3">
      <c r="A390" s="12" t="s">
        <v>5</v>
      </c>
      <c r="C390" s="36">
        <f>Summary!C391</f>
        <v>0</v>
      </c>
      <c r="E390" s="41">
        <f>Summary!E391</f>
        <v>0</v>
      </c>
      <c r="G390" s="36">
        <f t="shared" si="31"/>
        <v>0</v>
      </c>
      <c r="I390" s="36">
        <f>Summary!I391</f>
        <v>0</v>
      </c>
      <c r="K390" s="41">
        <f t="shared" si="32"/>
        <v>0</v>
      </c>
      <c r="M390" s="36">
        <f t="shared" si="33"/>
        <v>0</v>
      </c>
    </row>
    <row r="391" spans="1:13" x14ac:dyDescent="0.3">
      <c r="A391" s="12" t="s">
        <v>6</v>
      </c>
      <c r="C391" s="36">
        <f>Summary!C392</f>
        <v>0</v>
      </c>
      <c r="E391" s="41">
        <f>Summary!E392</f>
        <v>0</v>
      </c>
      <c r="G391" s="36">
        <f t="shared" si="31"/>
        <v>0</v>
      </c>
      <c r="I391" s="36">
        <f>Summary!I392</f>
        <v>0</v>
      </c>
      <c r="K391" s="41">
        <f t="shared" si="32"/>
        <v>0</v>
      </c>
      <c r="M391" s="36">
        <f t="shared" si="33"/>
        <v>0</v>
      </c>
    </row>
    <row r="392" spans="1:13" x14ac:dyDescent="0.3">
      <c r="A392" s="12" t="s">
        <v>7</v>
      </c>
      <c r="C392" s="36">
        <f>Summary!C393</f>
        <v>0</v>
      </c>
      <c r="E392" s="41">
        <f>Summary!E393</f>
        <v>0</v>
      </c>
      <c r="G392" s="36">
        <f t="shared" si="31"/>
        <v>0</v>
      </c>
      <c r="I392" s="36">
        <f>Summary!I393</f>
        <v>132</v>
      </c>
      <c r="K392" s="41">
        <f>+Summary!K393</f>
        <v>28.79</v>
      </c>
      <c r="M392" s="36">
        <f t="shared" si="33"/>
        <v>3800</v>
      </c>
    </row>
    <row r="393" spans="1:13" x14ac:dyDescent="0.3">
      <c r="A393" s="12" t="s">
        <v>8</v>
      </c>
      <c r="C393" s="36">
        <f>Summary!C394</f>
        <v>0</v>
      </c>
      <c r="E393" s="41">
        <f>Summary!E394</f>
        <v>0</v>
      </c>
      <c r="G393" s="36">
        <f t="shared" si="31"/>
        <v>0</v>
      </c>
      <c r="I393" s="36">
        <f>Summary!I394</f>
        <v>0</v>
      </c>
      <c r="K393" s="41">
        <f t="shared" si="32"/>
        <v>0</v>
      </c>
      <c r="M393" s="36">
        <f t="shared" si="33"/>
        <v>0</v>
      </c>
    </row>
    <row r="394" spans="1:13" x14ac:dyDescent="0.3">
      <c r="A394" s="12" t="s">
        <v>9</v>
      </c>
      <c r="C394" s="36">
        <f>Summary!C395</f>
        <v>0</v>
      </c>
      <c r="E394" s="41">
        <f>Summary!E395</f>
        <v>0</v>
      </c>
      <c r="G394" s="36">
        <f t="shared" si="31"/>
        <v>0</v>
      </c>
      <c r="I394" s="36">
        <f>Summary!I395</f>
        <v>0</v>
      </c>
      <c r="K394" s="41">
        <f t="shared" si="32"/>
        <v>0</v>
      </c>
      <c r="M394" s="36">
        <f t="shared" si="33"/>
        <v>0</v>
      </c>
    </row>
    <row r="395" spans="1:13" x14ac:dyDescent="0.3">
      <c r="A395" s="12" t="s">
        <v>10</v>
      </c>
      <c r="C395" s="36">
        <f>Summary!C396</f>
        <v>0</v>
      </c>
      <c r="E395" s="41">
        <f>Summary!E396</f>
        <v>0</v>
      </c>
      <c r="G395" s="36">
        <f t="shared" si="31"/>
        <v>0</v>
      </c>
      <c r="I395" s="36">
        <f>Summary!I396</f>
        <v>0</v>
      </c>
      <c r="K395" s="41">
        <f t="shared" si="32"/>
        <v>0</v>
      </c>
      <c r="M395" s="36">
        <f t="shared" si="33"/>
        <v>0</v>
      </c>
    </row>
    <row r="396" spans="1:13" x14ac:dyDescent="0.3">
      <c r="A396" s="12" t="s">
        <v>11</v>
      </c>
      <c r="C396" s="36">
        <f>Summary!C397</f>
        <v>0</v>
      </c>
      <c r="E396" s="41">
        <f>Summary!E397</f>
        <v>0</v>
      </c>
      <c r="G396" s="36">
        <f t="shared" si="31"/>
        <v>0</v>
      </c>
      <c r="I396" s="36">
        <f>Summary!I397</f>
        <v>0</v>
      </c>
      <c r="K396" s="41">
        <f t="shared" si="32"/>
        <v>0</v>
      </c>
      <c r="M396" s="36">
        <f t="shared" si="33"/>
        <v>0</v>
      </c>
    </row>
    <row r="397" spans="1:13" x14ac:dyDescent="0.3">
      <c r="A397" s="12"/>
      <c r="C397" s="36"/>
      <c r="G397" s="36"/>
      <c r="M397" s="42"/>
    </row>
    <row r="398" spans="1:13" x14ac:dyDescent="0.3">
      <c r="A398" s="50" t="s">
        <v>52</v>
      </c>
      <c r="B398" s="46"/>
      <c r="C398" s="52">
        <f>SUM(C388:C397)</f>
        <v>0</v>
      </c>
      <c r="D398" s="46"/>
      <c r="E398" s="46"/>
      <c r="F398" s="46"/>
      <c r="G398" s="140">
        <f>SUM(G388:G397)</f>
        <v>0</v>
      </c>
      <c r="H398" s="46"/>
      <c r="I398" s="52">
        <f>SUM(I388:I397)</f>
        <v>132</v>
      </c>
      <c r="J398" s="46"/>
      <c r="K398" s="46"/>
      <c r="L398" s="46"/>
      <c r="M398" s="140">
        <f>SUM(M388:M397)</f>
        <v>3800</v>
      </c>
    </row>
    <row r="401" spans="1:13" x14ac:dyDescent="0.3">
      <c r="A401" s="46" t="s">
        <v>44</v>
      </c>
      <c r="B401" s="46"/>
      <c r="C401" s="223" t="s">
        <v>47</v>
      </c>
      <c r="D401" s="224"/>
      <c r="E401" s="223" t="s">
        <v>23</v>
      </c>
      <c r="F401" s="224"/>
      <c r="G401" s="223" t="s">
        <v>42</v>
      </c>
      <c r="H401" s="224"/>
      <c r="I401" s="223" t="s">
        <v>47</v>
      </c>
      <c r="J401" s="224"/>
      <c r="K401" s="223" t="s">
        <v>23</v>
      </c>
      <c r="L401" s="224"/>
      <c r="M401" s="223" t="s">
        <v>42</v>
      </c>
    </row>
    <row r="402" spans="1:13" x14ac:dyDescent="0.3">
      <c r="A402" s="29" t="s">
        <v>27</v>
      </c>
      <c r="C402" s="36">
        <f>Summary!C403</f>
        <v>0</v>
      </c>
      <c r="E402" s="141">
        <f>+Summary!E403</f>
        <v>0</v>
      </c>
      <c r="G402" s="138">
        <f>ROUND(E402*C402,0)</f>
        <v>0</v>
      </c>
      <c r="I402" s="36">
        <f>+Summary!I403</f>
        <v>264</v>
      </c>
      <c r="K402" s="141">
        <f>+Summary!K403</f>
        <v>0</v>
      </c>
      <c r="M402" s="138">
        <f>ROUND(K402*I402,0)</f>
        <v>0</v>
      </c>
    </row>
    <row r="403" spans="1:13" x14ac:dyDescent="0.3">
      <c r="A403" s="29" t="s">
        <v>28</v>
      </c>
      <c r="C403" s="36">
        <f>Summary!C404</f>
        <v>0</v>
      </c>
      <c r="E403" s="141">
        <f>+Summary!E404</f>
        <v>0</v>
      </c>
      <c r="G403" s="138">
        <f>ROUND(E403*C403,0)</f>
        <v>0</v>
      </c>
      <c r="I403" s="36">
        <f>Summary!I404</f>
        <v>396</v>
      </c>
      <c r="K403" s="141">
        <f>+Summary!K404</f>
        <v>17.87</v>
      </c>
      <c r="M403" s="138">
        <f>ROUND(K403*I403,0)</f>
        <v>7077</v>
      </c>
    </row>
    <row r="404" spans="1:13" x14ac:dyDescent="0.3">
      <c r="A404" s="29" t="s">
        <v>29</v>
      </c>
      <c r="C404" s="36">
        <f>Summary!C405</f>
        <v>0</v>
      </c>
      <c r="I404" s="36">
        <f>Summary!I405</f>
        <v>653.40000000000009</v>
      </c>
      <c r="K404" s="141">
        <f>+Summary!K405</f>
        <v>17.87</v>
      </c>
      <c r="M404" s="138">
        <f t="shared" ref="M404:M406" si="34">ROUND(K404*I404,0)</f>
        <v>11676</v>
      </c>
    </row>
    <row r="405" spans="1:13" x14ac:dyDescent="0.3">
      <c r="A405" s="29" t="s">
        <v>30</v>
      </c>
      <c r="C405" s="36">
        <f>Summary!C406</f>
        <v>0</v>
      </c>
      <c r="I405" s="36">
        <f>Summary!I406</f>
        <v>0</v>
      </c>
      <c r="K405" s="141">
        <f>+Summary!K406</f>
        <v>17.87</v>
      </c>
      <c r="M405" s="138">
        <f t="shared" si="34"/>
        <v>0</v>
      </c>
    </row>
    <row r="406" spans="1:13" x14ac:dyDescent="0.3">
      <c r="A406" s="29" t="s">
        <v>45</v>
      </c>
      <c r="C406" s="36">
        <f>Summary!C407</f>
        <v>0</v>
      </c>
      <c r="I406" s="36">
        <f>Summary!I407</f>
        <v>0</v>
      </c>
      <c r="K406" s="141">
        <f>+Summary!K407</f>
        <v>0</v>
      </c>
      <c r="M406" s="138">
        <f t="shared" si="34"/>
        <v>0</v>
      </c>
    </row>
    <row r="407" spans="1:13" x14ac:dyDescent="0.3">
      <c r="A407" s="29" t="s">
        <v>46</v>
      </c>
      <c r="C407" s="36">
        <f>Summary!C408</f>
        <v>0</v>
      </c>
      <c r="I407" s="36">
        <f>Summary!I408</f>
        <v>0</v>
      </c>
    </row>
    <row r="408" spans="1:13" x14ac:dyDescent="0.3">
      <c r="A408" s="12" t="s">
        <v>55</v>
      </c>
      <c r="C408" s="36">
        <f>Summary!C409</f>
        <v>0</v>
      </c>
      <c r="G408" s="70">
        <f>Summary!G409</f>
        <v>0</v>
      </c>
      <c r="I408" s="36">
        <f>Summary!I409</f>
        <v>0</v>
      </c>
      <c r="M408" s="42"/>
    </row>
    <row r="409" spans="1:13" x14ac:dyDescent="0.3">
      <c r="A409" s="50" t="s">
        <v>53</v>
      </c>
      <c r="B409" s="46"/>
      <c r="C409" s="52">
        <f>SUM(C402:C408)</f>
        <v>0</v>
      </c>
      <c r="D409" s="46"/>
      <c r="E409" s="46"/>
      <c r="F409" s="46"/>
      <c r="G409" s="140">
        <f>SUM(G402:G408)</f>
        <v>0</v>
      </c>
      <c r="H409" s="46"/>
      <c r="I409" s="52">
        <f>SUM(I402:I408)</f>
        <v>1313.4</v>
      </c>
      <c r="J409" s="46"/>
      <c r="K409" s="46"/>
      <c r="L409" s="46"/>
      <c r="M409" s="140">
        <f>SUM(M402:M408)</f>
        <v>18753</v>
      </c>
    </row>
    <row r="413" spans="1:13" ht="15" thickBot="1" x14ac:dyDescent="0.35">
      <c r="A413" s="50" t="s">
        <v>37</v>
      </c>
      <c r="B413" s="46"/>
      <c r="C413" s="46"/>
      <c r="D413" s="46"/>
      <c r="E413" s="46"/>
      <c r="F413" s="46"/>
      <c r="G413" s="142">
        <f>G409+G398</f>
        <v>0</v>
      </c>
      <c r="H413" s="46"/>
      <c r="I413" s="46"/>
      <c r="J413" s="46"/>
      <c r="K413" s="46"/>
      <c r="L413" s="46"/>
      <c r="M413" s="142">
        <f>M409+M398</f>
        <v>22553</v>
      </c>
    </row>
    <row r="414" spans="1:13" ht="15" thickTop="1" x14ac:dyDescent="0.3"/>
    <row r="418" spans="1:13" x14ac:dyDescent="0.3">
      <c r="A418" s="242" t="s">
        <v>142</v>
      </c>
      <c r="B418" s="242"/>
      <c r="C418" s="242"/>
      <c r="D418" s="242"/>
      <c r="E418" s="242"/>
      <c r="F418" s="242"/>
      <c r="G418" s="242"/>
      <c r="H418" s="242"/>
      <c r="I418" s="242"/>
      <c r="J418" s="242"/>
      <c r="K418" s="242"/>
      <c r="L418" s="242"/>
      <c r="M418" s="242"/>
    </row>
    <row r="420" spans="1:13" x14ac:dyDescent="0.3">
      <c r="C420" s="243" t="s">
        <v>38</v>
      </c>
      <c r="D420" s="243"/>
      <c r="E420" s="243"/>
      <c r="F420" s="243"/>
      <c r="G420" s="243"/>
      <c r="H420" s="49"/>
      <c r="I420" s="243" t="s">
        <v>39</v>
      </c>
      <c r="J420" s="243"/>
      <c r="K420" s="243"/>
      <c r="L420" s="243"/>
      <c r="M420" s="243"/>
    </row>
    <row r="421" spans="1:13" x14ac:dyDescent="0.3">
      <c r="A421" s="46" t="s">
        <v>40</v>
      </c>
      <c r="B421" s="46"/>
      <c r="C421" s="51" t="s">
        <v>41</v>
      </c>
      <c r="D421" s="224"/>
      <c r="E421" s="51" t="s">
        <v>23</v>
      </c>
      <c r="F421" s="224"/>
      <c r="G421" s="51" t="s">
        <v>42</v>
      </c>
      <c r="H421" s="224"/>
      <c r="I421" s="51" t="s">
        <v>41</v>
      </c>
      <c r="J421" s="224"/>
      <c r="K421" s="51" t="s">
        <v>23</v>
      </c>
      <c r="L421" s="224"/>
      <c r="M421" s="51" t="s">
        <v>42</v>
      </c>
    </row>
    <row r="422" spans="1:13" x14ac:dyDescent="0.3">
      <c r="A422" s="12" t="s">
        <v>3</v>
      </c>
      <c r="C422" s="36"/>
      <c r="E422" s="147"/>
      <c r="G422" s="138">
        <f>ROUND(E422*C422,0)</f>
        <v>0</v>
      </c>
      <c r="I422" s="36">
        <f>+Summary!I424+Summary!I456</f>
        <v>0</v>
      </c>
      <c r="K422" s="41">
        <f>E422</f>
        <v>0</v>
      </c>
      <c r="M422" s="138">
        <f>+Summary!M424+Summary!M456</f>
        <v>0</v>
      </c>
    </row>
    <row r="423" spans="1:13" x14ac:dyDescent="0.3">
      <c r="A423" s="12" t="s">
        <v>4</v>
      </c>
      <c r="C423" s="36"/>
      <c r="E423" s="41"/>
      <c r="G423" s="36">
        <f t="shared" ref="G423:G430" si="35">ROUND(E423*C423,0)</f>
        <v>0</v>
      </c>
      <c r="I423" s="36">
        <f>+Summary!I425+Summary!I457</f>
        <v>0</v>
      </c>
      <c r="K423" s="41">
        <f t="shared" ref="K423:K430" si="36">E423</f>
        <v>0</v>
      </c>
      <c r="M423" s="36">
        <f>+Summary!M425+Summary!M457</f>
        <v>0</v>
      </c>
    </row>
    <row r="424" spans="1:13" x14ac:dyDescent="0.3">
      <c r="A424" s="12" t="s">
        <v>5</v>
      </c>
      <c r="C424" s="36"/>
      <c r="E424" s="41"/>
      <c r="G424" s="36">
        <f t="shared" si="35"/>
        <v>0</v>
      </c>
      <c r="I424" s="36">
        <f>+Summary!I426+Summary!I458</f>
        <v>0</v>
      </c>
      <c r="K424" s="41">
        <f t="shared" si="36"/>
        <v>0</v>
      </c>
      <c r="M424" s="36">
        <f>+Summary!M426+Summary!M458</f>
        <v>0</v>
      </c>
    </row>
    <row r="425" spans="1:13" x14ac:dyDescent="0.3">
      <c r="A425" s="12" t="s">
        <v>6</v>
      </c>
      <c r="C425" s="36"/>
      <c r="E425" s="41"/>
      <c r="G425" s="36">
        <f t="shared" si="35"/>
        <v>0</v>
      </c>
      <c r="I425" s="36">
        <f>+Summary!I427+Summary!I459</f>
        <v>0</v>
      </c>
      <c r="K425" s="41">
        <f t="shared" si="36"/>
        <v>0</v>
      </c>
      <c r="M425" s="36">
        <f>+Summary!M427+Summary!M459</f>
        <v>0</v>
      </c>
    </row>
    <row r="426" spans="1:13" x14ac:dyDescent="0.3">
      <c r="A426" s="12" t="s">
        <v>7</v>
      </c>
      <c r="C426" s="36"/>
      <c r="E426" s="41"/>
      <c r="G426" s="36">
        <f t="shared" si="35"/>
        <v>0</v>
      </c>
      <c r="I426" s="36">
        <f>+Summary!I428+Summary!I460</f>
        <v>-12</v>
      </c>
      <c r="K426" s="41">
        <f>+M426/I426</f>
        <v>109.16666666666667</v>
      </c>
      <c r="M426" s="36">
        <f>+Summary!M428+Summary!M460</f>
        <v>-1310</v>
      </c>
    </row>
    <row r="427" spans="1:13" x14ac:dyDescent="0.3">
      <c r="A427" s="12" t="s">
        <v>8</v>
      </c>
      <c r="C427" s="36"/>
      <c r="E427" s="41"/>
      <c r="G427" s="36">
        <f t="shared" si="35"/>
        <v>0</v>
      </c>
      <c r="I427" s="36">
        <f>+Summary!I429+Summary!I461</f>
        <v>0</v>
      </c>
      <c r="K427" s="41">
        <f t="shared" si="36"/>
        <v>0</v>
      </c>
      <c r="M427" s="36">
        <f>+Summary!M429+Summary!M461</f>
        <v>0</v>
      </c>
    </row>
    <row r="428" spans="1:13" x14ac:dyDescent="0.3">
      <c r="A428" s="12" t="s">
        <v>9</v>
      </c>
      <c r="C428" s="36"/>
      <c r="E428" s="41"/>
      <c r="G428" s="36">
        <f t="shared" si="35"/>
        <v>0</v>
      </c>
      <c r="I428" s="36">
        <f>+Summary!I430+Summary!I462</f>
        <v>0</v>
      </c>
      <c r="K428" s="41">
        <f t="shared" si="36"/>
        <v>0</v>
      </c>
      <c r="M428" s="36">
        <f>+Summary!M430+Summary!M462</f>
        <v>-3744</v>
      </c>
    </row>
    <row r="429" spans="1:13" x14ac:dyDescent="0.3">
      <c r="A429" s="12" t="s">
        <v>10</v>
      </c>
      <c r="C429" s="36"/>
      <c r="E429" s="41"/>
      <c r="G429" s="36">
        <f t="shared" si="35"/>
        <v>0</v>
      </c>
      <c r="I429" s="36">
        <f>+Summary!I431+Summary!I463</f>
        <v>0</v>
      </c>
      <c r="K429" s="41">
        <f t="shared" si="36"/>
        <v>0</v>
      </c>
      <c r="M429" s="36">
        <f>+Summary!M431+Summary!M463</f>
        <v>0</v>
      </c>
    </row>
    <row r="430" spans="1:13" x14ac:dyDescent="0.3">
      <c r="A430" s="12" t="s">
        <v>11</v>
      </c>
      <c r="C430" s="36"/>
      <c r="E430" s="41"/>
      <c r="G430" s="36">
        <f t="shared" si="35"/>
        <v>0</v>
      </c>
      <c r="I430" s="36">
        <f>+Summary!I432+Summary!I464</f>
        <v>0</v>
      </c>
      <c r="K430" s="41">
        <f t="shared" si="36"/>
        <v>0</v>
      </c>
      <c r="M430" s="36">
        <f>+Summary!M432+Summary!M464</f>
        <v>0</v>
      </c>
    </row>
    <row r="431" spans="1:13" x14ac:dyDescent="0.3">
      <c r="A431" s="12"/>
      <c r="C431" s="36"/>
      <c r="G431" s="36"/>
      <c r="I431">
        <f>+Summary!I433+Summary!I465</f>
        <v>0</v>
      </c>
      <c r="K431" s="41"/>
      <c r="M431" s="42"/>
    </row>
    <row r="432" spans="1:13" x14ac:dyDescent="0.3">
      <c r="A432" s="50" t="s">
        <v>52</v>
      </c>
      <c r="B432" s="46"/>
      <c r="C432" s="52">
        <f>SUM(C422:C431)</f>
        <v>0</v>
      </c>
      <c r="D432" s="46"/>
      <c r="E432" s="46"/>
      <c r="F432" s="46"/>
      <c r="G432" s="140">
        <f>SUM(G422:G431)</f>
        <v>0</v>
      </c>
      <c r="H432" s="46"/>
      <c r="I432" s="52">
        <f>SUM(I422:I431)</f>
        <v>-12</v>
      </c>
      <c r="J432" s="46"/>
      <c r="K432" s="46"/>
      <c r="L432" s="46"/>
      <c r="M432" s="140">
        <f>SUM(M422:M431)</f>
        <v>-5054</v>
      </c>
    </row>
    <row r="435" spans="1:13" x14ac:dyDescent="0.3">
      <c r="A435" s="46" t="s">
        <v>44</v>
      </c>
      <c r="B435" s="46"/>
      <c r="C435" s="223" t="s">
        <v>47</v>
      </c>
      <c r="D435" s="224"/>
      <c r="E435" s="223" t="s">
        <v>23</v>
      </c>
      <c r="F435" s="224"/>
      <c r="G435" s="223" t="s">
        <v>42</v>
      </c>
      <c r="H435" s="224"/>
      <c r="I435" s="223" t="s">
        <v>47</v>
      </c>
      <c r="J435" s="224"/>
      <c r="K435" s="223" t="s">
        <v>23</v>
      </c>
      <c r="L435" s="224"/>
      <c r="M435" s="223" t="s">
        <v>42</v>
      </c>
    </row>
    <row r="436" spans="1:13" x14ac:dyDescent="0.3">
      <c r="A436" s="29" t="s">
        <v>27</v>
      </c>
      <c r="C436" s="36"/>
      <c r="E436" s="141"/>
      <c r="G436" s="138">
        <f>ROUND(E436*C436,0)</f>
        <v>0</v>
      </c>
      <c r="I436" s="36">
        <f>+Summary!I438+Summary!I470</f>
        <v>-26683.69999999999</v>
      </c>
      <c r="K436" s="141">
        <f>+M436/I436</f>
        <v>2.8185746354516064</v>
      </c>
      <c r="M436" s="138">
        <f>+Summary!M438+Summary!M470</f>
        <v>-75210</v>
      </c>
    </row>
    <row r="437" spans="1:13" x14ac:dyDescent="0.3">
      <c r="A437" s="29" t="s">
        <v>28</v>
      </c>
      <c r="C437" s="36"/>
      <c r="E437" s="141"/>
      <c r="G437" s="36">
        <f t="shared" ref="G437:G442" si="37">ROUND(E437*C437,0)</f>
        <v>0</v>
      </c>
      <c r="I437" s="36">
        <f>+Summary!I439+Summary!I471</f>
        <v>0</v>
      </c>
      <c r="K437" s="141"/>
      <c r="M437" s="36">
        <f>+Summary!M439+Summary!M471</f>
        <v>0</v>
      </c>
    </row>
    <row r="438" spans="1:13" x14ac:dyDescent="0.3">
      <c r="A438" s="29" t="s">
        <v>29</v>
      </c>
      <c r="C438" s="36"/>
      <c r="G438" s="36">
        <f t="shared" si="37"/>
        <v>0</v>
      </c>
      <c r="I438" s="36">
        <f>+Summary!I440+Summary!I472</f>
        <v>0</v>
      </c>
      <c r="M438" s="36">
        <f>+Summary!M440+Summary!M472</f>
        <v>0</v>
      </c>
    </row>
    <row r="439" spans="1:13" x14ac:dyDescent="0.3">
      <c r="A439" s="29" t="s">
        <v>30</v>
      </c>
      <c r="C439" s="36"/>
      <c r="G439" s="36">
        <f t="shared" si="37"/>
        <v>0</v>
      </c>
      <c r="I439" s="36">
        <f>+Summary!I441+Summary!I473</f>
        <v>0</v>
      </c>
      <c r="M439" s="36">
        <f>+Summary!M441+Summary!M473</f>
        <v>0</v>
      </c>
    </row>
    <row r="440" spans="1:13" x14ac:dyDescent="0.3">
      <c r="A440" s="29" t="s">
        <v>45</v>
      </c>
      <c r="C440" s="36"/>
      <c r="G440" s="36">
        <f t="shared" si="37"/>
        <v>0</v>
      </c>
      <c r="I440" s="36">
        <f>+Summary!I442+Summary!I474</f>
        <v>0</v>
      </c>
      <c r="M440" s="36">
        <f>+Summary!M442+Summary!M474</f>
        <v>0</v>
      </c>
    </row>
    <row r="441" spans="1:13" x14ac:dyDescent="0.3">
      <c r="A441" s="29" t="s">
        <v>46</v>
      </c>
      <c r="C441" s="36"/>
      <c r="G441" s="36">
        <f t="shared" si="37"/>
        <v>0</v>
      </c>
      <c r="I441" s="36">
        <f>+Summary!I443+Summary!I475</f>
        <v>0</v>
      </c>
      <c r="M441" s="36">
        <f>+Summary!M443+Summary!M475</f>
        <v>0</v>
      </c>
    </row>
    <row r="442" spans="1:13" x14ac:dyDescent="0.3">
      <c r="A442" s="12" t="s">
        <v>55</v>
      </c>
      <c r="C442" s="36"/>
      <c r="G442" s="36">
        <f t="shared" si="37"/>
        <v>0</v>
      </c>
      <c r="I442" s="36">
        <f>+Summary!I444+Summary!I476</f>
        <v>0</v>
      </c>
      <c r="M442" s="36">
        <f>+Summary!M444+Summary!M476</f>
        <v>0</v>
      </c>
    </row>
    <row r="443" spans="1:13" x14ac:dyDescent="0.3">
      <c r="A443" s="50" t="s">
        <v>53</v>
      </c>
      <c r="B443" s="46"/>
      <c r="C443" s="52">
        <f>SUM(C436:C442)</f>
        <v>0</v>
      </c>
      <c r="D443" s="46"/>
      <c r="E443" s="46"/>
      <c r="F443" s="46"/>
      <c r="G443" s="140">
        <f>SUM(G436:G442)</f>
        <v>0</v>
      </c>
      <c r="H443" s="46"/>
      <c r="I443" s="52">
        <f>SUM(I436:I442)</f>
        <v>-26683.69999999999</v>
      </c>
      <c r="J443" s="46"/>
      <c r="K443" s="46"/>
      <c r="L443" s="46"/>
      <c r="M443" s="140">
        <f>SUM(M436:M442)</f>
        <v>-75210</v>
      </c>
    </row>
    <row r="447" spans="1:13" ht="15" thickBot="1" x14ac:dyDescent="0.35">
      <c r="A447" s="50" t="s">
        <v>37</v>
      </c>
      <c r="B447" s="46"/>
      <c r="C447" s="46"/>
      <c r="D447" s="46"/>
      <c r="E447" s="46"/>
      <c r="F447" s="46"/>
      <c r="G447" s="142">
        <f>G443+G432</f>
        <v>0</v>
      </c>
      <c r="H447" s="46"/>
      <c r="I447" s="46"/>
      <c r="J447" s="46"/>
      <c r="K447" s="46"/>
      <c r="L447" s="46"/>
      <c r="M447" s="142">
        <f>M443+M432</f>
        <v>-80264</v>
      </c>
    </row>
    <row r="448" spans="1:13" ht="15" thickTop="1" x14ac:dyDescent="0.3"/>
    <row r="450" spans="1:13" hidden="1" x14ac:dyDescent="0.3">
      <c r="A450" s="46" t="s">
        <v>153</v>
      </c>
    </row>
    <row r="451" spans="1:13" hidden="1" x14ac:dyDescent="0.3">
      <c r="A451" s="242" t="s">
        <v>2</v>
      </c>
      <c r="B451" s="242"/>
      <c r="C451" s="242"/>
      <c r="D451" s="242"/>
      <c r="E451" s="242"/>
      <c r="F451" s="242"/>
      <c r="G451" s="242"/>
      <c r="H451" s="242"/>
      <c r="I451" s="242"/>
      <c r="J451" s="242"/>
      <c r="K451" s="242"/>
      <c r="L451" s="242"/>
      <c r="M451" s="242"/>
    </row>
    <row r="452" spans="1:13" hidden="1" x14ac:dyDescent="0.3"/>
    <row r="453" spans="1:13" hidden="1" x14ac:dyDescent="0.3">
      <c r="C453" s="243" t="s">
        <v>38</v>
      </c>
      <c r="D453" s="243"/>
      <c r="E453" s="243"/>
      <c r="F453" s="243"/>
      <c r="G453" s="243"/>
      <c r="H453" s="49"/>
      <c r="I453" s="243" t="s">
        <v>39</v>
      </c>
      <c r="J453" s="243"/>
      <c r="K453" s="243"/>
      <c r="L453" s="243"/>
      <c r="M453" s="243"/>
    </row>
    <row r="454" spans="1:13" hidden="1" x14ac:dyDescent="0.3">
      <c r="A454" s="46" t="s">
        <v>40</v>
      </c>
      <c r="B454" s="46"/>
      <c r="C454" s="51" t="s">
        <v>41</v>
      </c>
      <c r="D454" s="224"/>
      <c r="E454" s="51" t="s">
        <v>23</v>
      </c>
      <c r="F454" s="224"/>
      <c r="G454" s="51" t="s">
        <v>42</v>
      </c>
      <c r="H454" s="224"/>
      <c r="I454" s="51" t="s">
        <v>41</v>
      </c>
      <c r="J454" s="224"/>
      <c r="K454" s="51" t="s">
        <v>23</v>
      </c>
      <c r="L454" s="224"/>
      <c r="M454" s="51" t="s">
        <v>42</v>
      </c>
    </row>
    <row r="455" spans="1:13" hidden="1" x14ac:dyDescent="0.3">
      <c r="A455" s="12" t="s">
        <v>3</v>
      </c>
      <c r="C455" s="36"/>
      <c r="E455" s="147"/>
      <c r="G455" s="138">
        <f>ROUND(E455*C455,0)</f>
        <v>0</v>
      </c>
      <c r="I455" s="36">
        <f>+Summary!I492</f>
        <v>0</v>
      </c>
      <c r="K455" s="147">
        <f>+Summary!K492</f>
        <v>22.02</v>
      </c>
      <c r="M455" s="138">
        <f>ROUND(K455*I455,0)</f>
        <v>0</v>
      </c>
    </row>
    <row r="456" spans="1:13" hidden="1" x14ac:dyDescent="0.3">
      <c r="A456" s="12" t="s">
        <v>4</v>
      </c>
      <c r="C456" s="36"/>
      <c r="E456" s="41"/>
      <c r="G456" s="36">
        <f t="shared" ref="G456:G463" si="38">ROUND(E456*C456,0)</f>
        <v>0</v>
      </c>
      <c r="I456" s="36">
        <f>+Summary!I493</f>
        <v>0</v>
      </c>
      <c r="K456" s="41">
        <f t="shared" ref="K456:K463" si="39">E456</f>
        <v>0</v>
      </c>
      <c r="M456" s="36">
        <f t="shared" ref="M456:M463" si="40">ROUND(K456*I456,0)</f>
        <v>0</v>
      </c>
    </row>
    <row r="457" spans="1:13" hidden="1" x14ac:dyDescent="0.3">
      <c r="A457" s="12" t="s">
        <v>5</v>
      </c>
      <c r="C457" s="36"/>
      <c r="E457" s="41"/>
      <c r="G457" s="36">
        <f t="shared" si="38"/>
        <v>0</v>
      </c>
      <c r="I457" s="36">
        <f>+Summary!I494</f>
        <v>0</v>
      </c>
      <c r="K457" s="41">
        <f t="shared" si="39"/>
        <v>0</v>
      </c>
      <c r="M457" s="36">
        <f t="shared" si="40"/>
        <v>0</v>
      </c>
    </row>
    <row r="458" spans="1:13" hidden="1" x14ac:dyDescent="0.3">
      <c r="A458" s="12" t="s">
        <v>6</v>
      </c>
      <c r="C458" s="36"/>
      <c r="E458" s="41"/>
      <c r="G458" s="36">
        <f t="shared" si="38"/>
        <v>0</v>
      </c>
      <c r="I458" s="36">
        <f>+Summary!I495</f>
        <v>0</v>
      </c>
      <c r="K458" s="41">
        <f t="shared" si="39"/>
        <v>0</v>
      </c>
      <c r="M458" s="36">
        <f t="shared" si="40"/>
        <v>0</v>
      </c>
    </row>
    <row r="459" spans="1:13" hidden="1" x14ac:dyDescent="0.3">
      <c r="A459" s="12" t="s">
        <v>7</v>
      </c>
      <c r="C459" s="36"/>
      <c r="E459" s="41"/>
      <c r="G459" s="36">
        <f t="shared" si="38"/>
        <v>0</v>
      </c>
      <c r="I459" s="36">
        <f>+Summary!I496</f>
        <v>0</v>
      </c>
      <c r="K459" s="41">
        <f t="shared" si="39"/>
        <v>0</v>
      </c>
      <c r="M459" s="36">
        <f t="shared" si="40"/>
        <v>0</v>
      </c>
    </row>
    <row r="460" spans="1:13" hidden="1" x14ac:dyDescent="0.3">
      <c r="A460" s="12" t="s">
        <v>8</v>
      </c>
      <c r="C460" s="36"/>
      <c r="E460" s="41"/>
      <c r="G460" s="36">
        <f t="shared" si="38"/>
        <v>0</v>
      </c>
      <c r="I460" s="36">
        <f>+Summary!I497</f>
        <v>0</v>
      </c>
      <c r="K460" s="41">
        <f t="shared" si="39"/>
        <v>0</v>
      </c>
      <c r="M460" s="36">
        <f t="shared" si="40"/>
        <v>0</v>
      </c>
    </row>
    <row r="461" spans="1:13" hidden="1" x14ac:dyDescent="0.3">
      <c r="A461" s="12" t="s">
        <v>9</v>
      </c>
      <c r="C461" s="36"/>
      <c r="E461" s="41"/>
      <c r="G461" s="36">
        <f t="shared" si="38"/>
        <v>0</v>
      </c>
      <c r="I461" s="36">
        <f>+Summary!I498</f>
        <v>0</v>
      </c>
      <c r="K461" s="41">
        <f t="shared" si="39"/>
        <v>0</v>
      </c>
      <c r="M461" s="36">
        <f t="shared" si="40"/>
        <v>0</v>
      </c>
    </row>
    <row r="462" spans="1:13" hidden="1" x14ac:dyDescent="0.3">
      <c r="A462" s="12" t="s">
        <v>10</v>
      </c>
      <c r="C462" s="36"/>
      <c r="E462" s="41"/>
      <c r="G462" s="36">
        <f t="shared" si="38"/>
        <v>0</v>
      </c>
      <c r="I462" s="36">
        <f>+Summary!I499</f>
        <v>0</v>
      </c>
      <c r="K462" s="41">
        <f t="shared" si="39"/>
        <v>0</v>
      </c>
      <c r="M462" s="36">
        <f t="shared" si="40"/>
        <v>0</v>
      </c>
    </row>
    <row r="463" spans="1:13" hidden="1" x14ac:dyDescent="0.3">
      <c r="A463" s="12" t="s">
        <v>11</v>
      </c>
      <c r="C463" s="36"/>
      <c r="E463" s="41"/>
      <c r="G463" s="36">
        <f t="shared" si="38"/>
        <v>0</v>
      </c>
      <c r="I463" s="36">
        <f>+Summary!I500</f>
        <v>0</v>
      </c>
      <c r="K463" s="41">
        <f t="shared" si="39"/>
        <v>0</v>
      </c>
      <c r="M463" s="36">
        <f t="shared" si="40"/>
        <v>0</v>
      </c>
    </row>
    <row r="464" spans="1:13" hidden="1" x14ac:dyDescent="0.3">
      <c r="A464" s="12"/>
      <c r="C464" s="36"/>
      <c r="G464" s="36"/>
      <c r="M464" s="42"/>
    </row>
    <row r="465" spans="1:13" hidden="1" x14ac:dyDescent="0.3">
      <c r="A465" s="50" t="s">
        <v>52</v>
      </c>
      <c r="B465" s="46"/>
      <c r="C465" s="52">
        <f>SUM(C455:C464)</f>
        <v>0</v>
      </c>
      <c r="D465" s="46"/>
      <c r="E465" s="46"/>
      <c r="F465" s="46"/>
      <c r="G465" s="140">
        <f>SUM(G455:G464)</f>
        <v>0</v>
      </c>
      <c r="H465" s="46"/>
      <c r="I465" s="52">
        <f>SUM(I455:I464)</f>
        <v>0</v>
      </c>
      <c r="J465" s="46"/>
      <c r="K465" s="46"/>
      <c r="L465" s="46"/>
      <c r="M465" s="140">
        <f>SUM(M455:M464)</f>
        <v>0</v>
      </c>
    </row>
    <row r="466" spans="1:13" hidden="1" x14ac:dyDescent="0.3"/>
    <row r="467" spans="1:13" hidden="1" x14ac:dyDescent="0.3"/>
    <row r="468" spans="1:13" hidden="1" x14ac:dyDescent="0.3">
      <c r="A468" s="46" t="s">
        <v>44</v>
      </c>
      <c r="B468" s="46"/>
      <c r="C468" s="223" t="s">
        <v>47</v>
      </c>
      <c r="D468" s="224"/>
      <c r="E468" s="223" t="s">
        <v>23</v>
      </c>
      <c r="F468" s="224"/>
      <c r="G468" s="223" t="s">
        <v>42</v>
      </c>
      <c r="H468" s="224"/>
      <c r="I468" s="223" t="s">
        <v>47</v>
      </c>
      <c r="J468" s="224"/>
      <c r="K468" s="223" t="s">
        <v>23</v>
      </c>
      <c r="L468" s="224"/>
      <c r="M468" s="223" t="s">
        <v>42</v>
      </c>
    </row>
    <row r="469" spans="1:13" hidden="1" x14ac:dyDescent="0.3">
      <c r="A469" s="29" t="s">
        <v>27</v>
      </c>
      <c r="C469" s="36"/>
      <c r="E469" s="141"/>
      <c r="G469" s="138">
        <f>ROUND(E469*C469,0)</f>
        <v>0</v>
      </c>
      <c r="I469" s="36">
        <f>+Summary!I506</f>
        <v>0</v>
      </c>
      <c r="K469" s="141">
        <f>+Summary!K506</f>
        <v>0</v>
      </c>
      <c r="M469" s="138">
        <f>ROUND(K469*I469,0)</f>
        <v>0</v>
      </c>
    </row>
    <row r="470" spans="1:13" hidden="1" x14ac:dyDescent="0.3">
      <c r="A470" s="29" t="s">
        <v>28</v>
      </c>
      <c r="C470" s="36"/>
      <c r="E470" s="141"/>
      <c r="G470" s="36">
        <f t="shared" ref="G470:G475" si="41">ROUND(E470*C470,0)</f>
        <v>0</v>
      </c>
      <c r="I470" s="36">
        <f>+Summary!I507</f>
        <v>0</v>
      </c>
      <c r="K470" s="237">
        <f>+Summary!K507</f>
        <v>7.67</v>
      </c>
      <c r="M470" s="36">
        <f t="shared" ref="M470:M475" si="42">ROUND(K470*I470,0)</f>
        <v>0</v>
      </c>
    </row>
    <row r="471" spans="1:13" hidden="1" x14ac:dyDescent="0.3">
      <c r="A471" s="29" t="s">
        <v>29</v>
      </c>
      <c r="C471" s="36"/>
      <c r="G471" s="36">
        <f t="shared" si="41"/>
        <v>0</v>
      </c>
      <c r="I471" s="36">
        <f>+Summary!I508</f>
        <v>0</v>
      </c>
      <c r="K471" s="237">
        <f>+Summary!K508</f>
        <v>0</v>
      </c>
      <c r="M471" s="36">
        <f t="shared" si="42"/>
        <v>0</v>
      </c>
    </row>
    <row r="472" spans="1:13" hidden="1" x14ac:dyDescent="0.3">
      <c r="A472" s="29" t="s">
        <v>30</v>
      </c>
      <c r="C472" s="36"/>
      <c r="G472" s="36">
        <f t="shared" si="41"/>
        <v>0</v>
      </c>
      <c r="I472" s="36">
        <f>+Summary!I509</f>
        <v>0</v>
      </c>
      <c r="K472" s="237">
        <f>+Summary!K509</f>
        <v>0</v>
      </c>
      <c r="M472" s="36">
        <f t="shared" si="42"/>
        <v>0</v>
      </c>
    </row>
    <row r="473" spans="1:13" hidden="1" x14ac:dyDescent="0.3">
      <c r="A473" s="29" t="s">
        <v>45</v>
      </c>
      <c r="C473" s="36"/>
      <c r="G473" s="36">
        <f t="shared" si="41"/>
        <v>0</v>
      </c>
      <c r="I473" s="36">
        <f>+Summary!I510</f>
        <v>0</v>
      </c>
      <c r="K473" s="237">
        <f>+Summary!K510</f>
        <v>0</v>
      </c>
      <c r="M473" s="36">
        <f t="shared" si="42"/>
        <v>0</v>
      </c>
    </row>
    <row r="474" spans="1:13" hidden="1" x14ac:dyDescent="0.3">
      <c r="A474" s="29" t="s">
        <v>46</v>
      </c>
      <c r="C474" s="36"/>
      <c r="G474" s="36">
        <f t="shared" si="41"/>
        <v>0</v>
      </c>
      <c r="I474" s="36">
        <f>+Summary!I511</f>
        <v>0</v>
      </c>
      <c r="M474" s="36">
        <f t="shared" si="42"/>
        <v>0</v>
      </c>
    </row>
    <row r="475" spans="1:13" hidden="1" x14ac:dyDescent="0.3">
      <c r="A475" s="12" t="s">
        <v>55</v>
      </c>
      <c r="C475" s="36"/>
      <c r="G475" s="36">
        <f t="shared" si="41"/>
        <v>0</v>
      </c>
      <c r="I475" s="36">
        <f>+Summary!I512</f>
        <v>0</v>
      </c>
      <c r="M475" s="36">
        <f t="shared" si="42"/>
        <v>0</v>
      </c>
    </row>
    <row r="476" spans="1:13" hidden="1" x14ac:dyDescent="0.3">
      <c r="A476" s="50" t="s">
        <v>53</v>
      </c>
      <c r="B476" s="46"/>
      <c r="C476" s="52">
        <f>SUM(C469:C475)</f>
        <v>0</v>
      </c>
      <c r="D476" s="46"/>
      <c r="E476" s="46"/>
      <c r="F476" s="46"/>
      <c r="G476" s="140">
        <f>SUM(G469:G475)</f>
        <v>0</v>
      </c>
      <c r="H476" s="46"/>
      <c r="I476" s="52">
        <f>SUM(I469:I475)</f>
        <v>0</v>
      </c>
      <c r="J476" s="46"/>
      <c r="K476" s="46"/>
      <c r="L476" s="46"/>
      <c r="M476" s="140">
        <f>SUM(M469:M475)</f>
        <v>0</v>
      </c>
    </row>
    <row r="477" spans="1:13" hidden="1" x14ac:dyDescent="0.3"/>
    <row r="478" spans="1:13" hidden="1" x14ac:dyDescent="0.3"/>
    <row r="479" spans="1:13" hidden="1" x14ac:dyDescent="0.3"/>
    <row r="480" spans="1:13" ht="15" hidden="1" thickBot="1" x14ac:dyDescent="0.35">
      <c r="A480" s="50" t="s">
        <v>37</v>
      </c>
      <c r="B480" s="46"/>
      <c r="C480" s="46"/>
      <c r="D480" s="46"/>
      <c r="E480" s="46"/>
      <c r="F480" s="46"/>
      <c r="G480" s="142">
        <f>G476+G465</f>
        <v>0</v>
      </c>
      <c r="H480" s="46"/>
      <c r="I480" s="46"/>
      <c r="J480" s="46"/>
      <c r="K480" s="46"/>
      <c r="L480" s="46"/>
      <c r="M480" s="142">
        <f>M476+M465</f>
        <v>0</v>
      </c>
    </row>
    <row r="481" spans="1:13" ht="15" hidden="1" thickTop="1" x14ac:dyDescent="0.3"/>
    <row r="482" spans="1:13" hidden="1" x14ac:dyDescent="0.3"/>
    <row r="483" spans="1:13" hidden="1" x14ac:dyDescent="0.3"/>
    <row r="484" spans="1:13" hidden="1" x14ac:dyDescent="0.3"/>
    <row r="485" spans="1:13" hidden="1" x14ac:dyDescent="0.3"/>
    <row r="486" spans="1:13" hidden="1" x14ac:dyDescent="0.3">
      <c r="A486" s="242" t="s">
        <v>35</v>
      </c>
      <c r="B486" s="242"/>
      <c r="C486" s="242"/>
      <c r="D486" s="242"/>
      <c r="E486" s="242"/>
      <c r="F486" s="242"/>
      <c r="G486" s="242"/>
      <c r="H486" s="242"/>
      <c r="I486" s="242"/>
      <c r="J486" s="242"/>
      <c r="K486" s="242"/>
      <c r="L486" s="242"/>
      <c r="M486" s="242"/>
    </row>
    <row r="487" spans="1:13" hidden="1" x14ac:dyDescent="0.3"/>
    <row r="488" spans="1:13" hidden="1" x14ac:dyDescent="0.3">
      <c r="C488" s="243" t="s">
        <v>38</v>
      </c>
      <c r="D488" s="243"/>
      <c r="E488" s="243"/>
      <c r="F488" s="243"/>
      <c r="G488" s="243"/>
      <c r="H488" s="49"/>
      <c r="I488" s="243" t="s">
        <v>39</v>
      </c>
      <c r="J488" s="243"/>
      <c r="K488" s="243"/>
      <c r="L488" s="243"/>
      <c r="M488" s="243"/>
    </row>
    <row r="489" spans="1:13" hidden="1" x14ac:dyDescent="0.3">
      <c r="A489" s="46" t="s">
        <v>40</v>
      </c>
      <c r="B489" s="46"/>
      <c r="C489" s="51" t="s">
        <v>41</v>
      </c>
      <c r="D489" s="224"/>
      <c r="E489" s="51" t="s">
        <v>23</v>
      </c>
      <c r="F489" s="224"/>
      <c r="G489" s="51" t="s">
        <v>42</v>
      </c>
      <c r="H489" s="224"/>
      <c r="I489" s="51" t="s">
        <v>41</v>
      </c>
      <c r="J489" s="224"/>
      <c r="K489" s="51" t="s">
        <v>23</v>
      </c>
      <c r="L489" s="224"/>
      <c r="M489" s="51" t="s">
        <v>42</v>
      </c>
    </row>
    <row r="490" spans="1:13" hidden="1" x14ac:dyDescent="0.3">
      <c r="A490" s="12" t="s">
        <v>3</v>
      </c>
      <c r="C490" s="36"/>
      <c r="E490" s="147"/>
      <c r="G490" s="138">
        <f>ROUND(E490*C490,0)</f>
        <v>0</v>
      </c>
      <c r="I490" s="36">
        <f>+Summary!I527</f>
        <v>0</v>
      </c>
      <c r="K490" s="147">
        <f>+Summary!K527</f>
        <v>0</v>
      </c>
      <c r="M490" s="138">
        <f>ROUND(K490*I490,0)</f>
        <v>0</v>
      </c>
    </row>
    <row r="491" spans="1:13" hidden="1" x14ac:dyDescent="0.3">
      <c r="A491" s="12" t="s">
        <v>4</v>
      </c>
      <c r="C491" s="36"/>
      <c r="E491" s="41"/>
      <c r="G491" s="36">
        <f t="shared" ref="G491:G498" si="43">ROUND(E491*C491,0)</f>
        <v>0</v>
      </c>
      <c r="I491" s="36">
        <f>+Summary!I528</f>
        <v>0</v>
      </c>
      <c r="K491" s="147">
        <f>+Summary!K528</f>
        <v>0</v>
      </c>
      <c r="M491" s="36">
        <f t="shared" ref="M491:M498" si="44">ROUND(K491*I491,0)</f>
        <v>0</v>
      </c>
    </row>
    <row r="492" spans="1:13" hidden="1" x14ac:dyDescent="0.3">
      <c r="A492" s="12" t="s">
        <v>5</v>
      </c>
      <c r="C492" s="36"/>
      <c r="E492" s="41"/>
      <c r="G492" s="36">
        <f t="shared" si="43"/>
        <v>0</v>
      </c>
      <c r="I492" s="36">
        <f>+Summary!I529</f>
        <v>0</v>
      </c>
      <c r="K492" s="147">
        <f>+Summary!K529</f>
        <v>22.02</v>
      </c>
      <c r="M492" s="36">
        <f t="shared" si="44"/>
        <v>0</v>
      </c>
    </row>
    <row r="493" spans="1:13" hidden="1" x14ac:dyDescent="0.3">
      <c r="A493" s="12" t="s">
        <v>6</v>
      </c>
      <c r="C493" s="36"/>
      <c r="E493" s="41"/>
      <c r="G493" s="36">
        <f t="shared" si="43"/>
        <v>0</v>
      </c>
      <c r="I493" s="36">
        <f>+Summary!I530</f>
        <v>0</v>
      </c>
      <c r="K493" s="147">
        <f>+Summary!K530</f>
        <v>0</v>
      </c>
      <c r="M493" s="36">
        <f t="shared" si="44"/>
        <v>0</v>
      </c>
    </row>
    <row r="494" spans="1:13" hidden="1" x14ac:dyDescent="0.3">
      <c r="A494" s="12" t="s">
        <v>7</v>
      </c>
      <c r="C494" s="36"/>
      <c r="E494" s="41"/>
      <c r="G494" s="36">
        <f t="shared" si="43"/>
        <v>0</v>
      </c>
      <c r="I494" s="36">
        <f>+Summary!I531</f>
        <v>0</v>
      </c>
      <c r="K494" s="147">
        <f>+Summary!K531</f>
        <v>0</v>
      </c>
      <c r="M494" s="36">
        <f t="shared" si="44"/>
        <v>0</v>
      </c>
    </row>
    <row r="495" spans="1:13" hidden="1" x14ac:dyDescent="0.3">
      <c r="A495" s="12" t="s">
        <v>8</v>
      </c>
      <c r="C495" s="36"/>
      <c r="E495" s="41"/>
      <c r="G495" s="36">
        <f t="shared" si="43"/>
        <v>0</v>
      </c>
      <c r="I495" s="36">
        <f>+Summary!I532</f>
        <v>0</v>
      </c>
      <c r="K495" s="147">
        <f>+Summary!K532</f>
        <v>0</v>
      </c>
      <c r="M495" s="36">
        <f t="shared" si="44"/>
        <v>0</v>
      </c>
    </row>
    <row r="496" spans="1:13" hidden="1" x14ac:dyDescent="0.3">
      <c r="A496" s="12" t="s">
        <v>9</v>
      </c>
      <c r="C496" s="36"/>
      <c r="E496" s="41"/>
      <c r="G496" s="36">
        <f t="shared" si="43"/>
        <v>0</v>
      </c>
      <c r="I496" s="36">
        <f>+Summary!I533</f>
        <v>0</v>
      </c>
      <c r="K496" s="147">
        <f>+Summary!K533</f>
        <v>0</v>
      </c>
      <c r="M496" s="36">
        <f t="shared" si="44"/>
        <v>0</v>
      </c>
    </row>
    <row r="497" spans="1:13" hidden="1" x14ac:dyDescent="0.3">
      <c r="A497" s="12" t="s">
        <v>10</v>
      </c>
      <c r="C497" s="36"/>
      <c r="E497" s="41"/>
      <c r="G497" s="36">
        <f t="shared" si="43"/>
        <v>0</v>
      </c>
      <c r="I497" s="36">
        <f>+Summary!I534</f>
        <v>0</v>
      </c>
      <c r="K497" s="147">
        <f>+Summary!K534</f>
        <v>0</v>
      </c>
      <c r="M497" s="36">
        <f t="shared" si="44"/>
        <v>0</v>
      </c>
    </row>
    <row r="498" spans="1:13" hidden="1" x14ac:dyDescent="0.3">
      <c r="A498" s="12" t="s">
        <v>11</v>
      </c>
      <c r="C498" s="36"/>
      <c r="E498" s="41"/>
      <c r="G498" s="36">
        <f t="shared" si="43"/>
        <v>0</v>
      </c>
      <c r="I498" s="36">
        <f>+Summary!I535</f>
        <v>0</v>
      </c>
      <c r="K498" s="147">
        <f>+Summary!K535</f>
        <v>0</v>
      </c>
      <c r="M498" s="36">
        <f t="shared" si="44"/>
        <v>0</v>
      </c>
    </row>
    <row r="499" spans="1:13" hidden="1" x14ac:dyDescent="0.3">
      <c r="A499" s="12"/>
      <c r="C499" s="36"/>
      <c r="G499" s="36"/>
      <c r="I499" s="36">
        <f>+Summary!I536</f>
        <v>0</v>
      </c>
      <c r="K499" s="147">
        <f>+Summary!K536</f>
        <v>0</v>
      </c>
      <c r="M499" s="42"/>
    </row>
    <row r="500" spans="1:13" hidden="1" x14ac:dyDescent="0.3">
      <c r="A500" s="50" t="s">
        <v>52</v>
      </c>
      <c r="B500" s="46"/>
      <c r="C500" s="52">
        <f>SUM(C490:C499)</f>
        <v>0</v>
      </c>
      <c r="D500" s="46"/>
      <c r="E500" s="46"/>
      <c r="F500" s="46"/>
      <c r="G500" s="140">
        <f>SUM(G490:G499)</f>
        <v>0</v>
      </c>
      <c r="H500" s="46"/>
      <c r="I500" s="52">
        <f>SUM(I490:I499)</f>
        <v>0</v>
      </c>
      <c r="J500" s="46"/>
      <c r="K500" s="46"/>
      <c r="L500" s="46"/>
      <c r="M500" s="140">
        <f>SUM(M490:M499)</f>
        <v>0</v>
      </c>
    </row>
    <row r="501" spans="1:13" hidden="1" x14ac:dyDescent="0.3"/>
    <row r="502" spans="1:13" hidden="1" x14ac:dyDescent="0.3"/>
    <row r="503" spans="1:13" hidden="1" x14ac:dyDescent="0.3">
      <c r="A503" s="46" t="s">
        <v>44</v>
      </c>
      <c r="B503" s="46"/>
      <c r="C503" s="223" t="s">
        <v>47</v>
      </c>
      <c r="D503" s="224"/>
      <c r="E503" s="223" t="s">
        <v>23</v>
      </c>
      <c r="F503" s="224"/>
      <c r="G503" s="223" t="s">
        <v>42</v>
      </c>
      <c r="H503" s="224"/>
      <c r="I503" s="223" t="s">
        <v>47</v>
      </c>
      <c r="J503" s="224"/>
      <c r="K503" s="223" t="s">
        <v>23</v>
      </c>
      <c r="L503" s="224"/>
      <c r="M503" s="223" t="s">
        <v>42</v>
      </c>
    </row>
    <row r="504" spans="1:13" hidden="1" x14ac:dyDescent="0.3">
      <c r="A504" s="29" t="s">
        <v>27</v>
      </c>
      <c r="C504" s="36"/>
      <c r="E504" s="141"/>
      <c r="G504" s="138">
        <f>ROUND(E504*C504,0)</f>
        <v>0</v>
      </c>
      <c r="I504" s="36">
        <f>+Summary!I541</f>
        <v>0</v>
      </c>
      <c r="K504" s="141">
        <f>+Summary!K541</f>
        <v>0</v>
      </c>
      <c r="M504" s="138">
        <f>ROUND(K504*I504,0)</f>
        <v>0</v>
      </c>
    </row>
    <row r="505" spans="1:13" hidden="1" x14ac:dyDescent="0.3">
      <c r="A505" s="29" t="s">
        <v>28</v>
      </c>
      <c r="C505" s="36"/>
      <c r="E505" s="141"/>
      <c r="G505" s="36">
        <f t="shared" ref="G505:G510" si="45">ROUND(E505*C505,0)</f>
        <v>0</v>
      </c>
      <c r="I505" s="36">
        <f>+Summary!I542</f>
        <v>0</v>
      </c>
      <c r="K505" s="141">
        <f>+Summary!K542</f>
        <v>7.67</v>
      </c>
      <c r="M505" s="36">
        <f t="shared" ref="M505:M510" si="46">ROUND(K505*I505,0)</f>
        <v>0</v>
      </c>
    </row>
    <row r="506" spans="1:13" hidden="1" x14ac:dyDescent="0.3">
      <c r="A506" s="29" t="s">
        <v>29</v>
      </c>
      <c r="C506" s="36"/>
      <c r="G506" s="36">
        <f t="shared" si="45"/>
        <v>0</v>
      </c>
      <c r="I506" s="36">
        <f>+Summary!I543</f>
        <v>0</v>
      </c>
      <c r="K506" s="141">
        <f>+Summary!K543</f>
        <v>6.99</v>
      </c>
      <c r="M506" s="36">
        <f t="shared" si="46"/>
        <v>0</v>
      </c>
    </row>
    <row r="507" spans="1:13" hidden="1" x14ac:dyDescent="0.3">
      <c r="A507" s="29" t="s">
        <v>30</v>
      </c>
      <c r="C507" s="36"/>
      <c r="G507" s="36">
        <f t="shared" si="45"/>
        <v>0</v>
      </c>
      <c r="I507" s="36">
        <f>+Summary!I544</f>
        <v>0</v>
      </c>
      <c r="K507" s="141">
        <f>+Summary!K544</f>
        <v>0</v>
      </c>
      <c r="M507" s="36">
        <f t="shared" si="46"/>
        <v>0</v>
      </c>
    </row>
    <row r="508" spans="1:13" hidden="1" x14ac:dyDescent="0.3">
      <c r="A508" s="29" t="s">
        <v>45</v>
      </c>
      <c r="C508" s="36"/>
      <c r="G508" s="36">
        <f t="shared" si="45"/>
        <v>0</v>
      </c>
      <c r="I508" s="36">
        <f>+Summary!I545</f>
        <v>0</v>
      </c>
      <c r="M508" s="36">
        <f t="shared" si="46"/>
        <v>0</v>
      </c>
    </row>
    <row r="509" spans="1:13" hidden="1" x14ac:dyDescent="0.3">
      <c r="A509" s="29" t="s">
        <v>46</v>
      </c>
      <c r="C509" s="36"/>
      <c r="G509" s="36">
        <f t="shared" si="45"/>
        <v>0</v>
      </c>
      <c r="I509" s="36">
        <f>+Summary!I546</f>
        <v>0</v>
      </c>
      <c r="M509" s="36">
        <f t="shared" si="46"/>
        <v>0</v>
      </c>
    </row>
    <row r="510" spans="1:13" hidden="1" x14ac:dyDescent="0.3">
      <c r="A510" s="12" t="s">
        <v>55</v>
      </c>
      <c r="C510" s="36"/>
      <c r="G510" s="36">
        <f t="shared" si="45"/>
        <v>0</v>
      </c>
      <c r="I510" s="36">
        <f>+Summary!I547</f>
        <v>0</v>
      </c>
      <c r="M510" s="36">
        <f t="shared" si="46"/>
        <v>0</v>
      </c>
    </row>
    <row r="511" spans="1:13" hidden="1" x14ac:dyDescent="0.3">
      <c r="A511" s="50" t="s">
        <v>53</v>
      </c>
      <c r="B511" s="46"/>
      <c r="C511" s="52">
        <f>SUM(C504:C510)</f>
        <v>0</v>
      </c>
      <c r="D511" s="46"/>
      <c r="E511" s="46"/>
      <c r="F511" s="46"/>
      <c r="G511" s="140">
        <f>SUM(G504:G510)</f>
        <v>0</v>
      </c>
      <c r="H511" s="46"/>
      <c r="I511" s="52">
        <f>SUM(I504:I510)</f>
        <v>0</v>
      </c>
      <c r="J511" s="46"/>
      <c r="K511" s="46"/>
      <c r="L511" s="46"/>
      <c r="M511" s="140">
        <f>SUM(M504:M510)</f>
        <v>0</v>
      </c>
    </row>
    <row r="512" spans="1:13" hidden="1" x14ac:dyDescent="0.3"/>
    <row r="513" spans="1:13" hidden="1" x14ac:dyDescent="0.3"/>
    <row r="514" spans="1:13" hidden="1" x14ac:dyDescent="0.3"/>
    <row r="515" spans="1:13" ht="15" hidden="1" thickBot="1" x14ac:dyDescent="0.35">
      <c r="A515" s="50" t="s">
        <v>37</v>
      </c>
      <c r="B515" s="46"/>
      <c r="C515" s="46"/>
      <c r="D515" s="46"/>
      <c r="E515" s="46"/>
      <c r="F515" s="46"/>
      <c r="G515" s="142">
        <f>G511+G500</f>
        <v>0</v>
      </c>
      <c r="H515" s="46"/>
      <c r="I515" s="46"/>
      <c r="J515" s="46"/>
      <c r="K515" s="46"/>
      <c r="L515" s="46"/>
      <c r="M515" s="142">
        <f>M511+M500</f>
        <v>0</v>
      </c>
    </row>
    <row r="516" spans="1:13" ht="15" hidden="1" thickTop="1" x14ac:dyDescent="0.3"/>
    <row r="517" spans="1:13" hidden="1" x14ac:dyDescent="0.3"/>
    <row r="518" spans="1:13" hidden="1" x14ac:dyDescent="0.3"/>
    <row r="519" spans="1:13" hidden="1" x14ac:dyDescent="0.3"/>
    <row r="520" spans="1:13" hidden="1" x14ac:dyDescent="0.3">
      <c r="A520" s="242" t="s">
        <v>58</v>
      </c>
      <c r="B520" s="242"/>
      <c r="C520" s="242"/>
      <c r="D520" s="242"/>
      <c r="E520" s="242"/>
      <c r="F520" s="242"/>
      <c r="G520" s="242"/>
      <c r="H520" s="242"/>
      <c r="I520" s="242"/>
      <c r="J520" s="242"/>
      <c r="K520" s="242"/>
      <c r="L520" s="242"/>
      <c r="M520" s="242"/>
    </row>
    <row r="521" spans="1:13" hidden="1" x14ac:dyDescent="0.3"/>
    <row r="522" spans="1:13" hidden="1" x14ac:dyDescent="0.3">
      <c r="C522" s="243" t="s">
        <v>38</v>
      </c>
      <c r="D522" s="243"/>
      <c r="E522" s="243"/>
      <c r="F522" s="243"/>
      <c r="G522" s="243"/>
      <c r="H522" s="49"/>
      <c r="I522" s="243" t="s">
        <v>39</v>
      </c>
      <c r="J522" s="243"/>
      <c r="K522" s="243"/>
      <c r="L522" s="243"/>
      <c r="M522" s="243"/>
    </row>
    <row r="523" spans="1:13" hidden="1" x14ac:dyDescent="0.3">
      <c r="A523" s="46" t="s">
        <v>40</v>
      </c>
      <c r="B523" s="46"/>
      <c r="C523" s="51" t="s">
        <v>41</v>
      </c>
      <c r="D523" s="224"/>
      <c r="E523" s="51" t="s">
        <v>23</v>
      </c>
      <c r="F523" s="224"/>
      <c r="G523" s="51" t="s">
        <v>42</v>
      </c>
      <c r="H523" s="224"/>
      <c r="I523" s="51" t="s">
        <v>41</v>
      </c>
      <c r="J523" s="224"/>
      <c r="K523" s="51" t="s">
        <v>23</v>
      </c>
      <c r="L523" s="224"/>
      <c r="M523" s="51" t="s">
        <v>42</v>
      </c>
    </row>
    <row r="524" spans="1:13" hidden="1" x14ac:dyDescent="0.3">
      <c r="A524" s="12" t="s">
        <v>3</v>
      </c>
      <c r="C524" s="36"/>
      <c r="E524" s="147"/>
      <c r="G524" s="138">
        <f>ROUND(E524*C524,0)</f>
        <v>0</v>
      </c>
      <c r="I524" s="36">
        <f>+Summary!I562</f>
        <v>0</v>
      </c>
      <c r="K524" s="147">
        <f>+Summary!K562</f>
        <v>0</v>
      </c>
      <c r="M524" s="138">
        <f>ROUND(K524*I524,0)</f>
        <v>0</v>
      </c>
    </row>
    <row r="525" spans="1:13" hidden="1" x14ac:dyDescent="0.3">
      <c r="A525" s="12" t="s">
        <v>4</v>
      </c>
      <c r="C525" s="36"/>
      <c r="E525" s="41"/>
      <c r="G525" s="36">
        <f t="shared" ref="G525:G532" si="47">ROUND(E525*C525,0)</f>
        <v>0</v>
      </c>
      <c r="I525" s="36">
        <f>+Summary!I563</f>
        <v>0</v>
      </c>
      <c r="K525" s="36">
        <f>+Summary!K563</f>
        <v>0</v>
      </c>
      <c r="M525" s="36">
        <f t="shared" ref="M525:M533" si="48">ROUND(K525*I525,0)</f>
        <v>0</v>
      </c>
    </row>
    <row r="526" spans="1:13" hidden="1" x14ac:dyDescent="0.3">
      <c r="A526" s="12" t="s">
        <v>5</v>
      </c>
      <c r="C526" s="36"/>
      <c r="E526" s="41"/>
      <c r="G526" s="36">
        <f t="shared" si="47"/>
        <v>0</v>
      </c>
      <c r="I526" s="36">
        <f>+Summary!I564</f>
        <v>0</v>
      </c>
      <c r="K526" s="36">
        <f>+Summary!K564</f>
        <v>0</v>
      </c>
      <c r="M526" s="36">
        <f t="shared" si="48"/>
        <v>0</v>
      </c>
    </row>
    <row r="527" spans="1:13" hidden="1" x14ac:dyDescent="0.3">
      <c r="A527" s="12" t="s">
        <v>6</v>
      </c>
      <c r="C527" s="36"/>
      <c r="E527" s="41"/>
      <c r="G527" s="36">
        <f t="shared" si="47"/>
        <v>0</v>
      </c>
      <c r="I527" s="36">
        <f>+Summary!I565</f>
        <v>0</v>
      </c>
      <c r="K527" s="36">
        <f>+Summary!K565</f>
        <v>0</v>
      </c>
      <c r="M527" s="36">
        <f t="shared" si="48"/>
        <v>0</v>
      </c>
    </row>
    <row r="528" spans="1:13" hidden="1" x14ac:dyDescent="0.3">
      <c r="A528" s="12" t="s">
        <v>7</v>
      </c>
      <c r="C528" s="36"/>
      <c r="E528" s="41"/>
      <c r="G528" s="36">
        <f t="shared" si="47"/>
        <v>0</v>
      </c>
      <c r="I528" s="36">
        <f>+Summary!I566</f>
        <v>0</v>
      </c>
      <c r="K528" s="36">
        <f>+Summary!K566</f>
        <v>0</v>
      </c>
      <c r="M528" s="36">
        <f t="shared" si="48"/>
        <v>0</v>
      </c>
    </row>
    <row r="529" spans="1:13" hidden="1" x14ac:dyDescent="0.3">
      <c r="A529" s="12" t="s">
        <v>8</v>
      </c>
      <c r="C529" s="36"/>
      <c r="E529" s="41"/>
      <c r="G529" s="36">
        <f t="shared" si="47"/>
        <v>0</v>
      </c>
      <c r="I529" s="36">
        <f>+Summary!I567</f>
        <v>0</v>
      </c>
      <c r="K529" s="36">
        <f>+Summary!K567</f>
        <v>0</v>
      </c>
      <c r="M529" s="36">
        <f t="shared" si="48"/>
        <v>0</v>
      </c>
    </row>
    <row r="530" spans="1:13" hidden="1" x14ac:dyDescent="0.3">
      <c r="A530" s="12" t="s">
        <v>9</v>
      </c>
      <c r="C530" s="36"/>
      <c r="E530" s="41"/>
      <c r="G530" s="36">
        <f t="shared" si="47"/>
        <v>0</v>
      </c>
      <c r="I530" s="36">
        <f>+Summary!I568</f>
        <v>0</v>
      </c>
      <c r="K530" s="36">
        <f>+Summary!K568</f>
        <v>22.02</v>
      </c>
      <c r="M530" s="36">
        <f t="shared" si="48"/>
        <v>0</v>
      </c>
    </row>
    <row r="531" spans="1:13" hidden="1" x14ac:dyDescent="0.3">
      <c r="A531" s="12" t="s">
        <v>10</v>
      </c>
      <c r="C531" s="36"/>
      <c r="E531" s="41"/>
      <c r="G531" s="36">
        <f t="shared" si="47"/>
        <v>0</v>
      </c>
      <c r="I531" s="36">
        <f>+Summary!I569</f>
        <v>0</v>
      </c>
      <c r="K531" s="36">
        <f>+Summary!K569</f>
        <v>0</v>
      </c>
      <c r="M531" s="36">
        <f t="shared" si="48"/>
        <v>0</v>
      </c>
    </row>
    <row r="532" spans="1:13" hidden="1" x14ac:dyDescent="0.3">
      <c r="A532" s="12" t="s">
        <v>11</v>
      </c>
      <c r="C532" s="36"/>
      <c r="E532" s="41"/>
      <c r="G532" s="36">
        <f t="shared" si="47"/>
        <v>0</v>
      </c>
      <c r="I532" s="36">
        <f>+Summary!I570</f>
        <v>0</v>
      </c>
      <c r="K532" s="36">
        <f>+Summary!K570</f>
        <v>0</v>
      </c>
      <c r="M532" s="36">
        <f t="shared" si="48"/>
        <v>0</v>
      </c>
    </row>
    <row r="533" spans="1:13" hidden="1" x14ac:dyDescent="0.3">
      <c r="A533" s="12"/>
      <c r="C533" s="36"/>
      <c r="G533" s="36"/>
      <c r="I533" s="36">
        <f>+Summary!I571</f>
        <v>0</v>
      </c>
      <c r="K533" s="36">
        <f>+Summary!K571</f>
        <v>0</v>
      </c>
      <c r="M533" s="36">
        <f t="shared" si="48"/>
        <v>0</v>
      </c>
    </row>
    <row r="534" spans="1:13" hidden="1" x14ac:dyDescent="0.3">
      <c r="A534" s="50" t="s">
        <v>52</v>
      </c>
      <c r="B534" s="46"/>
      <c r="C534" s="52">
        <f>SUM(C524:C533)</f>
        <v>0</v>
      </c>
      <c r="D534" s="46"/>
      <c r="E534" s="46"/>
      <c r="F534" s="46"/>
      <c r="G534" s="140">
        <f>SUM(G524:G533)</f>
        <v>0</v>
      </c>
      <c r="H534" s="46"/>
      <c r="I534" s="52">
        <f>SUM(I524:I533)</f>
        <v>0</v>
      </c>
      <c r="J534" s="46"/>
      <c r="K534" s="46"/>
      <c r="L534" s="46"/>
      <c r="M534" s="140">
        <f>SUM(M524:M533)</f>
        <v>0</v>
      </c>
    </row>
    <row r="535" spans="1:13" hidden="1" x14ac:dyDescent="0.3"/>
    <row r="536" spans="1:13" hidden="1" x14ac:dyDescent="0.3"/>
    <row r="537" spans="1:13" hidden="1" x14ac:dyDescent="0.3">
      <c r="A537" s="46" t="s">
        <v>44</v>
      </c>
      <c r="B537" s="46"/>
      <c r="C537" s="223" t="s">
        <v>47</v>
      </c>
      <c r="D537" s="224"/>
      <c r="E537" s="223" t="s">
        <v>23</v>
      </c>
      <c r="F537" s="224"/>
      <c r="G537" s="223" t="s">
        <v>42</v>
      </c>
      <c r="H537" s="224"/>
      <c r="I537" s="223" t="s">
        <v>47</v>
      </c>
      <c r="J537" s="224"/>
      <c r="K537" s="223" t="s">
        <v>23</v>
      </c>
      <c r="L537" s="224"/>
      <c r="M537" s="223" t="s">
        <v>42</v>
      </c>
    </row>
    <row r="538" spans="1:13" hidden="1" x14ac:dyDescent="0.3">
      <c r="A538" s="29" t="s">
        <v>27</v>
      </c>
      <c r="C538" s="36"/>
      <c r="E538" s="141"/>
      <c r="G538" s="138">
        <f>ROUND(E538*C538,0)</f>
        <v>0</v>
      </c>
      <c r="I538" s="36">
        <f>+Summary!I576</f>
        <v>0</v>
      </c>
      <c r="K538" s="141">
        <f>+Summary!K576</f>
        <v>0</v>
      </c>
      <c r="M538" s="138">
        <f>ROUND(K538*I538,0)</f>
        <v>0</v>
      </c>
    </row>
    <row r="539" spans="1:13" hidden="1" x14ac:dyDescent="0.3">
      <c r="A539" s="29" t="s">
        <v>28</v>
      </c>
      <c r="C539" s="36"/>
      <c r="E539" s="141"/>
      <c r="G539" s="36">
        <f t="shared" ref="G539:G544" si="49">ROUND(E539*C539,0)</f>
        <v>0</v>
      </c>
      <c r="I539" s="36">
        <f>+Summary!I577</f>
        <v>0</v>
      </c>
      <c r="K539" s="141">
        <f>+Summary!K577</f>
        <v>7.67</v>
      </c>
      <c r="M539" s="36">
        <f t="shared" ref="M539:M544" si="50">ROUND(K539*I539,0)</f>
        <v>0</v>
      </c>
    </row>
    <row r="540" spans="1:13" hidden="1" x14ac:dyDescent="0.3">
      <c r="A540" s="29" t="s">
        <v>29</v>
      </c>
      <c r="C540" s="36"/>
      <c r="G540" s="36">
        <f t="shared" si="49"/>
        <v>0</v>
      </c>
      <c r="I540" s="36">
        <f>+Summary!I578</f>
        <v>0</v>
      </c>
      <c r="K540" s="141">
        <f>+Summary!K578</f>
        <v>6.99</v>
      </c>
      <c r="M540" s="36">
        <f t="shared" si="50"/>
        <v>0</v>
      </c>
    </row>
    <row r="541" spans="1:13" hidden="1" x14ac:dyDescent="0.3">
      <c r="A541" s="29" t="s">
        <v>30</v>
      </c>
      <c r="C541" s="36"/>
      <c r="G541" s="36">
        <f t="shared" si="49"/>
        <v>0</v>
      </c>
      <c r="I541" s="36">
        <f>+Summary!I579</f>
        <v>0</v>
      </c>
      <c r="K541" s="141">
        <f>+Summary!K579</f>
        <v>6.38</v>
      </c>
      <c r="M541" s="36">
        <f t="shared" si="50"/>
        <v>0</v>
      </c>
    </row>
    <row r="542" spans="1:13" hidden="1" x14ac:dyDescent="0.3">
      <c r="A542" s="29" t="s">
        <v>45</v>
      </c>
      <c r="C542" s="36"/>
      <c r="G542" s="36">
        <f t="shared" si="49"/>
        <v>0</v>
      </c>
      <c r="I542" s="36">
        <f>+Summary!I580</f>
        <v>0</v>
      </c>
      <c r="K542" s="141">
        <f>+Summary!K580</f>
        <v>0</v>
      </c>
      <c r="M542" s="36">
        <f t="shared" si="50"/>
        <v>0</v>
      </c>
    </row>
    <row r="543" spans="1:13" hidden="1" x14ac:dyDescent="0.3">
      <c r="A543" s="29" t="s">
        <v>46</v>
      </c>
      <c r="C543" s="36"/>
      <c r="G543" s="36">
        <f t="shared" si="49"/>
        <v>0</v>
      </c>
      <c r="I543" s="36">
        <f>+Summary!I581</f>
        <v>0</v>
      </c>
      <c r="K543" s="141">
        <f>+Summary!K581</f>
        <v>0</v>
      </c>
      <c r="M543" s="36">
        <f t="shared" si="50"/>
        <v>0</v>
      </c>
    </row>
    <row r="544" spans="1:13" hidden="1" x14ac:dyDescent="0.3">
      <c r="A544" s="12" t="s">
        <v>55</v>
      </c>
      <c r="C544" s="36"/>
      <c r="G544" s="36">
        <f t="shared" si="49"/>
        <v>0</v>
      </c>
      <c r="I544" s="36">
        <f>+Summary!I582</f>
        <v>0</v>
      </c>
      <c r="K544" s="141">
        <f>+Summary!K582</f>
        <v>0</v>
      </c>
      <c r="M544" s="36">
        <f t="shared" si="50"/>
        <v>0</v>
      </c>
    </row>
    <row r="545" spans="1:33" hidden="1" x14ac:dyDescent="0.3">
      <c r="A545" s="50" t="s">
        <v>53</v>
      </c>
      <c r="B545" s="46"/>
      <c r="C545" s="52">
        <f>SUM(C538:C544)</f>
        <v>0</v>
      </c>
      <c r="D545" s="46"/>
      <c r="E545" s="46"/>
      <c r="F545" s="46"/>
      <c r="G545" s="140">
        <f>SUM(G538:G544)</f>
        <v>0</v>
      </c>
      <c r="H545" s="46"/>
      <c r="I545" s="52">
        <f>SUM(I538:I544)</f>
        <v>0</v>
      </c>
      <c r="J545" s="46"/>
      <c r="K545" s="46"/>
      <c r="L545" s="46"/>
      <c r="M545" s="140">
        <f>SUM(M538:M544)</f>
        <v>0</v>
      </c>
    </row>
    <row r="546" spans="1:33" hidden="1" x14ac:dyDescent="0.3"/>
    <row r="547" spans="1:33" hidden="1" x14ac:dyDescent="0.3"/>
    <row r="548" spans="1:33" hidden="1" x14ac:dyDescent="0.3"/>
    <row r="549" spans="1:33" ht="15" hidden="1" thickBot="1" x14ac:dyDescent="0.35">
      <c r="A549" s="50" t="s">
        <v>37</v>
      </c>
      <c r="B549" s="46"/>
      <c r="C549" s="46"/>
      <c r="D549" s="46"/>
      <c r="E549" s="46"/>
      <c r="F549" s="46"/>
      <c r="G549" s="142">
        <f>G545+G534</f>
        <v>0</v>
      </c>
      <c r="H549" s="46"/>
      <c r="I549" s="46"/>
      <c r="J549" s="46"/>
      <c r="K549" s="46"/>
      <c r="L549" s="46"/>
      <c r="M549" s="142">
        <f>M545+M534</f>
        <v>0</v>
      </c>
    </row>
    <row r="550" spans="1:33" x14ac:dyDescent="0.3">
      <c r="A550" s="46" t="s">
        <v>115</v>
      </c>
      <c r="B550" s="46"/>
      <c r="C550" s="46"/>
      <c r="D550" s="46"/>
      <c r="E550" s="46"/>
      <c r="F550" s="46"/>
      <c r="G550" s="46"/>
      <c r="H550" s="46"/>
      <c r="I550" s="47">
        <f>+Summary!I624</f>
        <v>480</v>
      </c>
      <c r="J550" s="46"/>
      <c r="K550" s="241">
        <f>+Summary!K624</f>
        <v>39.9</v>
      </c>
      <c r="L550" s="46"/>
      <c r="M550" s="139">
        <f>ROUND(K550*I550,0)</f>
        <v>19152</v>
      </c>
    </row>
    <row r="552" spans="1:33" x14ac:dyDescent="0.3">
      <c r="A552" s="46" t="s">
        <v>84</v>
      </c>
    </row>
    <row r="553" spans="1:33" x14ac:dyDescent="0.3">
      <c r="A553" s="78" t="s">
        <v>44</v>
      </c>
      <c r="B553" s="5">
        <v>43160</v>
      </c>
      <c r="C553" s="5">
        <v>43191</v>
      </c>
      <c r="D553" s="5">
        <v>43221</v>
      </c>
      <c r="E553" s="5">
        <v>43252</v>
      </c>
      <c r="F553" s="5">
        <v>43282</v>
      </c>
      <c r="G553" s="5">
        <v>43313</v>
      </c>
      <c r="H553" s="5">
        <v>43344</v>
      </c>
      <c r="I553" s="5">
        <v>43374</v>
      </c>
      <c r="J553" s="5">
        <v>43405</v>
      </c>
      <c r="K553" s="5">
        <v>43435</v>
      </c>
      <c r="L553" s="5">
        <v>43466</v>
      </c>
      <c r="M553" s="5">
        <v>43497</v>
      </c>
      <c r="N553" s="5">
        <v>43525</v>
      </c>
      <c r="O553" s="5">
        <v>43556</v>
      </c>
      <c r="P553" s="5">
        <v>43586</v>
      </c>
      <c r="Q553" s="5">
        <v>43617</v>
      </c>
      <c r="R553" s="5">
        <v>43647</v>
      </c>
      <c r="S553" s="5">
        <v>43678</v>
      </c>
      <c r="T553" s="5">
        <v>43709</v>
      </c>
      <c r="U553" s="5">
        <v>43739</v>
      </c>
      <c r="V553" s="5">
        <v>43770</v>
      </c>
      <c r="W553" s="5">
        <v>43800</v>
      </c>
      <c r="X553" s="5">
        <v>43831</v>
      </c>
      <c r="Y553" s="5">
        <v>43862</v>
      </c>
      <c r="Z553" s="5">
        <v>43891</v>
      </c>
      <c r="AA553" s="5">
        <v>43922</v>
      </c>
      <c r="AB553" s="5">
        <v>43952</v>
      </c>
      <c r="AC553" s="5">
        <v>43983</v>
      </c>
    </row>
    <row r="554" spans="1:33" x14ac:dyDescent="0.3">
      <c r="A554" t="s">
        <v>2</v>
      </c>
      <c r="B554" s="64">
        <f>+Residential!G96+Residential!G174</f>
        <v>398239.6</v>
      </c>
      <c r="C554" s="64">
        <f>+Residential!H96+Residential!H174</f>
        <v>422251.6</v>
      </c>
      <c r="D554" s="64">
        <f>+Residential!I96+Residential!I174</f>
        <v>457844.16800000001</v>
      </c>
      <c r="E554" s="64">
        <f>+Residential!J96+Residential!J174</f>
        <v>547569.4</v>
      </c>
      <c r="F554" s="64">
        <f>+Residential!K96+Residential!K174</f>
        <v>521015.2</v>
      </c>
      <c r="G554" s="64">
        <f>+Residential!L96+Residential!L174</f>
        <v>529667.19999999995</v>
      </c>
      <c r="H554" s="64">
        <f>+Residential!M94+Residential!M172</f>
        <v>527969.67892987875</v>
      </c>
      <c r="I554" s="64">
        <f>+Residential!N94+Residential!N172</f>
        <v>499728.28611113201</v>
      </c>
      <c r="J554" s="64">
        <f>+Residential!O94+Residential!O172</f>
        <v>437821.63865810493</v>
      </c>
      <c r="K554" s="64">
        <f>+Residential!P94+Residential!P172</f>
        <v>444818.68094846635</v>
      </c>
      <c r="L554" s="64">
        <f>+Residential!Q94+Residential!Q172</f>
        <v>438643.23259647435</v>
      </c>
      <c r="M554" s="64">
        <f>+Residential!R94+Residential!R172</f>
        <v>401926.27836875449</v>
      </c>
      <c r="N554" s="64">
        <f>Residential!S39+Residential!S87+Residential!S124+Residential!S165+Residential!S202+Residential!S243+Residential!S280+Residential!S321</f>
        <v>434601.54805400671</v>
      </c>
      <c r="O554" s="64">
        <f>Residential!T39+Residential!T87+Residential!T124+Residential!T165+Residential!T202+Residential!T243+Residential!T280+Residential!T321</f>
        <v>429757.55899550772</v>
      </c>
      <c r="P554" s="64">
        <f>Residential!U39+Residential!U87+Residential!U124+Residential!U165+Residential!U202+Residential!U243+Residential!U280+Residential!U321</f>
        <v>487474.15952904464</v>
      </c>
      <c r="Q554" s="64">
        <f>Residential!V39+Residential!V87+Residential!V124+Residential!V165+Residential!V202+Residential!V243+Residential!V280+Residential!V321</f>
        <v>510237.24698767602</v>
      </c>
      <c r="R554" s="64">
        <f>Residential!W39+Residential!W87+Residential!W124+Residential!W165+Residential!W202+Residential!W243+Residential!W280+Residential!W321</f>
        <v>526796.34144558327</v>
      </c>
      <c r="S554" s="64">
        <f>Residential!X39+Residential!X87+Residential!X124+Residential!X165+Residential!X202+Residential!X243+Residential!X280+Residential!X321</f>
        <v>535092.61736181134</v>
      </c>
      <c r="T554" s="64">
        <f>Residential!Y39+Residential!Y87+Residential!Y124+Residential!Y165+Residential!Y202+Residential!Y243+Residential!Y280+Residential!Y321</f>
        <v>522999.63382010441</v>
      </c>
      <c r="U554" s="64">
        <f>Residential!Z39+Residential!Z87+Residential!Z124+Residential!Z165+Residential!Z202+Residential!Z243+Residential!Z280+Residential!Z321</f>
        <v>495104.79253712232</v>
      </c>
      <c r="V554" s="64">
        <f>Residential!AA39+Residential!AA87+Residential!AA124+Residential!AA165+Residential!AA202+Residential!AA243+Residential!AA280+Residential!AA321</f>
        <v>433957.80463369942</v>
      </c>
      <c r="W554" s="64">
        <f>Residential!AB39+Residential!AB87+Residential!AB124+Residential!AB165+Residential!AB202+Residential!AB243+Residential!AB280+Residential!AB321</f>
        <v>440868.98587014253</v>
      </c>
      <c r="X554" s="64">
        <f>Residential!AC39+Residential!AC87+Residential!AC124+Residential!AC165+Residential!AC202+Residential!AC243+Residential!AC280+Residential!AC321</f>
        <v>434493.76653136854</v>
      </c>
      <c r="Y554" s="64">
        <f>Residential!AD39+Residential!AD87+Residential!AD124+Residential!AD165+Residential!AD202+Residential!AD243+Residential!AD280+Residential!AD321</f>
        <v>398248.09234197636</v>
      </c>
      <c r="Z554" s="64">
        <f>Residential!AE39+Residential!AE87+Residential!AE124+Residential!AE165+Residential!AE202+Residential!AE243+Residential!AE280+Residential!AE321</f>
        <v>430503.95898377005</v>
      </c>
      <c r="AA554" s="64">
        <f>Residential!AF39+Residential!AF87+Residential!AF124+Residential!AF165+Residential!AF202+Residential!AF243+Residential!AF280+Residential!AF321</f>
        <v>425722.14489041088</v>
      </c>
      <c r="AB554" s="64">
        <f>Residential!AG39+Residential!AG87+Residential!AG124+Residential!AG165+Residential!AG202+Residential!AG243+Residential!AG280+Residential!AG321</f>
        <v>482697.92467005644</v>
      </c>
      <c r="AC554" s="64">
        <f>Residential!AH39+Residential!AH87+Residential!AH124+Residential!AH165+Residential!AH202+Residential!AH243+Residential!AH280+Residential!AH321</f>
        <v>505168.83678474644</v>
      </c>
      <c r="AE554" s="36">
        <f>+SUM(B554:M554)</f>
        <v>5627494.9636128107</v>
      </c>
      <c r="AF554" s="129">
        <v>5628201.9142989945</v>
      </c>
      <c r="AG554" s="129">
        <f>+AF554-AE554</f>
        <v>706.95068618375808</v>
      </c>
    </row>
    <row r="555" spans="1:33" x14ac:dyDescent="0.3">
      <c r="A555" t="s">
        <v>35</v>
      </c>
      <c r="B555" s="64">
        <f>+Commercial!J96+Commercial!J175</f>
        <v>257711.701</v>
      </c>
      <c r="C555" s="64">
        <f>+Commercial!K96+Commercial!K175</f>
        <v>285278.8</v>
      </c>
      <c r="D555" s="64">
        <f>+Commercial!L96+Commercial!L175</f>
        <v>293694.04599999997</v>
      </c>
      <c r="E555" s="64">
        <f>+Commercial!M96+Commercial!M175</f>
        <v>353762.2</v>
      </c>
      <c r="F555" s="64">
        <f>+Commercial!N96+Commercial!N175</f>
        <v>356290.4</v>
      </c>
      <c r="G555" s="64">
        <f>+Commercial!O96+Commercial!O175</f>
        <v>378742.5</v>
      </c>
      <c r="H555" s="64">
        <f>+Commercial!P94+Commercial!P173</f>
        <v>368248.93076202943</v>
      </c>
      <c r="I555" s="64">
        <f>+Commercial!Q94+Commercial!Q173</f>
        <v>352693.30866954604</v>
      </c>
      <c r="J555" s="64">
        <f>+Commercial!R94+Commercial!R173</f>
        <v>290332.99004314054</v>
      </c>
      <c r="K555" s="64">
        <f>+Commercial!S94+Commercial!S173</f>
        <v>274671.33254226425</v>
      </c>
      <c r="L555" s="64">
        <f>+Commercial!T94+Commercial!T173</f>
        <v>275784.95953244285</v>
      </c>
      <c r="M555" s="64">
        <f>+Commercial!U94+Commercial!U173</f>
        <v>261285.52289406129</v>
      </c>
      <c r="N555" s="64">
        <f>Commercial!V39+Commercial!V87+Commercial!V126+Commercial!V166+Commercial!V201+Commercial!V241+Commercial!V277+Commercial!V317</f>
        <v>287708.35705115</v>
      </c>
      <c r="O555" s="64">
        <f>Commercial!W39+Commercial!W87+Commercial!W126+Commercial!W166+Commercial!W201+Commercial!W241+Commercial!W277+Commercial!W317</f>
        <v>292077.33643603616</v>
      </c>
      <c r="P555" s="64">
        <f>Commercial!X39+Commercial!X87+Commercial!X126+Commercial!X166+Commercial!X201+Commercial!X241+Commercial!X277+Commercial!X317</f>
        <v>325005.053971852</v>
      </c>
      <c r="Q555" s="64">
        <f>Commercial!Y39+Commercial!Y87+Commercial!Y126+Commercial!Y166+Commercial!Y201+Commercial!Y241+Commercial!Y277+Commercial!Y317</f>
        <v>344109.39961317868</v>
      </c>
      <c r="R555" s="64">
        <f>Commercial!Z39+Commercial!Z87+Commercial!Z126+Commercial!Z166+Commercial!Z201+Commercial!Z241+Commercial!Z277+Commercial!Z317</f>
        <v>368472.06210495502</v>
      </c>
      <c r="S555" s="64">
        <f>Commercial!AA39+Commercial!AA87+Commercial!AA126+Commercial!AA166+Commercial!AA201+Commercial!AA241+Commercial!AA277+Commercial!AA317</f>
        <v>375493.27183142345</v>
      </c>
      <c r="T555" s="64">
        <f>Commercial!AB39+Commercial!AB87+Commercial!AB126+Commercial!AB166+Commercial!AB201+Commercial!AB241+Commercial!AB277+Commercial!AB317</f>
        <v>366111.50323122222</v>
      </c>
      <c r="U555" s="64">
        <f>Commercial!AC39+Commercial!AC87+Commercial!AC126+Commercial!AC166+Commercial!AC201+Commercial!AC241+Commercial!AC277+Commercial!AC317</f>
        <v>350650.80883686087</v>
      </c>
      <c r="V555" s="64">
        <f>Commercial!AD39+Commercial!AD87+Commercial!AD126+Commercial!AD166+Commercial!AD201+Commercial!AD241+Commercial!AD277+Commercial!AD317</f>
        <v>288671.04210778041</v>
      </c>
      <c r="W555" s="64">
        <f>Commercial!AE39+Commercial!AE87+Commercial!AE126+Commercial!AE166+Commercial!AE201+Commercial!AE241+Commercial!AE277+Commercial!AE317</f>
        <v>273104.95938279532</v>
      </c>
      <c r="X555" s="64">
        <f>Commercial!AF39+Commercial!AF87+Commercial!AF126+Commercial!AF166+Commercial!AF201+Commercial!AF241+Commercial!AF277+Commercial!AF317</f>
        <v>274232.59098263574</v>
      </c>
      <c r="Y555" s="64">
        <f>Commercial!AG39+Commercial!AG87+Commercial!AG126+Commercial!AG166+Commercial!AG201+Commercial!AG241+Commercial!AG277+Commercial!AG317</f>
        <v>259820.54288747517</v>
      </c>
      <c r="Z555" s="64">
        <f>Commercial!AH39+Commercial!AH87+Commercial!AH126+Commercial!AH166+Commercial!AH201+Commercial!AH241+Commercial!AH277+Commercial!AH317</f>
        <v>286084.12582382036</v>
      </c>
      <c r="AA555" s="64">
        <f>Commercial!AI39+Commercial!AI87+Commercial!AI126+Commercial!AI166+Commercial!AI201+Commercial!AI241+Commercial!AI277+Commercial!AI317</f>
        <v>290426.77323779406</v>
      </c>
      <c r="AB555" s="64">
        <f>Commercial!AJ39+Commercial!AJ87+Commercial!AJ126+Commercial!AJ166+Commercial!AJ201+Commercial!AJ241+Commercial!AJ277+Commercial!AJ317</f>
        <v>323156.03442397289</v>
      </c>
      <c r="AC555" s="64">
        <f>Commercial!AK39+Commercial!AK87+Commercial!AK126+Commercial!AK166+Commercial!AK201+Commercial!AK241+Commercial!AK277+Commercial!AK317</f>
        <v>342145.23759622162</v>
      </c>
      <c r="AE555" s="36">
        <f t="shared" ref="AE555:AE559" si="51">+SUM(B555:M555)</f>
        <v>3748496.6914434843</v>
      </c>
      <c r="AF555" s="129">
        <v>3735508.423059342</v>
      </c>
      <c r="AG555" s="129">
        <f t="shared" ref="AG555:AG559" si="52">+AF555-AE555</f>
        <v>-12988.268384142313</v>
      </c>
    </row>
    <row r="556" spans="1:33" x14ac:dyDescent="0.3">
      <c r="A556" t="s">
        <v>15</v>
      </c>
      <c r="B556" s="64">
        <f>Industrial!G39+Industrial!G87</f>
        <v>65096.270596426082</v>
      </c>
      <c r="C556" s="64">
        <f>Industrial!H39+Industrial!H87</f>
        <v>48666.219540496633</v>
      </c>
      <c r="D556" s="64">
        <f>Industrial!I39+Industrial!I87</f>
        <v>49350.266883267577</v>
      </c>
      <c r="E556" s="64">
        <f>Industrial!J39+Industrial!J87</f>
        <v>62005.609190067298</v>
      </c>
      <c r="F556" s="64">
        <f>Industrial!K39+Industrial!K87</f>
        <v>69120.023207240665</v>
      </c>
      <c r="G556" s="64">
        <f>Industrial!L39+Industrial!L87</f>
        <v>56033.2</v>
      </c>
      <c r="H556" s="64">
        <f>Industrial!M39+Industrial!M87</f>
        <v>58503.636390820531</v>
      </c>
      <c r="I556" s="64">
        <f>Industrial!N39+Industrial!N87</f>
        <v>58047.577166746792</v>
      </c>
      <c r="J556" s="64">
        <f>Industrial!O39+Industrial!O87</f>
        <v>49339.034324161272</v>
      </c>
      <c r="K556" s="64">
        <f>Industrial!P39+Industrial!P87</f>
        <v>44607.609443071226</v>
      </c>
      <c r="L556" s="64">
        <f>Industrial!Q39+Industrial!Q87</f>
        <v>46854.151598367724</v>
      </c>
      <c r="M556" s="64">
        <f>Industrial!R39+Industrial!R87</f>
        <v>44258.49377638306</v>
      </c>
      <c r="N556" s="64">
        <f>Industrial!S39+Industrial!S87</f>
        <v>48609.350470992693</v>
      </c>
      <c r="O556" s="64">
        <f>Industrial!T39+Industrial!T87</f>
        <v>48917.723306635169</v>
      </c>
      <c r="P556" s="64">
        <f>Industrial!U39+Industrial!U87</f>
        <v>52413.994326282431</v>
      </c>
      <c r="Q556" s="64">
        <f>Industrial!V39+Industrial!V87</f>
        <v>56492.570399612479</v>
      </c>
      <c r="R556" s="64">
        <f>Industrial!W39+Industrial!W87</f>
        <v>59473.94789779788</v>
      </c>
      <c r="S556" s="64">
        <f>Industrial!X39+Industrial!X87</f>
        <v>62370.370300487215</v>
      </c>
      <c r="T556" s="64">
        <f>Industrial!Y39+Industrial!Y87</f>
        <v>57617.097173166061</v>
      </c>
      <c r="U556" s="64">
        <f>Industrial!Z39+Industrial!Z87</f>
        <v>57167.948876560382</v>
      </c>
      <c r="V556" s="64">
        <f>Industrial!AA39+Industrial!AA87</f>
        <v>48591.371587483394</v>
      </c>
      <c r="W556" s="64">
        <f>Industrial!AB39+Industrial!AB87</f>
        <v>43931.644706231367</v>
      </c>
      <c r="X556" s="64">
        <f>Industrial!AC39+Industrial!AC87</f>
        <v>45441.123728480517</v>
      </c>
      <c r="Y556" s="64">
        <f>Industrial!AD39+Industrial!AD87</f>
        <v>42923.745775366282</v>
      </c>
      <c r="Z556" s="64">
        <f>Industrial!AE39+Industrial!AE87</f>
        <v>47143.389299794791</v>
      </c>
      <c r="AA556" s="64">
        <f>Industrial!AF39+Industrial!AF87</f>
        <v>47442.462225051218</v>
      </c>
      <c r="AB556" s="64">
        <f>Industrial!AG39+Industrial!AG87</f>
        <v>50833.292675978155</v>
      </c>
      <c r="AC556" s="64">
        <f>Industrial!AH39+Industrial!AH87</f>
        <v>54788.867020230442</v>
      </c>
      <c r="AE556" s="36">
        <f t="shared" si="51"/>
        <v>651882.09211704892</v>
      </c>
      <c r="AF556" s="129">
        <v>651882.09211704892</v>
      </c>
      <c r="AG556" s="129">
        <f t="shared" si="52"/>
        <v>0</v>
      </c>
    </row>
    <row r="557" spans="1:33" x14ac:dyDescent="0.3">
      <c r="A557" t="s">
        <v>58</v>
      </c>
      <c r="B557" s="64">
        <f>+OPA!G96</f>
        <v>75677</v>
      </c>
      <c r="C557" s="64">
        <f>+OPA!H96</f>
        <v>84036.713000000003</v>
      </c>
      <c r="D557" s="64">
        <f>+OPA!I96</f>
        <v>87893.115000000005</v>
      </c>
      <c r="E557" s="64">
        <f>+OPA!J96</f>
        <v>128799</v>
      </c>
      <c r="F557" s="64">
        <f>+OPA!K96</f>
        <v>110223.51700000001</v>
      </c>
      <c r="G557" s="64">
        <f>+OPA!L96</f>
        <v>110697.1</v>
      </c>
      <c r="H557" s="64">
        <f>+OPA!M94</f>
        <v>118776.96392534951</v>
      </c>
      <c r="I557" s="64">
        <f>+OPA!N94</f>
        <v>103313.71326296871</v>
      </c>
      <c r="J557" s="64">
        <f>+OPA!O94</f>
        <v>81139.41551952374</v>
      </c>
      <c r="K557" s="64">
        <f>+OPA!P94</f>
        <v>73455.482549732871</v>
      </c>
      <c r="L557" s="64">
        <f>+OPA!Q94</f>
        <v>75637.149647437836</v>
      </c>
      <c r="M557" s="64">
        <f>+OPA!R94</f>
        <v>70253.653347718864</v>
      </c>
      <c r="N557" s="64">
        <f>OPA!S39+OPA!S87+OPA!S132+OPA!S180</f>
        <v>76937.41755322559</v>
      </c>
      <c r="O557" s="64">
        <f>OPA!T39+OPA!T87+OPA!T132+OPA!T180</f>
        <v>85431.266669530189</v>
      </c>
      <c r="P557" s="64">
        <f>OPA!U39+OPA!U87+OPA!U132+OPA!U180</f>
        <v>104097.85496237339</v>
      </c>
      <c r="Q557" s="64">
        <f>OPA!V39+OPA!V87+OPA!V132+OPA!V180</f>
        <v>115464.31507424105</v>
      </c>
      <c r="R557" s="64">
        <f>OPA!W39+OPA!W87+OPA!W132+OPA!W180</f>
        <v>128233.77361580126</v>
      </c>
      <c r="S557" s="64">
        <f>OPA!X39+OPA!X87+OPA!X132+OPA!X180</f>
        <v>132924.23964043549</v>
      </c>
      <c r="T557" s="64">
        <f>OPA!Y39+OPA!Y87+OPA!Y132+OPA!Y180</f>
        <v>118842.05019197745</v>
      </c>
      <c r="U557" s="64">
        <f>OPA!Z39+OPA!Z87+OPA!Z132+OPA!Z180</f>
        <v>103370.32612513939</v>
      </c>
      <c r="V557" s="64">
        <f>OPA!AA39+OPA!AA87+OPA!AA132+OPA!AA180</f>
        <v>81183.877521733681</v>
      </c>
      <c r="W557" s="64">
        <f>OPA!AB39+OPA!AB87+OPA!AB132+OPA!AB180</f>
        <v>73495.733983719023</v>
      </c>
      <c r="X557" s="64">
        <f>OPA!AC39+OPA!AC87+OPA!AC132+OPA!AC180</f>
        <v>75637.149647437822</v>
      </c>
      <c r="Y557" s="64">
        <f>OPA!AD39+OPA!AD87+OPA!AD132+OPA!AD180</f>
        <v>70253.653347718864</v>
      </c>
      <c r="Z557" s="64">
        <f>OPA!AE39+OPA!AE87+OPA!AE132+OPA!AE180</f>
        <v>76937.41755322559</v>
      </c>
      <c r="AA557" s="64">
        <f>OPA!AF39+OPA!AF87+OPA!AF132+OPA!AF180</f>
        <v>85431.266669530189</v>
      </c>
      <c r="AB557" s="64">
        <f>OPA!AG39+OPA!AG87+OPA!AG132+OPA!AG180</f>
        <v>104097.85496237336</v>
      </c>
      <c r="AC557" s="64">
        <f>OPA!AH39+OPA!AH87+OPA!AH132+OPA!AH180</f>
        <v>115464.31507424107</v>
      </c>
      <c r="AE557" s="36">
        <f t="shared" si="51"/>
        <v>1119902.8232527315</v>
      </c>
      <c r="AF557" s="129">
        <v>1119902.8232527315</v>
      </c>
      <c r="AG557" s="129">
        <f t="shared" si="52"/>
        <v>0</v>
      </c>
    </row>
    <row r="558" spans="1:33" x14ac:dyDescent="0.3">
      <c r="A558" t="s">
        <v>59</v>
      </c>
      <c r="B558" s="64">
        <f>+SFR!G96</f>
        <v>31440.800000000003</v>
      </c>
      <c r="C558" s="64">
        <f>+SFR!H96</f>
        <v>34452.148000000001</v>
      </c>
      <c r="D558" s="64">
        <f>+SFR!I96</f>
        <v>31640.903999999999</v>
      </c>
      <c r="E558" s="64">
        <f>+SFR!J96</f>
        <v>46462.200000000004</v>
      </c>
      <c r="F558" s="64">
        <f>+SFR!K96</f>
        <v>42989.875999999997</v>
      </c>
      <c r="G558" s="64">
        <f>+SFR!L96</f>
        <v>46542.1</v>
      </c>
      <c r="H558" s="64">
        <f>+SFR!M94</f>
        <v>45356.695895886922</v>
      </c>
      <c r="I558" s="64">
        <f>+SFR!N94</f>
        <v>41206.743470665904</v>
      </c>
      <c r="J558" s="64">
        <f>+SFR!O94</f>
        <v>33580.155740480521</v>
      </c>
      <c r="K558" s="64">
        <f>+SFR!P94</f>
        <v>33494.41650060111</v>
      </c>
      <c r="L558" s="64">
        <f>+SFR!Q94</f>
        <v>31655.540395128923</v>
      </c>
      <c r="M558" s="64">
        <f>+SFR!R94</f>
        <v>29452.073572630834</v>
      </c>
      <c r="N558" s="64">
        <f>SFR!S39+SFR!S86+SFR!S131+SFR!S178+SFR!S223+SFR!S270</f>
        <v>31149.701817381465</v>
      </c>
      <c r="O558" s="64">
        <f>SFR!T39+SFR!T86+SFR!T131+SFR!T178+SFR!T223+SFR!T270</f>
        <v>31799.157606400731</v>
      </c>
      <c r="P558" s="64">
        <f>SFR!U39+SFR!U86+SFR!U131+SFR!U178+SFR!U223+SFR!U270</f>
        <v>41148.262671931647</v>
      </c>
      <c r="Q558" s="64">
        <f>SFR!V39+SFR!V86+SFR!V131+SFR!V178+SFR!V223+SFR!V270</f>
        <v>43883.120744972955</v>
      </c>
      <c r="R558" s="64">
        <f>SFR!W39+SFR!W86+SFR!W131+SFR!W178+SFR!W223+SFR!W270</f>
        <v>42033.027214517198</v>
      </c>
      <c r="S558" s="64">
        <f>SFR!X39+SFR!X86+SFR!X131+SFR!X178+SFR!X223+SFR!X270</f>
        <v>44692.375468686405</v>
      </c>
      <c r="T558" s="64">
        <f>SFR!Y39+SFR!Y86+SFR!Y131+SFR!Y178+SFR!Y223+SFR!Y270</f>
        <v>42249.533170544273</v>
      </c>
      <c r="U558" s="64">
        <f>SFR!Z39+SFR!Z86+SFR!Z131+SFR!Z178+SFR!Z223+SFR!Z270</f>
        <v>38718.688542708514</v>
      </c>
      <c r="V558" s="64">
        <f>SFR!AA39+SFR!AA86+SFR!AA131+SFR!AA178+SFR!AA223+SFR!AA270</f>
        <v>31386.99496469774</v>
      </c>
      <c r="W558" s="64">
        <f>SFR!AB39+SFR!AB86+SFR!AB131+SFR!AB178+SFR!AB223+SFR!AB270</f>
        <v>31176.366670988176</v>
      </c>
      <c r="X558" s="64">
        <f>SFR!AC39+SFR!AC86+SFR!AC131+SFR!AC178+SFR!AC223+SFR!AC270</f>
        <v>29874.860986630891</v>
      </c>
      <c r="Y558" s="64">
        <f>SFR!AD39+SFR!AD86+SFR!AD131+SFR!AD178+SFR!AD223+SFR!AD270</f>
        <v>27823.0561159481</v>
      </c>
      <c r="Z558" s="64">
        <f>SFR!AE39+SFR!AE86+SFR!AE131+SFR!AE178+SFR!AE223+SFR!AE270</f>
        <v>29307.453728248056</v>
      </c>
      <c r="AA558" s="64">
        <f>SFR!AF39+SFR!AF86+SFR!AF131+SFR!AF178+SFR!AF223+SFR!AF270</f>
        <v>30173.30282155233</v>
      </c>
      <c r="AB558" s="64">
        <f>SFR!AG39+SFR!AG86+SFR!AG131+SFR!AG178+SFR!AG223+SFR!AG270</f>
        <v>38435.695595875266</v>
      </c>
      <c r="AC558" s="64">
        <f>SFR!AH39+SFR!AH86+SFR!AH131+SFR!AH178+SFR!AH223+SFR!AH270</f>
        <v>40956.00671960308</v>
      </c>
      <c r="AE558" s="36">
        <f t="shared" si="51"/>
        <v>448273.65357539419</v>
      </c>
      <c r="AF558" s="129">
        <v>448273.63759573636</v>
      </c>
      <c r="AG558" s="129">
        <f t="shared" si="52"/>
        <v>-1.5979657822754234E-2</v>
      </c>
    </row>
    <row r="559" spans="1:33" x14ac:dyDescent="0.3">
      <c r="A559" t="s">
        <v>60</v>
      </c>
      <c r="B559" s="64">
        <f>+Misc!G96</f>
        <v>181.50399999999999</v>
      </c>
      <c r="C559" s="64">
        <f>+Misc!H96</f>
        <v>410.4</v>
      </c>
      <c r="D559" s="64">
        <f>+Misc!I96</f>
        <v>2074.4259999999999</v>
      </c>
      <c r="E559" s="64">
        <f>+Misc!J96</f>
        <v>557.1</v>
      </c>
      <c r="F559" s="64">
        <f>+Misc!K96</f>
        <v>172</v>
      </c>
      <c r="G559" s="64">
        <f>+Misc!L96</f>
        <v>1055.5999999999999</v>
      </c>
      <c r="H559" s="64">
        <f>+Misc!M94</f>
        <v>324.62891000000002</v>
      </c>
      <c r="I559" s="64">
        <f>+Misc!N94</f>
        <v>209.13969000000006</v>
      </c>
      <c r="J559" s="64">
        <f>+Misc!O94</f>
        <v>264.29009000000002</v>
      </c>
      <c r="K559" s="64">
        <f>+Misc!P94</f>
        <v>150.49213499999999</v>
      </c>
      <c r="L559" s="64">
        <f>+Misc!Q94</f>
        <v>149.572315</v>
      </c>
      <c r="M559" s="64">
        <f>+Misc!R94</f>
        <v>338.08643999999998</v>
      </c>
      <c r="N559" s="64">
        <f>Misc!S39+Misc!S87</f>
        <v>154.47423000000001</v>
      </c>
      <c r="O559" s="64">
        <f>Misc!T39+Misc!T87</f>
        <v>263.498085</v>
      </c>
      <c r="P559" s="64">
        <f>Misc!U39+Misc!U87</f>
        <v>179.21118999999999</v>
      </c>
      <c r="Q559" s="64">
        <f>Misc!V39+Misc!V87</f>
        <v>397.51290499999999</v>
      </c>
      <c r="R559" s="64">
        <f>Misc!W39+Misc!W87</f>
        <v>350.10671000000002</v>
      </c>
      <c r="S559" s="64">
        <f>Misc!X39+Misc!X87</f>
        <v>372.33314000000007</v>
      </c>
      <c r="T559" s="64">
        <f>Misc!Y39+Misc!Y87</f>
        <v>324.62891000000002</v>
      </c>
      <c r="U559" s="64">
        <f>Misc!Z39+Misc!Z87</f>
        <v>209.13969000000006</v>
      </c>
      <c r="V559" s="64">
        <f>Misc!AA39+Misc!AA87</f>
        <v>264.29009000000002</v>
      </c>
      <c r="W559" s="64">
        <f>Misc!AB39+Misc!AB87</f>
        <v>150.49213499999999</v>
      </c>
      <c r="X559" s="64">
        <f>Misc!AC39+Misc!AC87</f>
        <v>149.572315</v>
      </c>
      <c r="Y559" s="64">
        <f>Misc!AD39+Misc!AD87</f>
        <v>338.08643999999998</v>
      </c>
      <c r="Z559" s="64">
        <f>Misc!AE39+Misc!AE87</f>
        <v>154.47423000000001</v>
      </c>
      <c r="AA559" s="64">
        <f>Misc!AF39+Misc!AF87</f>
        <v>263.498085</v>
      </c>
      <c r="AB559" s="64">
        <f>Misc!AG39+Misc!AG87</f>
        <v>179.21118999999999</v>
      </c>
      <c r="AC559" s="64">
        <f>Misc!AH39+Misc!AH87</f>
        <v>397.51290499999999</v>
      </c>
      <c r="AE559" s="36">
        <f t="shared" si="51"/>
        <v>5887.2395800000013</v>
      </c>
      <c r="AF559" s="129">
        <v>5887.2395800000013</v>
      </c>
      <c r="AG559" s="129">
        <f t="shared" si="52"/>
        <v>0</v>
      </c>
    </row>
    <row r="560" spans="1:33" x14ac:dyDescent="0.3">
      <c r="A560" t="s">
        <v>76</v>
      </c>
      <c r="B560" s="64">
        <f>SUM(B554:B559)</f>
        <v>828346.87559642608</v>
      </c>
      <c r="C560" s="64">
        <f t="shared" ref="C560:AC560" si="53">SUM(C554:C559)</f>
        <v>875095.88054049655</v>
      </c>
      <c r="D560" s="64">
        <f t="shared" si="53"/>
        <v>922496.92588326742</v>
      </c>
      <c r="E560" s="64">
        <f t="shared" si="53"/>
        <v>1139155.5091900674</v>
      </c>
      <c r="F560" s="64">
        <f t="shared" si="53"/>
        <v>1099811.0162072408</v>
      </c>
      <c r="G560" s="64">
        <f t="shared" si="53"/>
        <v>1122737.7000000002</v>
      </c>
      <c r="H560" s="64">
        <f t="shared" si="53"/>
        <v>1119180.534813965</v>
      </c>
      <c r="I560" s="64">
        <f t="shared" si="53"/>
        <v>1055198.7683710596</v>
      </c>
      <c r="J560" s="64">
        <f t="shared" si="53"/>
        <v>892477.52437541098</v>
      </c>
      <c r="K560" s="64">
        <f t="shared" si="53"/>
        <v>871198.0141191358</v>
      </c>
      <c r="L560" s="64">
        <f t="shared" si="53"/>
        <v>868724.60608485166</v>
      </c>
      <c r="M560" s="64">
        <f t="shared" si="53"/>
        <v>807514.10839954857</v>
      </c>
      <c r="N560" s="64">
        <f t="shared" si="53"/>
        <v>879160.84917675657</v>
      </c>
      <c r="O560" s="64">
        <f t="shared" si="53"/>
        <v>888246.54109911004</v>
      </c>
      <c r="P560" s="64">
        <f t="shared" si="53"/>
        <v>1010318.5366514841</v>
      </c>
      <c r="Q560" s="64">
        <f t="shared" si="53"/>
        <v>1070584.1657246812</v>
      </c>
      <c r="R560" s="64">
        <f t="shared" si="53"/>
        <v>1125359.2589886545</v>
      </c>
      <c r="S560" s="64">
        <f t="shared" si="53"/>
        <v>1150945.207742844</v>
      </c>
      <c r="T560" s="64">
        <f t="shared" si="53"/>
        <v>1108144.4464970145</v>
      </c>
      <c r="U560" s="64">
        <f t="shared" si="53"/>
        <v>1045221.7046083915</v>
      </c>
      <c r="V560" s="64">
        <f t="shared" si="53"/>
        <v>884055.38090539468</v>
      </c>
      <c r="W560" s="64">
        <f t="shared" si="53"/>
        <v>862728.1827488764</v>
      </c>
      <c r="X560" s="64">
        <f t="shared" si="53"/>
        <v>859829.06419155351</v>
      </c>
      <c r="Y560" s="64">
        <f t="shared" si="53"/>
        <v>799407.17690848489</v>
      </c>
      <c r="Z560" s="64">
        <f t="shared" si="53"/>
        <v>870130.81961885875</v>
      </c>
      <c r="AA560" s="64">
        <f t="shared" si="53"/>
        <v>879459.44792933878</v>
      </c>
      <c r="AB560" s="64">
        <f t="shared" si="53"/>
        <v>999400.01351825614</v>
      </c>
      <c r="AC560" s="64">
        <f t="shared" si="53"/>
        <v>1058920.7761000425</v>
      </c>
    </row>
    <row r="561" spans="1:29" x14ac:dyDescent="0.3"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</row>
    <row r="562" spans="1:29" x14ac:dyDescent="0.3">
      <c r="A562" t="s">
        <v>82</v>
      </c>
      <c r="B562" s="64">
        <f>SUM(B560:M560)</f>
        <v>11601937.463581469</v>
      </c>
      <c r="C562" s="64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</row>
    <row r="563" spans="1:29" x14ac:dyDescent="0.3">
      <c r="A563" t="s">
        <v>83</v>
      </c>
      <c r="B563" s="64">
        <f>SUM(R560:AC560)</f>
        <v>11643601.479757711</v>
      </c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</row>
    <row r="567" spans="1:29" x14ac:dyDescent="0.3">
      <c r="A567" s="46" t="s">
        <v>85</v>
      </c>
    </row>
    <row r="568" spans="1:29" x14ac:dyDescent="0.3">
      <c r="A568" s="78" t="s">
        <v>44</v>
      </c>
    </row>
    <row r="569" spans="1:29" x14ac:dyDescent="0.3">
      <c r="A569" t="s">
        <v>2</v>
      </c>
      <c r="B569" s="64">
        <f t="shared" ref="B569:B574" si="54">B554</f>
        <v>398239.6</v>
      </c>
      <c r="C569" s="64">
        <f t="shared" ref="C569:AC573" si="55">C554</f>
        <v>422251.6</v>
      </c>
      <c r="D569" s="64">
        <f t="shared" si="55"/>
        <v>457844.16800000001</v>
      </c>
      <c r="E569" s="64">
        <f t="shared" si="55"/>
        <v>547569.4</v>
      </c>
      <c r="F569" s="64">
        <f t="shared" si="55"/>
        <v>521015.2</v>
      </c>
      <c r="G569" s="64">
        <f t="shared" si="55"/>
        <v>529667.19999999995</v>
      </c>
      <c r="H569" s="64">
        <f t="shared" si="55"/>
        <v>527969.67892987875</v>
      </c>
      <c r="I569" s="64">
        <f t="shared" si="55"/>
        <v>499728.28611113201</v>
      </c>
      <c r="J569" s="64">
        <f t="shared" si="55"/>
        <v>437821.63865810493</v>
      </c>
      <c r="K569" s="64">
        <f t="shared" si="55"/>
        <v>444818.68094846635</v>
      </c>
      <c r="L569" s="64">
        <f t="shared" si="55"/>
        <v>438643.23259647435</v>
      </c>
      <c r="M569" s="64">
        <f t="shared" si="55"/>
        <v>401926.27836875449</v>
      </c>
      <c r="N569" s="64">
        <f t="shared" si="55"/>
        <v>434601.54805400671</v>
      </c>
      <c r="O569" s="64">
        <f t="shared" si="55"/>
        <v>429757.55899550772</v>
      </c>
      <c r="P569" s="64">
        <f t="shared" si="55"/>
        <v>487474.15952904464</v>
      </c>
      <c r="Q569" s="64">
        <f t="shared" si="55"/>
        <v>510237.24698767602</v>
      </c>
      <c r="R569" s="64">
        <f t="shared" si="55"/>
        <v>526796.34144558327</v>
      </c>
      <c r="S569" s="64">
        <f t="shared" si="55"/>
        <v>535092.61736181134</v>
      </c>
      <c r="T569" s="64">
        <f t="shared" si="55"/>
        <v>522999.63382010441</v>
      </c>
      <c r="U569" s="64">
        <f t="shared" si="55"/>
        <v>495104.79253712232</v>
      </c>
      <c r="V569" s="64">
        <f t="shared" si="55"/>
        <v>433957.80463369942</v>
      </c>
      <c r="W569" s="64">
        <f t="shared" si="55"/>
        <v>440868.98587014253</v>
      </c>
      <c r="X569" s="64">
        <f t="shared" si="55"/>
        <v>434493.76653136854</v>
      </c>
      <c r="Y569" s="64">
        <f t="shared" si="55"/>
        <v>398248.09234197636</v>
      </c>
      <c r="Z569" s="64">
        <f t="shared" si="55"/>
        <v>430503.95898377005</v>
      </c>
      <c r="AA569" s="64">
        <f t="shared" si="55"/>
        <v>425722.14489041088</v>
      </c>
      <c r="AB569" s="64">
        <f t="shared" si="55"/>
        <v>482697.92467005644</v>
      </c>
      <c r="AC569" s="64">
        <f t="shared" si="55"/>
        <v>505168.83678474644</v>
      </c>
    </row>
    <row r="570" spans="1:29" x14ac:dyDescent="0.3">
      <c r="A570" t="s">
        <v>35</v>
      </c>
      <c r="B570" s="64">
        <f t="shared" si="54"/>
        <v>257711.701</v>
      </c>
      <c r="C570" s="64">
        <f t="shared" ref="C570:Q570" si="56">C555</f>
        <v>285278.8</v>
      </c>
      <c r="D570" s="64">
        <f t="shared" si="56"/>
        <v>293694.04599999997</v>
      </c>
      <c r="E570" s="64">
        <f t="shared" si="56"/>
        <v>353762.2</v>
      </c>
      <c r="F570" s="64">
        <f t="shared" si="56"/>
        <v>356290.4</v>
      </c>
      <c r="G570" s="64">
        <f t="shared" si="56"/>
        <v>378742.5</v>
      </c>
      <c r="H570" s="64">
        <f t="shared" si="56"/>
        <v>368248.93076202943</v>
      </c>
      <c r="I570" s="64">
        <f t="shared" si="56"/>
        <v>352693.30866954604</v>
      </c>
      <c r="J570" s="64">
        <f t="shared" si="56"/>
        <v>290332.99004314054</v>
      </c>
      <c r="K570" s="64">
        <f t="shared" si="56"/>
        <v>274671.33254226425</v>
      </c>
      <c r="L570" s="64">
        <f t="shared" si="56"/>
        <v>275784.95953244285</v>
      </c>
      <c r="M570" s="64">
        <f t="shared" si="56"/>
        <v>261285.52289406129</v>
      </c>
      <c r="N570" s="64">
        <f t="shared" si="56"/>
        <v>287708.35705115</v>
      </c>
      <c r="O570" s="64">
        <f t="shared" si="56"/>
        <v>292077.33643603616</v>
      </c>
      <c r="P570" s="64">
        <f t="shared" si="56"/>
        <v>325005.053971852</v>
      </c>
      <c r="Q570" s="64">
        <f t="shared" si="56"/>
        <v>344109.39961317868</v>
      </c>
      <c r="R570" s="64">
        <f t="shared" si="55"/>
        <v>368472.06210495502</v>
      </c>
      <c r="S570" s="64">
        <f t="shared" si="55"/>
        <v>375493.27183142345</v>
      </c>
      <c r="T570" s="64">
        <f t="shared" si="55"/>
        <v>366111.50323122222</v>
      </c>
      <c r="U570" s="64">
        <f t="shared" si="55"/>
        <v>350650.80883686087</v>
      </c>
      <c r="V570" s="64">
        <f t="shared" si="55"/>
        <v>288671.04210778041</v>
      </c>
      <c r="W570" s="64">
        <f t="shared" si="55"/>
        <v>273104.95938279532</v>
      </c>
      <c r="X570" s="64">
        <f t="shared" si="55"/>
        <v>274232.59098263574</v>
      </c>
      <c r="Y570" s="64">
        <f t="shared" si="55"/>
        <v>259820.54288747517</v>
      </c>
      <c r="Z570" s="64">
        <f t="shared" si="55"/>
        <v>286084.12582382036</v>
      </c>
      <c r="AA570" s="64">
        <f t="shared" si="55"/>
        <v>290426.77323779406</v>
      </c>
      <c r="AB570" s="64">
        <f t="shared" si="55"/>
        <v>323156.03442397289</v>
      </c>
      <c r="AC570" s="64">
        <f t="shared" si="55"/>
        <v>342145.23759622162</v>
      </c>
    </row>
    <row r="571" spans="1:29" x14ac:dyDescent="0.3">
      <c r="A571" t="s">
        <v>15</v>
      </c>
      <c r="B571" s="64">
        <f t="shared" si="54"/>
        <v>65096.270596426082</v>
      </c>
      <c r="C571" s="64">
        <f t="shared" si="55"/>
        <v>48666.219540496633</v>
      </c>
      <c r="D571" s="64">
        <f t="shared" si="55"/>
        <v>49350.266883267577</v>
      </c>
      <c r="E571" s="64">
        <f t="shared" si="55"/>
        <v>62005.609190067298</v>
      </c>
      <c r="F571" s="64">
        <f t="shared" si="55"/>
        <v>69120.023207240665</v>
      </c>
      <c r="G571" s="64">
        <f t="shared" si="55"/>
        <v>56033.2</v>
      </c>
      <c r="H571" s="64">
        <f t="shared" si="55"/>
        <v>58503.636390820531</v>
      </c>
      <c r="I571" s="64">
        <f t="shared" si="55"/>
        <v>58047.577166746792</v>
      </c>
      <c r="J571" s="64">
        <f t="shared" si="55"/>
        <v>49339.034324161272</v>
      </c>
      <c r="K571" s="64">
        <f t="shared" si="55"/>
        <v>44607.609443071226</v>
      </c>
      <c r="L571" s="64">
        <f t="shared" si="55"/>
        <v>46854.151598367724</v>
      </c>
      <c r="M571" s="64">
        <f t="shared" si="55"/>
        <v>44258.49377638306</v>
      </c>
      <c r="N571" s="64">
        <f t="shared" si="55"/>
        <v>48609.350470992693</v>
      </c>
      <c r="O571" s="64">
        <f t="shared" si="55"/>
        <v>48917.723306635169</v>
      </c>
      <c r="P571" s="64">
        <f t="shared" si="55"/>
        <v>52413.994326282431</v>
      </c>
      <c r="Q571" s="64">
        <f t="shared" si="55"/>
        <v>56492.570399612479</v>
      </c>
      <c r="R571" s="64">
        <f t="shared" si="55"/>
        <v>59473.94789779788</v>
      </c>
      <c r="S571" s="64">
        <f t="shared" si="55"/>
        <v>62370.370300487215</v>
      </c>
      <c r="T571" s="64">
        <f t="shared" si="55"/>
        <v>57617.097173166061</v>
      </c>
      <c r="U571" s="64">
        <f t="shared" si="55"/>
        <v>57167.948876560382</v>
      </c>
      <c r="V571" s="64">
        <f t="shared" si="55"/>
        <v>48591.371587483394</v>
      </c>
      <c r="W571" s="64">
        <f t="shared" si="55"/>
        <v>43931.644706231367</v>
      </c>
      <c r="X571" s="64">
        <f t="shared" si="55"/>
        <v>45441.123728480517</v>
      </c>
      <c r="Y571" s="64">
        <f t="shared" si="55"/>
        <v>42923.745775366282</v>
      </c>
      <c r="Z571" s="64">
        <f t="shared" si="55"/>
        <v>47143.389299794791</v>
      </c>
      <c r="AA571" s="64">
        <f t="shared" si="55"/>
        <v>47442.462225051218</v>
      </c>
      <c r="AB571" s="64">
        <f t="shared" si="55"/>
        <v>50833.292675978155</v>
      </c>
      <c r="AC571" s="64">
        <f t="shared" si="55"/>
        <v>54788.867020230442</v>
      </c>
    </row>
    <row r="572" spans="1:29" x14ac:dyDescent="0.3">
      <c r="A572" t="s">
        <v>58</v>
      </c>
      <c r="B572" s="64">
        <f t="shared" si="54"/>
        <v>75677</v>
      </c>
      <c r="C572" s="64">
        <f t="shared" si="55"/>
        <v>84036.713000000003</v>
      </c>
      <c r="D572" s="64">
        <f t="shared" si="55"/>
        <v>87893.115000000005</v>
      </c>
      <c r="E572" s="64">
        <f t="shared" si="55"/>
        <v>128799</v>
      </c>
      <c r="F572" s="64">
        <f t="shared" si="55"/>
        <v>110223.51700000001</v>
      </c>
      <c r="G572" s="64">
        <f t="shared" si="55"/>
        <v>110697.1</v>
      </c>
      <c r="H572" s="64">
        <f t="shared" si="55"/>
        <v>118776.96392534951</v>
      </c>
      <c r="I572" s="64">
        <f t="shared" si="55"/>
        <v>103313.71326296871</v>
      </c>
      <c r="J572" s="64">
        <f t="shared" si="55"/>
        <v>81139.41551952374</v>
      </c>
      <c r="K572" s="64">
        <f t="shared" si="55"/>
        <v>73455.482549732871</v>
      </c>
      <c r="L572" s="64">
        <f t="shared" si="55"/>
        <v>75637.149647437836</v>
      </c>
      <c r="M572" s="64">
        <f t="shared" si="55"/>
        <v>70253.653347718864</v>
      </c>
      <c r="N572" s="64">
        <f t="shared" si="55"/>
        <v>76937.41755322559</v>
      </c>
      <c r="O572" s="64">
        <f t="shared" si="55"/>
        <v>85431.266669530189</v>
      </c>
      <c r="P572" s="64">
        <f t="shared" si="55"/>
        <v>104097.85496237339</v>
      </c>
      <c r="Q572" s="64">
        <f t="shared" si="55"/>
        <v>115464.31507424105</v>
      </c>
      <c r="R572" s="64">
        <f t="shared" si="55"/>
        <v>128233.77361580126</v>
      </c>
      <c r="S572" s="64">
        <f t="shared" si="55"/>
        <v>132924.23964043549</v>
      </c>
      <c r="T572" s="64">
        <f t="shared" si="55"/>
        <v>118842.05019197745</v>
      </c>
      <c r="U572" s="64">
        <f t="shared" si="55"/>
        <v>103370.32612513939</v>
      </c>
      <c r="V572" s="64">
        <f t="shared" si="55"/>
        <v>81183.877521733681</v>
      </c>
      <c r="W572" s="64">
        <f t="shared" si="55"/>
        <v>73495.733983719023</v>
      </c>
      <c r="X572" s="64">
        <f t="shared" si="55"/>
        <v>75637.149647437822</v>
      </c>
      <c r="Y572" s="64">
        <f t="shared" si="55"/>
        <v>70253.653347718864</v>
      </c>
      <c r="Z572" s="64">
        <f t="shared" si="55"/>
        <v>76937.41755322559</v>
      </c>
      <c r="AA572" s="64">
        <f t="shared" si="55"/>
        <v>85431.266669530189</v>
      </c>
      <c r="AB572" s="64">
        <f t="shared" si="55"/>
        <v>104097.85496237336</v>
      </c>
      <c r="AC572" s="64">
        <f t="shared" si="55"/>
        <v>115464.31507424107</v>
      </c>
    </row>
    <row r="573" spans="1:29" x14ac:dyDescent="0.3">
      <c r="A573" t="s">
        <v>59</v>
      </c>
      <c r="B573" s="64">
        <f t="shared" si="54"/>
        <v>31440.800000000003</v>
      </c>
      <c r="C573" s="64">
        <f t="shared" si="55"/>
        <v>34452.148000000001</v>
      </c>
      <c r="D573" s="64">
        <f t="shared" si="55"/>
        <v>31640.903999999999</v>
      </c>
      <c r="E573" s="64">
        <f t="shared" si="55"/>
        <v>46462.200000000004</v>
      </c>
      <c r="F573" s="64">
        <f t="shared" si="55"/>
        <v>42989.875999999997</v>
      </c>
      <c r="G573" s="64">
        <f t="shared" si="55"/>
        <v>46542.1</v>
      </c>
      <c r="H573" s="64">
        <f t="shared" si="55"/>
        <v>45356.695895886922</v>
      </c>
      <c r="I573" s="64">
        <f t="shared" si="55"/>
        <v>41206.743470665904</v>
      </c>
      <c r="J573" s="64">
        <f t="shared" si="55"/>
        <v>33580.155740480521</v>
      </c>
      <c r="K573" s="64">
        <f t="shared" si="55"/>
        <v>33494.41650060111</v>
      </c>
      <c r="L573" s="64">
        <f t="shared" si="55"/>
        <v>31655.540395128923</v>
      </c>
      <c r="M573" s="64">
        <f t="shared" si="55"/>
        <v>29452.073572630834</v>
      </c>
      <c r="N573" s="64">
        <f t="shared" si="55"/>
        <v>31149.701817381465</v>
      </c>
      <c r="O573" s="64">
        <f t="shared" si="55"/>
        <v>31799.157606400731</v>
      </c>
      <c r="P573" s="64">
        <f t="shared" si="55"/>
        <v>41148.262671931647</v>
      </c>
      <c r="Q573" s="64">
        <f t="shared" si="55"/>
        <v>43883.120744972955</v>
      </c>
      <c r="R573" s="64">
        <f t="shared" si="55"/>
        <v>42033.027214517198</v>
      </c>
      <c r="S573" s="64">
        <f t="shared" si="55"/>
        <v>44692.375468686405</v>
      </c>
      <c r="T573" s="64">
        <f t="shared" si="55"/>
        <v>42249.533170544273</v>
      </c>
      <c r="U573" s="64">
        <f t="shared" si="55"/>
        <v>38718.688542708514</v>
      </c>
      <c r="V573" s="64">
        <f t="shared" si="55"/>
        <v>31386.99496469774</v>
      </c>
      <c r="W573" s="64">
        <f t="shared" si="55"/>
        <v>31176.366670988176</v>
      </c>
      <c r="X573" s="64">
        <f t="shared" si="55"/>
        <v>29874.860986630891</v>
      </c>
      <c r="Y573" s="64">
        <f t="shared" si="55"/>
        <v>27823.0561159481</v>
      </c>
      <c r="Z573" s="64">
        <f t="shared" si="55"/>
        <v>29307.453728248056</v>
      </c>
      <c r="AA573" s="64">
        <f t="shared" si="55"/>
        <v>30173.30282155233</v>
      </c>
      <c r="AB573" s="64">
        <f t="shared" si="55"/>
        <v>38435.695595875266</v>
      </c>
      <c r="AC573" s="64">
        <f t="shared" si="55"/>
        <v>40956.00671960308</v>
      </c>
    </row>
    <row r="574" spans="1:29" x14ac:dyDescent="0.3">
      <c r="A574" t="s">
        <v>60</v>
      </c>
      <c r="B574" s="64">
        <f t="shared" si="54"/>
        <v>181.50399999999999</v>
      </c>
      <c r="C574" s="64">
        <f>C559</f>
        <v>410.4</v>
      </c>
      <c r="D574" s="64">
        <f>D559</f>
        <v>2074.4259999999999</v>
      </c>
      <c r="E574" s="64">
        <f>E559</f>
        <v>557.1</v>
      </c>
      <c r="F574" s="64">
        <f>F559</f>
        <v>172</v>
      </c>
      <c r="G574" s="64">
        <f>G559</f>
        <v>1055.5999999999999</v>
      </c>
      <c r="H574" s="64">
        <f t="shared" ref="H574:AC574" si="57">H559</f>
        <v>324.62891000000002</v>
      </c>
      <c r="I574" s="64">
        <f t="shared" si="57"/>
        <v>209.13969000000006</v>
      </c>
      <c r="J574" s="64">
        <f t="shared" si="57"/>
        <v>264.29009000000002</v>
      </c>
      <c r="K574" s="64">
        <f t="shared" si="57"/>
        <v>150.49213499999999</v>
      </c>
      <c r="L574" s="64">
        <f t="shared" si="57"/>
        <v>149.572315</v>
      </c>
      <c r="M574" s="64">
        <f t="shared" si="57"/>
        <v>338.08643999999998</v>
      </c>
      <c r="N574" s="64">
        <f t="shared" si="57"/>
        <v>154.47423000000001</v>
      </c>
      <c r="O574" s="64">
        <f t="shared" si="57"/>
        <v>263.498085</v>
      </c>
      <c r="P574" s="64">
        <f t="shared" si="57"/>
        <v>179.21118999999999</v>
      </c>
      <c r="Q574" s="64">
        <f t="shared" si="57"/>
        <v>397.51290499999999</v>
      </c>
      <c r="R574" s="64">
        <f t="shared" si="57"/>
        <v>350.10671000000002</v>
      </c>
      <c r="S574" s="64">
        <f t="shared" si="57"/>
        <v>372.33314000000007</v>
      </c>
      <c r="T574" s="64">
        <f t="shared" si="57"/>
        <v>324.62891000000002</v>
      </c>
      <c r="U574" s="64">
        <f t="shared" si="57"/>
        <v>209.13969000000006</v>
      </c>
      <c r="V574" s="64">
        <f t="shared" si="57"/>
        <v>264.29009000000002</v>
      </c>
      <c r="W574" s="64">
        <f t="shared" si="57"/>
        <v>150.49213499999999</v>
      </c>
      <c r="X574" s="64">
        <f t="shared" si="57"/>
        <v>149.572315</v>
      </c>
      <c r="Y574" s="64">
        <f t="shared" si="57"/>
        <v>338.08643999999998</v>
      </c>
      <c r="Z574" s="64">
        <f t="shared" si="57"/>
        <v>154.47423000000001</v>
      </c>
      <c r="AA574" s="64">
        <f t="shared" si="57"/>
        <v>263.498085</v>
      </c>
      <c r="AB574" s="64">
        <f t="shared" si="57"/>
        <v>179.21118999999999</v>
      </c>
      <c r="AC574" s="64">
        <f t="shared" si="57"/>
        <v>397.51290499999999</v>
      </c>
    </row>
    <row r="575" spans="1:29" x14ac:dyDescent="0.3">
      <c r="A575" t="s">
        <v>76</v>
      </c>
      <c r="B575" s="64">
        <f>SUM(B569:B574)</f>
        <v>828346.87559642608</v>
      </c>
      <c r="C575" s="64">
        <f t="shared" ref="C575:AC575" si="58">SUM(C569:C574)</f>
        <v>875095.88054049655</v>
      </c>
      <c r="D575" s="64">
        <f t="shared" si="58"/>
        <v>922496.92588326742</v>
      </c>
      <c r="E575" s="64">
        <f t="shared" si="58"/>
        <v>1139155.5091900674</v>
      </c>
      <c r="F575" s="64">
        <f t="shared" si="58"/>
        <v>1099811.0162072408</v>
      </c>
      <c r="G575" s="64">
        <f t="shared" si="58"/>
        <v>1122737.7000000002</v>
      </c>
      <c r="H575" s="64">
        <f t="shared" si="58"/>
        <v>1119180.534813965</v>
      </c>
      <c r="I575" s="64">
        <f t="shared" si="58"/>
        <v>1055198.7683710596</v>
      </c>
      <c r="J575" s="64">
        <f t="shared" si="58"/>
        <v>892477.52437541098</v>
      </c>
      <c r="K575" s="64">
        <f t="shared" si="58"/>
        <v>871198.0141191358</v>
      </c>
      <c r="L575" s="64">
        <f t="shared" si="58"/>
        <v>868724.60608485166</v>
      </c>
      <c r="M575" s="64">
        <f t="shared" si="58"/>
        <v>807514.10839954857</v>
      </c>
      <c r="N575" s="64">
        <f t="shared" si="58"/>
        <v>879160.84917675657</v>
      </c>
      <c r="O575" s="64">
        <f t="shared" si="58"/>
        <v>888246.54109911004</v>
      </c>
      <c r="P575" s="64">
        <f t="shared" si="58"/>
        <v>1010318.5366514841</v>
      </c>
      <c r="Q575" s="64">
        <f t="shared" si="58"/>
        <v>1070584.1657246812</v>
      </c>
      <c r="R575" s="64">
        <f t="shared" si="58"/>
        <v>1125359.2589886545</v>
      </c>
      <c r="S575" s="64">
        <f t="shared" si="58"/>
        <v>1150945.207742844</v>
      </c>
      <c r="T575" s="64">
        <f t="shared" si="58"/>
        <v>1108144.4464970145</v>
      </c>
      <c r="U575" s="64">
        <f t="shared" si="58"/>
        <v>1045221.7046083915</v>
      </c>
      <c r="V575" s="64">
        <f t="shared" si="58"/>
        <v>884055.38090539468</v>
      </c>
      <c r="W575" s="64">
        <f t="shared" si="58"/>
        <v>862728.1827488764</v>
      </c>
      <c r="X575" s="64">
        <f t="shared" si="58"/>
        <v>859829.06419155351</v>
      </c>
      <c r="Y575" s="64">
        <f t="shared" si="58"/>
        <v>799407.17690848489</v>
      </c>
      <c r="Z575" s="64">
        <f t="shared" si="58"/>
        <v>870130.81961885875</v>
      </c>
      <c r="AA575" s="64">
        <f t="shared" si="58"/>
        <v>879459.44792933878</v>
      </c>
      <c r="AB575" s="64">
        <f t="shared" si="58"/>
        <v>999400.01351825614</v>
      </c>
      <c r="AC575" s="64">
        <f t="shared" si="58"/>
        <v>1058920.7761000425</v>
      </c>
    </row>
    <row r="576" spans="1:29" x14ac:dyDescent="0.3"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</row>
    <row r="577" spans="1:29" x14ac:dyDescent="0.3">
      <c r="A577" t="s">
        <v>82</v>
      </c>
      <c r="B577" s="64">
        <f>SUM(B575:M575)</f>
        <v>11601937.463581469</v>
      </c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</row>
    <row r="578" spans="1:29" x14ac:dyDescent="0.3">
      <c r="A578" t="s">
        <v>83</v>
      </c>
      <c r="B578" s="64">
        <f>SUM(R575:AC575)</f>
        <v>11643601.479757711</v>
      </c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</row>
  </sheetData>
  <mergeCells count="45">
    <mergeCell ref="A486:M486"/>
    <mergeCell ref="C488:G488"/>
    <mergeCell ref="I488:M488"/>
    <mergeCell ref="A520:M520"/>
    <mergeCell ref="C522:G522"/>
    <mergeCell ref="I522:M522"/>
    <mergeCell ref="A418:M418"/>
    <mergeCell ref="C420:G420"/>
    <mergeCell ref="I420:M420"/>
    <mergeCell ref="A451:M451"/>
    <mergeCell ref="C453:G453"/>
    <mergeCell ref="I453:M453"/>
    <mergeCell ref="A349:M349"/>
    <mergeCell ref="C351:G351"/>
    <mergeCell ref="I351:M351"/>
    <mergeCell ref="A384:M384"/>
    <mergeCell ref="C386:G386"/>
    <mergeCell ref="I386:M386"/>
    <mergeCell ref="A281:M281"/>
    <mergeCell ref="C283:G283"/>
    <mergeCell ref="I283:M283"/>
    <mergeCell ref="A316:M316"/>
    <mergeCell ref="C318:G318"/>
    <mergeCell ref="I318:M318"/>
    <mergeCell ref="C131:G131"/>
    <mergeCell ref="I131:M131"/>
    <mergeCell ref="A164:M164"/>
    <mergeCell ref="C166:G166"/>
    <mergeCell ref="I166:M166"/>
    <mergeCell ref="A246:M246"/>
    <mergeCell ref="C248:G248"/>
    <mergeCell ref="I248:M248"/>
    <mergeCell ref="A24:M24"/>
    <mergeCell ref="C26:G26"/>
    <mergeCell ref="I26:M26"/>
    <mergeCell ref="A59:M59"/>
    <mergeCell ref="C61:G61"/>
    <mergeCell ref="I61:M61"/>
    <mergeCell ref="A199:M199"/>
    <mergeCell ref="C201:G201"/>
    <mergeCell ref="I201:M201"/>
    <mergeCell ref="A94:M94"/>
    <mergeCell ref="C96:G96"/>
    <mergeCell ref="I96:M96"/>
    <mergeCell ref="A129:M129"/>
  </mergeCells>
  <pageMargins left="0.7" right="0.7" top="0.75" bottom="0.75" header="0.3" footer="0.3"/>
  <pageSetup scale="59" orientation="landscape" r:id="rId1"/>
  <rowBreaks count="1" manualBreakCount="1">
    <brk id="551" max="28" man="1"/>
  </rowBreaks>
  <colBreaks count="1" manualBreakCount="1">
    <brk id="13" min="551" max="576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2"/>
  <sheetViews>
    <sheetView workbookViewId="0"/>
  </sheetViews>
  <sheetFormatPr defaultRowHeight="14.4" x14ac:dyDescent="0.3"/>
  <cols>
    <col min="1" max="1" width="20.5546875" customWidth="1"/>
    <col min="2" max="2" width="1.6640625" customWidth="1"/>
    <col min="3" max="3" width="16.6640625" customWidth="1"/>
    <col min="4" max="4" width="1.6640625" customWidth="1"/>
    <col min="5" max="5" width="16.6640625" customWidth="1"/>
    <col min="6" max="6" width="1.6640625" customWidth="1"/>
    <col min="7" max="7" width="16.6640625" customWidth="1"/>
    <col min="8" max="8" width="11.88671875" bestFit="1" customWidth="1"/>
    <col min="9" max="9" width="16.6640625" customWidth="1"/>
    <col min="10" max="10" width="1.6640625" customWidth="1"/>
    <col min="11" max="11" width="16.6640625" customWidth="1"/>
    <col min="12" max="12" width="1.6640625" customWidth="1"/>
    <col min="13" max="13" width="16.6640625" customWidth="1"/>
    <col min="14" max="14" width="10" bestFit="1" customWidth="1"/>
    <col min="15" max="15" width="14" bestFit="1" customWidth="1"/>
    <col min="17" max="17" width="14.33203125" bestFit="1" customWidth="1"/>
    <col min="18" max="18" width="10" bestFit="1" customWidth="1"/>
    <col min="19" max="19" width="12.33203125" bestFit="1" customWidth="1"/>
  </cols>
  <sheetData>
    <row r="1" spans="1:20" x14ac:dyDescent="0.3">
      <c r="A1" s="82" t="s">
        <v>86</v>
      </c>
      <c r="M1" s="83" t="str">
        <f>'Link In'!A4</f>
        <v>W/P - 2-1</v>
      </c>
    </row>
    <row r="2" spans="1:20" x14ac:dyDescent="0.3">
      <c r="A2" s="69" t="s">
        <v>87</v>
      </c>
      <c r="M2" s="83" t="str">
        <f ca="1">RIGHT(CELL("filename",$A$1),LEN(CELL("filename",$A$1))-SEARCH("\Revenues",CELL("filename",$A$1),1))</f>
        <v>Revenues\[KAWC 2018 Rate Case - Bill Analysis.xlsx]Summary</v>
      </c>
    </row>
    <row r="3" spans="1:20" x14ac:dyDescent="0.3">
      <c r="A3" s="245" t="str">
        <f>'Link In'!A1</f>
        <v>Kentucky American Water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20" x14ac:dyDescent="0.3">
      <c r="A4" s="245" t="str">
        <f>'Link In'!A2</f>
        <v>Case No. 2018-00358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</row>
    <row r="5" spans="1:20" x14ac:dyDescent="0.3">
      <c r="A5" s="245" t="str">
        <f>'Link In'!A3</f>
        <v>For the 12 Months Ending June 30, 2020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1:20" x14ac:dyDescent="0.3">
      <c r="A6" s="242" t="s">
        <v>88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</row>
    <row r="10" spans="1:20" x14ac:dyDescent="0.3">
      <c r="C10" s="243" t="s">
        <v>38</v>
      </c>
      <c r="D10" s="243"/>
      <c r="E10" s="243"/>
      <c r="F10" s="243"/>
      <c r="G10" s="243"/>
      <c r="H10" s="44"/>
      <c r="I10" s="243" t="s">
        <v>39</v>
      </c>
      <c r="J10" s="243"/>
      <c r="K10" s="243"/>
      <c r="L10" s="243"/>
      <c r="M10" s="243"/>
    </row>
    <row r="11" spans="1:20" x14ac:dyDescent="0.3">
      <c r="A11" s="46" t="s">
        <v>49</v>
      </c>
      <c r="C11" s="45" t="s">
        <v>41</v>
      </c>
      <c r="D11" s="43"/>
      <c r="E11" s="45" t="s">
        <v>47</v>
      </c>
      <c r="F11" s="43"/>
      <c r="G11" s="45" t="s">
        <v>42</v>
      </c>
      <c r="H11" s="43"/>
      <c r="I11" s="45" t="s">
        <v>41</v>
      </c>
      <c r="J11" s="45"/>
      <c r="K11" s="45" t="s">
        <v>47</v>
      </c>
      <c r="L11" s="43"/>
      <c r="M11" s="45" t="s">
        <v>42</v>
      </c>
      <c r="O11" t="s">
        <v>89</v>
      </c>
    </row>
    <row r="12" spans="1:20" x14ac:dyDescent="0.3">
      <c r="A12" t="s">
        <v>2</v>
      </c>
      <c r="C12" s="36">
        <f>SUM(C29:C37)+SUM(C286:C294)</f>
        <v>1436806.1164428589</v>
      </c>
      <c r="E12" s="36">
        <f>SUM(C43:C49)+SUM(C300:C306)</f>
        <v>5627494.9636128116</v>
      </c>
      <c r="G12" s="138">
        <f>ROUND(G54,0)+ROUND(G311,0)</f>
        <v>49739989</v>
      </c>
      <c r="H12" s="138"/>
      <c r="I12" s="36">
        <f>SUM(I29:I37)+SUM(I286:I294)+SUM(I354:I362)+SUM(I492:I500)</f>
        <v>1458004</v>
      </c>
      <c r="K12" s="36">
        <f>SUM(I43:I49)+SUM(I300:I306)+SUM(I368:I374)+SUM(I506:I512)</f>
        <v>5631654.8998707933</v>
      </c>
      <c r="M12" s="138">
        <f>ROUND(M54,0)+ROUND(M311,0)+ROUND(M379,0)+ROUND(M517,0)</f>
        <v>47551194</v>
      </c>
      <c r="N12" s="138"/>
      <c r="O12" s="138">
        <f>M12-G12</f>
        <v>-2188795</v>
      </c>
      <c r="Q12" s="129"/>
      <c r="R12" s="138"/>
      <c r="T12" s="138"/>
    </row>
    <row r="13" spans="1:20" x14ac:dyDescent="0.3">
      <c r="A13" t="s">
        <v>35</v>
      </c>
      <c r="C13" s="36">
        <f>SUM(C64:C73)+SUM(C321:C329)</f>
        <v>111185.84879957585</v>
      </c>
      <c r="E13" s="36">
        <f>SUM(C78:C84)+SUM(C335:C341)</f>
        <v>3748496.6914434847</v>
      </c>
      <c r="G13" s="138">
        <f>ROUND(G89,0)+ROUND(G346,0)</f>
        <v>22686067</v>
      </c>
      <c r="H13" s="138"/>
      <c r="I13" s="36">
        <f>SUM(I64:I73)+SUM(I321:I329)+SUM(I389:I397)+SUM(I527:I535)</f>
        <v>111217</v>
      </c>
      <c r="K13" s="36">
        <f>SUM(I78:I84)+SUM(I335:I341)+SUM(I403:I409)+SUM(I541:I547)</f>
        <v>3798368.9524469571</v>
      </c>
      <c r="M13" s="138">
        <f>M89+M346+M414+M552</f>
        <v>21663948</v>
      </c>
      <c r="N13" s="138"/>
      <c r="O13" s="36">
        <f>M13-G13</f>
        <v>-1022119</v>
      </c>
      <c r="Q13" s="129"/>
      <c r="R13" s="138"/>
      <c r="T13" s="138"/>
    </row>
    <row r="14" spans="1:20" x14ac:dyDescent="0.3">
      <c r="A14" t="s">
        <v>15</v>
      </c>
      <c r="C14" s="36">
        <f>SUM(C99:C108)</f>
        <v>640.82190022010275</v>
      </c>
      <c r="E14" s="36">
        <f>SUM(C113:C119)</f>
        <v>651882.09211704892</v>
      </c>
      <c r="G14" s="38">
        <f>ROUND(G124,0)</f>
        <v>2813213</v>
      </c>
      <c r="I14" s="36">
        <f>SUM(I99:I108)</f>
        <v>636</v>
      </c>
      <c r="K14" s="36">
        <f>SUM(I113:I119)</f>
        <v>617725.2612666277</v>
      </c>
      <c r="M14" s="138">
        <f>M124</f>
        <v>2515892</v>
      </c>
      <c r="N14" s="138"/>
      <c r="O14" s="36">
        <f t="shared" ref="O14:O19" si="0">M14-G14</f>
        <v>-297321</v>
      </c>
      <c r="Q14" s="129"/>
      <c r="R14" s="138"/>
    </row>
    <row r="15" spans="1:20" x14ac:dyDescent="0.3">
      <c r="A15" t="s">
        <v>32</v>
      </c>
      <c r="C15" s="36">
        <f>SUM(C134:C143)</f>
        <v>9478.6358307666924</v>
      </c>
      <c r="E15" s="36">
        <f>SUM(C148:C154)</f>
        <v>1119902.8232527315</v>
      </c>
      <c r="G15" s="38">
        <f>ROUND(G159,0)</f>
        <v>5785622</v>
      </c>
      <c r="I15" s="36">
        <f>SUM(I134:I143)++SUM(I562:I570)</f>
        <v>9672</v>
      </c>
      <c r="K15" s="36">
        <f>SUM(I148:I154)+SUM(I576:I582)</f>
        <v>1165871.6583333332</v>
      </c>
      <c r="M15" s="138">
        <f>M159+M587</f>
        <v>5703375</v>
      </c>
      <c r="N15" s="138"/>
      <c r="O15" s="36">
        <f t="shared" si="0"/>
        <v>-82247</v>
      </c>
      <c r="Q15" s="129"/>
      <c r="R15" s="138"/>
      <c r="T15" s="138"/>
    </row>
    <row r="16" spans="1:20" x14ac:dyDescent="0.3">
      <c r="A16" t="s">
        <v>17</v>
      </c>
      <c r="C16" s="36">
        <f>SUM(C169:C178)</f>
        <v>214.84708170994907</v>
      </c>
      <c r="E16" s="36">
        <f>SUM(C183:C189)</f>
        <v>448273.63759573636</v>
      </c>
      <c r="G16" s="38">
        <f>ROUND(G194,0)</f>
        <v>1897800</v>
      </c>
      <c r="I16" s="36">
        <f>SUM(I169:I178)+SUM(I424:I432)+SUM(I456:I465)</f>
        <v>228</v>
      </c>
      <c r="K16" s="36">
        <f>SUM(I183:I189)+SUM(I438:I444)+SUM(I470:I476)</f>
        <v>426827.36200000008</v>
      </c>
      <c r="M16" s="138">
        <f>M194+M449+M481</f>
        <v>1711088</v>
      </c>
      <c r="N16" s="138"/>
      <c r="O16" s="36">
        <f t="shared" si="0"/>
        <v>-186712</v>
      </c>
      <c r="Q16" s="129"/>
      <c r="R16" s="138"/>
      <c r="S16" s="129"/>
      <c r="T16" s="138"/>
    </row>
    <row r="17" spans="1:18" x14ac:dyDescent="0.3">
      <c r="A17" t="s">
        <v>80</v>
      </c>
      <c r="C17" s="36">
        <f>SUM(C251:C259)</f>
        <v>467.54036216157112</v>
      </c>
      <c r="E17" s="36">
        <f>SUM(C265:C271)</f>
        <v>5887.2395800000013</v>
      </c>
      <c r="G17" s="138">
        <f>ROUND(G276,0)</f>
        <v>-1282884</v>
      </c>
      <c r="H17" s="138"/>
      <c r="I17" s="64">
        <f>SUM(I251:I259)</f>
        <v>528</v>
      </c>
      <c r="J17" s="62"/>
      <c r="K17" s="64">
        <f>SUM(I265:I271)</f>
        <v>3153.34584</v>
      </c>
      <c r="L17" s="62"/>
      <c r="M17" s="64">
        <f>M276</f>
        <v>60281</v>
      </c>
      <c r="N17" s="138"/>
      <c r="O17" s="36">
        <f t="shared" si="0"/>
        <v>1343165</v>
      </c>
      <c r="Q17" s="129"/>
      <c r="R17" s="138"/>
    </row>
    <row r="18" spans="1:18" x14ac:dyDescent="0.3">
      <c r="A18" s="42" t="s">
        <v>50</v>
      </c>
      <c r="C18" s="70">
        <f>SUM(C205:C213)+SUM(C234:C235)</f>
        <v>126776.33763159459</v>
      </c>
      <c r="D18" s="42"/>
      <c r="E18" s="70">
        <f>SUM(C225)</f>
        <v>3097.8330000000001</v>
      </c>
      <c r="F18" s="42"/>
      <c r="G18" s="70">
        <f>ROUND(G241,0)</f>
        <v>6608657</v>
      </c>
      <c r="I18" s="80">
        <f>SUM(I205:I213)+SUM(I234:I235)+SUM(I624)</f>
        <v>127728</v>
      </c>
      <c r="J18" s="76"/>
      <c r="K18" s="76">
        <v>0</v>
      </c>
      <c r="L18" s="76"/>
      <c r="M18" s="80">
        <f>M241+M631</f>
        <v>6275830.5999999996</v>
      </c>
      <c r="N18" s="138"/>
      <c r="O18" s="70">
        <f t="shared" si="0"/>
        <v>-332826.40000000037</v>
      </c>
      <c r="Q18" s="129"/>
      <c r="R18" s="138"/>
    </row>
    <row r="19" spans="1:18" x14ac:dyDescent="0.3">
      <c r="A19" s="46" t="s">
        <v>51</v>
      </c>
      <c r="B19" s="46"/>
      <c r="C19" s="47">
        <f>SUM(C12:C18)</f>
        <v>1685570.1480488877</v>
      </c>
      <c r="D19" s="46"/>
      <c r="E19" s="47">
        <f>SUM(E12:E18)</f>
        <v>11605035.280601813</v>
      </c>
      <c r="F19" s="46"/>
      <c r="G19" s="139">
        <f>SUM(G12:G18)</f>
        <v>88248464</v>
      </c>
      <c r="H19" s="46"/>
      <c r="I19" s="47">
        <f>SUM(I12:I18)</f>
        <v>1708013</v>
      </c>
      <c r="J19" s="46"/>
      <c r="K19" s="47">
        <f>SUM(K12:K18)</f>
        <v>11643601.479757711</v>
      </c>
      <c r="L19" s="46"/>
      <c r="M19" s="139">
        <f>SUM(M12:M18)</f>
        <v>85481608.599999994</v>
      </c>
      <c r="O19" s="138">
        <f t="shared" si="0"/>
        <v>-2766855.400000006</v>
      </c>
      <c r="Q19" s="129"/>
      <c r="R19" s="138"/>
    </row>
    <row r="20" spans="1:18" x14ac:dyDescent="0.3">
      <c r="A20" s="46"/>
      <c r="B20" s="46"/>
      <c r="C20" s="47"/>
      <c r="D20" s="46"/>
      <c r="E20" s="47"/>
      <c r="F20" s="46"/>
      <c r="G20" s="48"/>
      <c r="H20" s="46"/>
      <c r="I20" s="47"/>
      <c r="J20" s="46"/>
      <c r="K20" s="47"/>
      <c r="L20" s="46"/>
      <c r="M20" s="48"/>
    </row>
    <row r="21" spans="1:18" x14ac:dyDescent="0.3">
      <c r="A21" s="46"/>
      <c r="B21" s="46"/>
      <c r="C21" s="47"/>
      <c r="D21" s="46"/>
      <c r="E21" s="47"/>
      <c r="F21" s="46"/>
      <c r="G21" s="48"/>
      <c r="H21" s="46"/>
      <c r="I21" s="47"/>
      <c r="J21" s="46"/>
      <c r="K21" s="47"/>
      <c r="L21" s="46"/>
      <c r="M21" s="139"/>
    </row>
    <row r="22" spans="1:18" x14ac:dyDescent="0.3">
      <c r="A22" s="46"/>
      <c r="B22" s="46"/>
      <c r="C22" s="47"/>
      <c r="D22" s="46"/>
      <c r="E22" s="47"/>
      <c r="F22" s="46"/>
      <c r="G22" s="48"/>
      <c r="H22" s="46"/>
      <c r="I22" s="47"/>
      <c r="J22" s="46"/>
      <c r="K22" s="47"/>
      <c r="L22" s="46"/>
      <c r="M22" s="236"/>
    </row>
    <row r="23" spans="1:18" x14ac:dyDescent="0.3">
      <c r="O23" s="39"/>
    </row>
    <row r="25" spans="1:18" x14ac:dyDescent="0.3">
      <c r="A25" s="242" t="s">
        <v>2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</row>
    <row r="27" spans="1:18" x14ac:dyDescent="0.3">
      <c r="C27" s="243" t="s">
        <v>38</v>
      </c>
      <c r="D27" s="243"/>
      <c r="E27" s="243"/>
      <c r="F27" s="243"/>
      <c r="G27" s="243"/>
      <c r="H27" s="49"/>
      <c r="I27" s="243" t="s">
        <v>39</v>
      </c>
      <c r="J27" s="243"/>
      <c r="K27" s="243"/>
      <c r="L27" s="243"/>
      <c r="M27" s="243"/>
    </row>
    <row r="28" spans="1:18" x14ac:dyDescent="0.3">
      <c r="A28" s="46" t="s">
        <v>40</v>
      </c>
      <c r="B28" s="46"/>
      <c r="C28" s="51" t="s">
        <v>41</v>
      </c>
      <c r="D28" s="45"/>
      <c r="E28" s="51" t="s">
        <v>23</v>
      </c>
      <c r="F28" s="45"/>
      <c r="G28" s="51" t="s">
        <v>42</v>
      </c>
      <c r="H28" s="45"/>
      <c r="I28" s="51" t="s">
        <v>41</v>
      </c>
      <c r="J28" s="45"/>
      <c r="K28" s="51" t="s">
        <v>23</v>
      </c>
      <c r="L28" s="45"/>
      <c r="M28" s="51" t="s">
        <v>42</v>
      </c>
    </row>
    <row r="29" spans="1:18" x14ac:dyDescent="0.3">
      <c r="A29" s="12" t="s">
        <v>3</v>
      </c>
      <c r="C29" s="36">
        <f>SUM(Residential!G14:R14)</f>
        <v>1404177.0268470095</v>
      </c>
      <c r="E29" s="147">
        <f>Residential!E14</f>
        <v>12.49</v>
      </c>
      <c r="G29" s="138">
        <f>ROUND(E29*C29,0)</f>
        <v>17538171</v>
      </c>
      <c r="I29" s="36">
        <f>SUM(Residential!W14:AH14)</f>
        <v>1419565</v>
      </c>
      <c r="K29" s="147">
        <f>E29</f>
        <v>12.49</v>
      </c>
      <c r="M29" s="138">
        <f>ROUND(K29*I29,0)</f>
        <v>17730367</v>
      </c>
    </row>
    <row r="30" spans="1:18" x14ac:dyDescent="0.3">
      <c r="A30" s="12" t="s">
        <v>4</v>
      </c>
      <c r="C30" s="36">
        <f>SUM(Residential!G15:R15)</f>
        <v>4.4002134471718248</v>
      </c>
      <c r="E30" s="41">
        <f>Residential!E15</f>
        <v>18.739999999999998</v>
      </c>
      <c r="G30" s="36">
        <f t="shared" ref="G30:G37" si="1">ROUND(E30*C30,0)</f>
        <v>82</v>
      </c>
      <c r="I30" s="36">
        <f>SUM(Residential!W15:AH15)</f>
        <v>0</v>
      </c>
      <c r="K30" s="41">
        <f t="shared" ref="K30:K37" si="2">E30</f>
        <v>18.739999999999998</v>
      </c>
      <c r="M30" s="36">
        <f t="shared" ref="M30:M37" si="3">ROUND(K30*I30,0)</f>
        <v>0</v>
      </c>
    </row>
    <row r="31" spans="1:18" x14ac:dyDescent="0.3">
      <c r="A31" s="12" t="s">
        <v>5</v>
      </c>
      <c r="C31" s="36">
        <f>SUM(Residential!G16:R16)</f>
        <v>23799.503682356706</v>
      </c>
      <c r="E31" s="41">
        <f>Residential!E16</f>
        <v>31.23</v>
      </c>
      <c r="G31" s="36">
        <f t="shared" si="1"/>
        <v>743259</v>
      </c>
      <c r="I31" s="36">
        <f>SUM(Residential!W16:AH16)</f>
        <v>24807</v>
      </c>
      <c r="K31" s="41">
        <f t="shared" si="2"/>
        <v>31.23</v>
      </c>
      <c r="M31" s="36">
        <f t="shared" si="3"/>
        <v>774723</v>
      </c>
    </row>
    <row r="32" spans="1:18" x14ac:dyDescent="0.3">
      <c r="A32" s="12" t="s">
        <v>6</v>
      </c>
      <c r="C32" s="36">
        <f>SUM(Residential!G17:R17)</f>
        <v>156.07125700560448</v>
      </c>
      <c r="E32" s="41">
        <f>Residential!E17</f>
        <v>62.45</v>
      </c>
      <c r="G32" s="36">
        <f t="shared" si="1"/>
        <v>9747</v>
      </c>
      <c r="I32" s="36">
        <f>SUM(Residential!W17:AH17)</f>
        <v>156</v>
      </c>
      <c r="K32" s="41">
        <f t="shared" si="2"/>
        <v>62.45</v>
      </c>
      <c r="M32" s="36">
        <f t="shared" si="3"/>
        <v>9742</v>
      </c>
    </row>
    <row r="33" spans="1:13" x14ac:dyDescent="0.3">
      <c r="A33" s="12" t="s">
        <v>7</v>
      </c>
      <c r="C33" s="36">
        <f>SUM(Residential!G18:R18)</f>
        <v>1414.7951361088872</v>
      </c>
      <c r="E33" s="41">
        <f>Residential!E18</f>
        <v>99.92</v>
      </c>
      <c r="G33" s="36">
        <f t="shared" si="1"/>
        <v>141366</v>
      </c>
      <c r="I33" s="36">
        <f>SUM(Residential!W18:AH18)</f>
        <v>1404</v>
      </c>
      <c r="K33" s="41">
        <f t="shared" si="2"/>
        <v>99.92</v>
      </c>
      <c r="M33" s="36">
        <f t="shared" si="3"/>
        <v>140288</v>
      </c>
    </row>
    <row r="34" spans="1:13" x14ac:dyDescent="0.3">
      <c r="A34" s="12" t="s">
        <v>8</v>
      </c>
      <c r="C34" s="36">
        <f>SUM(Residential!G19:R19)</f>
        <v>0</v>
      </c>
      <c r="E34" s="41">
        <f>Residential!E19</f>
        <v>187.35</v>
      </c>
      <c r="G34" s="36">
        <f t="shared" si="1"/>
        <v>0</v>
      </c>
      <c r="I34" s="36">
        <f>SUM(Residential!W19:AH19)</f>
        <v>0</v>
      </c>
      <c r="K34" s="41">
        <f t="shared" si="2"/>
        <v>187.35</v>
      </c>
      <c r="M34" s="36">
        <f t="shared" si="3"/>
        <v>0</v>
      </c>
    </row>
    <row r="35" spans="1:13" x14ac:dyDescent="0.3">
      <c r="A35" s="12" t="s">
        <v>9</v>
      </c>
      <c r="C35" s="36">
        <f>SUM(Residential!G20:R20)</f>
        <v>0</v>
      </c>
      <c r="E35" s="41">
        <f>Residential!E20</f>
        <v>312.25</v>
      </c>
      <c r="G35" s="36">
        <f t="shared" si="1"/>
        <v>0</v>
      </c>
      <c r="I35" s="36">
        <f>SUM(Residential!W20:AH20)</f>
        <v>0</v>
      </c>
      <c r="K35" s="41">
        <f t="shared" si="2"/>
        <v>312.25</v>
      </c>
      <c r="M35" s="36">
        <f t="shared" si="3"/>
        <v>0</v>
      </c>
    </row>
    <row r="36" spans="1:13" x14ac:dyDescent="0.3">
      <c r="A36" s="12" t="s">
        <v>10</v>
      </c>
      <c r="C36" s="36">
        <f>SUM(Residential!G21:R21)</f>
        <v>36</v>
      </c>
      <c r="E36" s="41">
        <f>Residential!E21</f>
        <v>624.5</v>
      </c>
      <c r="G36" s="36">
        <f t="shared" si="1"/>
        <v>22482</v>
      </c>
      <c r="I36" s="36">
        <f>SUM(Residential!W21:AH21)</f>
        <v>36</v>
      </c>
      <c r="K36" s="41">
        <f t="shared" si="2"/>
        <v>624.5</v>
      </c>
      <c r="M36" s="36">
        <f t="shared" si="3"/>
        <v>22482</v>
      </c>
    </row>
    <row r="37" spans="1:13" x14ac:dyDescent="0.3">
      <c r="A37" s="12" t="s">
        <v>11</v>
      </c>
      <c r="C37" s="36">
        <f>SUM(Residential!G22:R22)</f>
        <v>12</v>
      </c>
      <c r="E37" s="41">
        <f>Residential!E22</f>
        <v>999.2</v>
      </c>
      <c r="G37" s="36">
        <f t="shared" si="1"/>
        <v>11990</v>
      </c>
      <c r="I37" s="36">
        <f>SUM(Residential!W22:AH22)</f>
        <v>12</v>
      </c>
      <c r="K37" s="41">
        <f t="shared" si="2"/>
        <v>999.2</v>
      </c>
      <c r="M37" s="36">
        <f t="shared" si="3"/>
        <v>11990</v>
      </c>
    </row>
    <row r="38" spans="1:13" x14ac:dyDescent="0.3">
      <c r="A38" s="12"/>
      <c r="G38" s="42"/>
      <c r="M38" s="42"/>
    </row>
    <row r="39" spans="1:13" x14ac:dyDescent="0.3">
      <c r="A39" s="50" t="s">
        <v>52</v>
      </c>
      <c r="B39" s="46"/>
      <c r="C39" s="52">
        <f>SUM(C29:C38)</f>
        <v>1429599.7971359282</v>
      </c>
      <c r="D39" s="46"/>
      <c r="E39" s="46"/>
      <c r="F39" s="46"/>
      <c r="G39" s="140">
        <f>SUM(G29:G38)</f>
        <v>18467097</v>
      </c>
      <c r="H39" s="46"/>
      <c r="I39" s="52">
        <f>SUM(I29:I38)</f>
        <v>1445980</v>
      </c>
      <c r="J39" s="46"/>
      <c r="K39" s="46"/>
      <c r="L39" s="46"/>
      <c r="M39" s="140">
        <f>SUM(M29:M38)</f>
        <v>18689592</v>
      </c>
    </row>
    <row r="42" spans="1:13" x14ac:dyDescent="0.3">
      <c r="A42" s="46" t="s">
        <v>44</v>
      </c>
      <c r="B42" s="46"/>
      <c r="C42" s="37" t="s">
        <v>47</v>
      </c>
      <c r="D42" s="45"/>
      <c r="E42" s="37" t="s">
        <v>23</v>
      </c>
      <c r="F42" s="45"/>
      <c r="G42" s="37" t="s">
        <v>42</v>
      </c>
      <c r="H42" s="45"/>
      <c r="I42" s="37" t="s">
        <v>47</v>
      </c>
      <c r="J42" s="45"/>
      <c r="K42" s="37" t="s">
        <v>23</v>
      </c>
      <c r="L42" s="45"/>
      <c r="M42" s="37" t="s">
        <v>42</v>
      </c>
    </row>
    <row r="43" spans="1:13" x14ac:dyDescent="0.3">
      <c r="A43" s="29" t="s">
        <v>27</v>
      </c>
      <c r="C43" s="36">
        <f>SUM(Residential!G33:R33)</f>
        <v>5581622.9224405708</v>
      </c>
      <c r="E43" s="141">
        <f>+G43/C43</f>
        <v>5.5475421736973445</v>
      </c>
      <c r="G43" s="138">
        <f>+SUM(Residential!$G$75:$R$75)</f>
        <v>30964288.559914891</v>
      </c>
      <c r="I43" s="36">
        <f>SUM(Residential!W33:AH33)</f>
        <v>5594439.0873605534</v>
      </c>
      <c r="K43" s="141">
        <f>+M43/I43</f>
        <v>5.0589999999999993</v>
      </c>
      <c r="M43" s="138">
        <f>+SUM(Residential!W69:AH69)</f>
        <v>28302267.342957035</v>
      </c>
    </row>
    <row r="44" spans="1:13" x14ac:dyDescent="0.3">
      <c r="A44" s="29" t="s">
        <v>28</v>
      </c>
    </row>
    <row r="45" spans="1:13" x14ac:dyDescent="0.3">
      <c r="A45" s="29" t="s">
        <v>29</v>
      </c>
    </row>
    <row r="46" spans="1:13" x14ac:dyDescent="0.3">
      <c r="A46" s="29" t="s">
        <v>30</v>
      </c>
    </row>
    <row r="47" spans="1:13" x14ac:dyDescent="0.3">
      <c r="A47" s="29" t="s">
        <v>45</v>
      </c>
    </row>
    <row r="48" spans="1:13" x14ac:dyDescent="0.3">
      <c r="A48" s="29" t="s">
        <v>46</v>
      </c>
    </row>
    <row r="49" spans="1:13" x14ac:dyDescent="0.3">
      <c r="A49" s="12" t="s">
        <v>55</v>
      </c>
      <c r="C49" s="36">
        <f>+C50-C43</f>
        <v>26247.781241624616</v>
      </c>
      <c r="G49" s="70">
        <f>+SUM(Residential!G84:R84)+SUM(Residential!G85:R85)-940</f>
        <v>4708.1456821875472</v>
      </c>
      <c r="M49" s="70"/>
    </row>
    <row r="50" spans="1:13" x14ac:dyDescent="0.3">
      <c r="A50" s="50" t="s">
        <v>53</v>
      </c>
      <c r="B50" s="46"/>
      <c r="C50" s="52">
        <f>+SUM(Residential!G96:L96,Residential!M94:R94)</f>
        <v>5607870.7036821954</v>
      </c>
      <c r="D50" s="46"/>
      <c r="E50" s="46"/>
      <c r="F50" s="46"/>
      <c r="G50" s="140">
        <f>SUM(G43:G49)</f>
        <v>30968996.705597077</v>
      </c>
      <c r="H50" s="46"/>
      <c r="I50" s="52">
        <f>SUM(I43:I49)</f>
        <v>5594439.0873605534</v>
      </c>
      <c r="J50" s="46"/>
      <c r="K50" s="46"/>
      <c r="L50" s="46"/>
      <c r="M50" s="140">
        <f>SUM(M43:M49)</f>
        <v>28302267.342957035</v>
      </c>
    </row>
    <row r="53" spans="1:13" x14ac:dyDescent="0.3">
      <c r="C53" s="36"/>
      <c r="I53" s="36"/>
    </row>
    <row r="54" spans="1:13" ht="15" thickBot="1" x14ac:dyDescent="0.35">
      <c r="A54" s="50" t="s">
        <v>37</v>
      </c>
      <c r="B54" s="46"/>
      <c r="C54" s="46"/>
      <c r="D54" s="46"/>
      <c r="E54" s="46"/>
      <c r="F54" s="46"/>
      <c r="G54" s="142">
        <f>G50+G39</f>
        <v>49436093.705597073</v>
      </c>
      <c r="H54" s="46"/>
      <c r="I54" s="46"/>
      <c r="J54" s="46"/>
      <c r="K54" s="46"/>
      <c r="L54" s="46"/>
      <c r="M54" s="142">
        <f>M50+M39</f>
        <v>46991859.342957035</v>
      </c>
    </row>
    <row r="55" spans="1:13" ht="15" thickTop="1" x14ac:dyDescent="0.3"/>
    <row r="56" spans="1:13" x14ac:dyDescent="0.3">
      <c r="G56" s="129"/>
    </row>
    <row r="57" spans="1:13" x14ac:dyDescent="0.3">
      <c r="G57" s="129"/>
    </row>
    <row r="59" spans="1:13" x14ac:dyDescent="0.3">
      <c r="G59" s="130"/>
    </row>
    <row r="60" spans="1:13" x14ac:dyDescent="0.3">
      <c r="A60" s="242" t="s">
        <v>35</v>
      </c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</row>
    <row r="62" spans="1:13" x14ac:dyDescent="0.3">
      <c r="C62" s="243" t="s">
        <v>38</v>
      </c>
      <c r="D62" s="243"/>
      <c r="E62" s="243"/>
      <c r="F62" s="243"/>
      <c r="G62" s="243"/>
      <c r="H62" s="49"/>
      <c r="I62" s="243" t="s">
        <v>39</v>
      </c>
      <c r="J62" s="243"/>
      <c r="K62" s="243"/>
      <c r="L62" s="243"/>
      <c r="M62" s="243"/>
    </row>
    <row r="63" spans="1:13" x14ac:dyDescent="0.3">
      <c r="A63" s="46" t="s">
        <v>40</v>
      </c>
      <c r="B63" s="46"/>
      <c r="C63" s="51" t="s">
        <v>41</v>
      </c>
      <c r="D63" s="45"/>
      <c r="E63" s="51" t="s">
        <v>23</v>
      </c>
      <c r="F63" s="45"/>
      <c r="G63" s="51" t="s">
        <v>42</v>
      </c>
      <c r="H63" s="45"/>
      <c r="I63" s="51" t="s">
        <v>41</v>
      </c>
      <c r="J63" s="45"/>
      <c r="K63" s="51" t="s">
        <v>23</v>
      </c>
      <c r="L63" s="45"/>
      <c r="M63" s="51" t="s">
        <v>42</v>
      </c>
    </row>
    <row r="64" spans="1:13" x14ac:dyDescent="0.3">
      <c r="A64" s="12" t="s">
        <v>3</v>
      </c>
      <c r="C64" s="36">
        <f>SUM(Commercial!J14:U14)</f>
        <v>55177.624635878907</v>
      </c>
      <c r="E64" s="147">
        <f>Commercial!E14</f>
        <v>13.63</v>
      </c>
      <c r="G64" s="138">
        <f t="shared" ref="G64:G72" si="4">ROUND(E64*C64,0)</f>
        <v>752071</v>
      </c>
      <c r="I64" s="36">
        <f>SUM(Commercial!Z14:AK14)</f>
        <v>54975</v>
      </c>
      <c r="K64" s="147">
        <f>E64</f>
        <v>13.63</v>
      </c>
      <c r="M64" s="138">
        <f>ROUND(K64*I64,0)</f>
        <v>749309</v>
      </c>
    </row>
    <row r="65" spans="1:13" x14ac:dyDescent="0.3">
      <c r="A65" s="12" t="s">
        <v>4</v>
      </c>
      <c r="C65" s="36">
        <f>SUM(Commercial!J15:U15)</f>
        <v>0</v>
      </c>
      <c r="E65" s="41">
        <f>Commercial!E15</f>
        <v>20.46</v>
      </c>
      <c r="G65" s="38">
        <f t="shared" si="4"/>
        <v>0</v>
      </c>
      <c r="I65" s="36">
        <f>SUM(Commercial!Z15:AK15)</f>
        <v>0</v>
      </c>
      <c r="K65" s="41">
        <f t="shared" ref="K65:K72" si="5">E65</f>
        <v>20.46</v>
      </c>
      <c r="M65" s="38">
        <f t="shared" ref="M65:M72" si="6">ROUND(K65*I65,0)</f>
        <v>0</v>
      </c>
    </row>
    <row r="66" spans="1:13" x14ac:dyDescent="0.3">
      <c r="A66" s="12" t="s">
        <v>5</v>
      </c>
      <c r="C66" s="36">
        <f>SUM(Commercial!J16:U16)</f>
        <v>29048.959495157029</v>
      </c>
      <c r="E66" s="41">
        <f>Commercial!E16</f>
        <v>34.07</v>
      </c>
      <c r="G66" s="38">
        <f t="shared" si="4"/>
        <v>989698</v>
      </c>
      <c r="I66" s="36">
        <f>SUM(Commercial!Z16:AK16)</f>
        <v>29094</v>
      </c>
      <c r="K66" s="41">
        <f t="shared" si="5"/>
        <v>34.07</v>
      </c>
      <c r="M66" s="38">
        <f t="shared" si="6"/>
        <v>991233</v>
      </c>
    </row>
    <row r="67" spans="1:13" x14ac:dyDescent="0.3">
      <c r="A67" s="12" t="s">
        <v>6</v>
      </c>
      <c r="C67" s="36">
        <f>SUM(Commercial!J17:U17)</f>
        <v>2127.6661287956576</v>
      </c>
      <c r="E67" s="41">
        <f>Commercial!E17</f>
        <v>68.17</v>
      </c>
      <c r="G67" s="38">
        <f t="shared" si="4"/>
        <v>145043</v>
      </c>
      <c r="I67" s="36">
        <f>SUM(Commercial!Z17:AK17)</f>
        <v>2112</v>
      </c>
      <c r="K67" s="41">
        <f t="shared" si="5"/>
        <v>68.17</v>
      </c>
      <c r="M67" s="38">
        <f t="shared" si="6"/>
        <v>143975</v>
      </c>
    </row>
    <row r="68" spans="1:13" x14ac:dyDescent="0.3">
      <c r="A68" s="12" t="s">
        <v>7</v>
      </c>
      <c r="C68" s="36">
        <f>SUM(Commercial!J18:U18)</f>
        <v>23919.648922953478</v>
      </c>
      <c r="E68" s="41">
        <f>Commercial!E18</f>
        <v>109.04</v>
      </c>
      <c r="G68" s="38">
        <f t="shared" si="4"/>
        <v>2608199</v>
      </c>
      <c r="I68" s="36">
        <f>SUM(Commercial!Z18:AK18)</f>
        <v>23968</v>
      </c>
      <c r="K68" s="41">
        <f t="shared" si="5"/>
        <v>109.04</v>
      </c>
      <c r="M68" s="38">
        <f t="shared" si="6"/>
        <v>2613471</v>
      </c>
    </row>
    <row r="69" spans="1:13" x14ac:dyDescent="0.3">
      <c r="A69" s="12" t="s">
        <v>8</v>
      </c>
      <c r="C69" s="36">
        <f>SUM(Commercial!J19:U19)</f>
        <v>12</v>
      </c>
      <c r="E69" s="41">
        <f>Commercial!E19</f>
        <v>204.47</v>
      </c>
      <c r="G69" s="38">
        <f t="shared" si="4"/>
        <v>2454</v>
      </c>
      <c r="I69" s="36">
        <f>SUM(Commercial!Z19:AK19)</f>
        <v>12</v>
      </c>
      <c r="K69" s="41">
        <f t="shared" si="5"/>
        <v>204.47</v>
      </c>
      <c r="M69" s="38">
        <f t="shared" si="6"/>
        <v>2454</v>
      </c>
    </row>
    <row r="70" spans="1:13" x14ac:dyDescent="0.3">
      <c r="A70" s="12" t="s">
        <v>9</v>
      </c>
      <c r="C70" s="36">
        <f>SUM(Commercial!J20:U20)</f>
        <v>361.59177744519764</v>
      </c>
      <c r="E70" s="41">
        <f>Commercial!E20</f>
        <v>340.77</v>
      </c>
      <c r="G70" s="38">
        <f>ROUND(E70*C70,0)</f>
        <v>123220</v>
      </c>
      <c r="I70" s="36">
        <f>SUM(Commercial!Z20:AK20)</f>
        <v>360</v>
      </c>
      <c r="K70" s="41">
        <f t="shared" si="5"/>
        <v>340.77</v>
      </c>
      <c r="M70" s="38">
        <f t="shared" si="6"/>
        <v>122677</v>
      </c>
    </row>
    <row r="71" spans="1:13" x14ac:dyDescent="0.3">
      <c r="A71" s="12" t="s">
        <v>10</v>
      </c>
      <c r="C71" s="36">
        <f>SUM(Commercial!J21:U21)</f>
        <v>171.38083639031549</v>
      </c>
      <c r="E71" s="41">
        <f>Commercial!E21</f>
        <v>681.5</v>
      </c>
      <c r="G71" s="38">
        <f t="shared" si="4"/>
        <v>116796</v>
      </c>
      <c r="I71" s="36">
        <f>SUM(Commercial!Z21:AK21)</f>
        <v>168</v>
      </c>
      <c r="K71" s="41">
        <f t="shared" si="5"/>
        <v>681.5</v>
      </c>
      <c r="M71" s="38">
        <f t="shared" si="6"/>
        <v>114492</v>
      </c>
    </row>
    <row r="72" spans="1:13" x14ac:dyDescent="0.3">
      <c r="A72" s="12" t="s">
        <v>11</v>
      </c>
      <c r="C72" s="36">
        <f>SUM(Commercial!J22:U22)</f>
        <v>131.7232850330154</v>
      </c>
      <c r="E72" s="41">
        <f>Commercial!E22</f>
        <v>1090.4000000000001</v>
      </c>
      <c r="G72" s="38">
        <f t="shared" si="4"/>
        <v>143631</v>
      </c>
      <c r="I72" s="36">
        <f>SUM(Commercial!Z22:AK22)</f>
        <v>132</v>
      </c>
      <c r="K72" s="41">
        <f t="shared" si="5"/>
        <v>1090.4000000000001</v>
      </c>
      <c r="M72" s="38">
        <f t="shared" si="6"/>
        <v>143933</v>
      </c>
    </row>
    <row r="73" spans="1:13" x14ac:dyDescent="0.3">
      <c r="A73" s="12"/>
      <c r="G73" s="42"/>
      <c r="M73" s="42"/>
    </row>
    <row r="74" spans="1:13" x14ac:dyDescent="0.3">
      <c r="A74" s="50" t="s">
        <v>43</v>
      </c>
      <c r="B74" s="46"/>
      <c r="C74" s="52">
        <f>SUM(C64:C73)</f>
        <v>110950.59508165361</v>
      </c>
      <c r="D74" s="46"/>
      <c r="E74" s="46"/>
      <c r="F74" s="46"/>
      <c r="G74" s="140">
        <f>SUM(G64:G73)</f>
        <v>4881112</v>
      </c>
      <c r="H74" s="46"/>
      <c r="I74" s="52">
        <f>SUM(I64:I73)</f>
        <v>110821</v>
      </c>
      <c r="J74" s="46"/>
      <c r="K74" s="46"/>
      <c r="L74" s="46"/>
      <c r="M74" s="140">
        <f>SUM(M64:M73)</f>
        <v>4881544</v>
      </c>
    </row>
    <row r="77" spans="1:13" x14ac:dyDescent="0.3">
      <c r="A77" s="46" t="s">
        <v>44</v>
      </c>
      <c r="B77" s="46"/>
      <c r="C77" s="37" t="s">
        <v>47</v>
      </c>
      <c r="D77" s="45"/>
      <c r="E77" s="37" t="s">
        <v>23</v>
      </c>
      <c r="F77" s="45"/>
      <c r="G77" s="37" t="s">
        <v>42</v>
      </c>
      <c r="H77" s="45"/>
      <c r="I77" s="37" t="s">
        <v>47</v>
      </c>
      <c r="J77" s="45"/>
      <c r="K77" s="37" t="s">
        <v>23</v>
      </c>
      <c r="L77" s="45"/>
      <c r="M77" s="37" t="s">
        <v>42</v>
      </c>
    </row>
    <row r="78" spans="1:13" x14ac:dyDescent="0.3">
      <c r="A78" s="29" t="s">
        <v>27</v>
      </c>
      <c r="C78" s="36">
        <f>SUM(Commercial!J33:U33)</f>
        <v>3746367.6323469798</v>
      </c>
      <c r="E78" s="141">
        <f>+G78/C78</f>
        <v>4.762811346704912</v>
      </c>
      <c r="G78" s="138">
        <f>+SUM(Commercial!$J$75:$U$75)</f>
        <v>17843242.268270213</v>
      </c>
      <c r="I78" s="36">
        <f>SUM(Commercial!Z33:AK33)</f>
        <v>3796367.1663238001</v>
      </c>
      <c r="K78" s="141">
        <f>+Commercial!I69</f>
        <v>4.4119999999999999</v>
      </c>
      <c r="M78" s="138">
        <f>ROUND(K78*I78,0)</f>
        <v>16749572</v>
      </c>
    </row>
    <row r="79" spans="1:13" x14ac:dyDescent="0.3">
      <c r="A79" s="29" t="s">
        <v>28</v>
      </c>
    </row>
    <row r="80" spans="1:13" x14ac:dyDescent="0.3">
      <c r="A80" s="29" t="s">
        <v>29</v>
      </c>
    </row>
    <row r="81" spans="1:13" x14ac:dyDescent="0.3">
      <c r="A81" s="29" t="s">
        <v>30</v>
      </c>
    </row>
    <row r="82" spans="1:13" x14ac:dyDescent="0.3">
      <c r="A82" s="29" t="s">
        <v>45</v>
      </c>
    </row>
    <row r="83" spans="1:13" x14ac:dyDescent="0.3">
      <c r="A83" s="29" t="s">
        <v>46</v>
      </c>
    </row>
    <row r="84" spans="1:13" x14ac:dyDescent="0.3">
      <c r="A84" s="12" t="s">
        <v>55</v>
      </c>
      <c r="C84" s="36">
        <f>+C85-SUM(C78:C83)</f>
        <v>1456.0660349265672</v>
      </c>
      <c r="G84" s="184">
        <f>+SUM(Commercial!J84:U84)+SUM(Commercial!J85:U85)</f>
        <v>-48418.300319119357</v>
      </c>
      <c r="M84" s="133"/>
    </row>
    <row r="85" spans="1:13" x14ac:dyDescent="0.3">
      <c r="A85" s="50" t="s">
        <v>48</v>
      </c>
      <c r="B85" s="46"/>
      <c r="C85" s="52">
        <f>+SUM(Commercial!J96:O96,Commercial!P94:U94)</f>
        <v>3747823.6983819064</v>
      </c>
      <c r="D85" s="46"/>
      <c r="E85" s="46"/>
      <c r="F85" s="46"/>
      <c r="G85" s="140">
        <f>SUM(G78:G84)</f>
        <v>17794823.967951093</v>
      </c>
      <c r="H85" s="46"/>
      <c r="I85" s="52">
        <f>SUM(I78:I84)</f>
        <v>3796367.1663238001</v>
      </c>
      <c r="J85" s="46"/>
      <c r="K85" s="46"/>
      <c r="L85" s="46"/>
      <c r="M85" s="140">
        <f>SUM(M78:M84)</f>
        <v>16749572</v>
      </c>
    </row>
    <row r="88" spans="1:13" x14ac:dyDescent="0.3">
      <c r="C88" s="36"/>
    </row>
    <row r="89" spans="1:13" ht="15" thickBot="1" x14ac:dyDescent="0.35">
      <c r="A89" s="50" t="s">
        <v>37</v>
      </c>
      <c r="B89" s="46"/>
      <c r="C89" s="46"/>
      <c r="D89" s="46"/>
      <c r="E89" s="46"/>
      <c r="F89" s="46"/>
      <c r="G89" s="142">
        <f>G85+G74</f>
        <v>22675935.967951093</v>
      </c>
      <c r="H89" s="46"/>
      <c r="I89" s="46"/>
      <c r="J89" s="46"/>
      <c r="K89" s="46"/>
      <c r="L89" s="46"/>
      <c r="M89" s="142">
        <f>M85+M74</f>
        <v>21631116</v>
      </c>
    </row>
    <row r="90" spans="1:13" ht="15" thickTop="1" x14ac:dyDescent="0.3"/>
    <row r="91" spans="1:13" x14ac:dyDescent="0.3">
      <c r="G91" s="129"/>
    </row>
    <row r="92" spans="1:13" x14ac:dyDescent="0.3">
      <c r="G92" s="41"/>
    </row>
    <row r="95" spans="1:13" x14ac:dyDescent="0.3">
      <c r="A95" s="242" t="s">
        <v>15</v>
      </c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</row>
    <row r="97" spans="1:13" x14ac:dyDescent="0.3">
      <c r="C97" s="243" t="s">
        <v>38</v>
      </c>
      <c r="D97" s="243"/>
      <c r="E97" s="243"/>
      <c r="F97" s="243"/>
      <c r="G97" s="243"/>
      <c r="H97" s="49"/>
      <c r="I97" s="243" t="s">
        <v>39</v>
      </c>
      <c r="J97" s="243"/>
      <c r="K97" s="243"/>
      <c r="L97" s="243"/>
      <c r="M97" s="243"/>
    </row>
    <row r="98" spans="1:13" x14ac:dyDescent="0.3">
      <c r="A98" s="46" t="s">
        <v>40</v>
      </c>
      <c r="B98" s="46"/>
      <c r="C98" s="51" t="s">
        <v>41</v>
      </c>
      <c r="D98" s="45"/>
      <c r="E98" s="51" t="s">
        <v>23</v>
      </c>
      <c r="F98" s="45"/>
      <c r="G98" s="51" t="s">
        <v>42</v>
      </c>
      <c r="H98" s="45"/>
      <c r="I98" s="51" t="s">
        <v>41</v>
      </c>
      <c r="J98" s="45"/>
      <c r="K98" s="51" t="s">
        <v>23</v>
      </c>
      <c r="L98" s="45"/>
      <c r="M98" s="51" t="s">
        <v>42</v>
      </c>
    </row>
    <row r="99" spans="1:13" x14ac:dyDescent="0.3">
      <c r="A99" s="12" t="s">
        <v>3</v>
      </c>
      <c r="C99" s="36">
        <f>SUM(Industrial!G14:R14)</f>
        <v>77</v>
      </c>
      <c r="E99" s="147">
        <f>Industrial!E14</f>
        <v>13.63</v>
      </c>
      <c r="G99" s="138">
        <f>ROUND(E99*C99,0)</f>
        <v>1050</v>
      </c>
      <c r="I99" s="36">
        <f>SUM(Industrial!W14:AH14)</f>
        <v>72</v>
      </c>
      <c r="K99" s="147">
        <f>E99</f>
        <v>13.63</v>
      </c>
      <c r="M99" s="138">
        <f>ROUND(K99*I99,0)</f>
        <v>981</v>
      </c>
    </row>
    <row r="100" spans="1:13" x14ac:dyDescent="0.3">
      <c r="A100" s="12" t="s">
        <v>4</v>
      </c>
      <c r="C100" s="36">
        <f>SUM(Industrial!G15:R15)</f>
        <v>0</v>
      </c>
      <c r="E100" s="41">
        <f>Industrial!E15</f>
        <v>20.46</v>
      </c>
      <c r="G100" s="36">
        <f t="shared" ref="G100:G107" si="7">ROUND(E100*C100,0)</f>
        <v>0</v>
      </c>
      <c r="I100" s="36">
        <f>SUM(Industrial!W15:AH15)</f>
        <v>0</v>
      </c>
      <c r="K100" s="41">
        <f t="shared" ref="K100:K107" si="8">E100</f>
        <v>20.46</v>
      </c>
      <c r="M100" s="36">
        <f t="shared" ref="M100:M107" si="9">ROUND(K100*I100,0)</f>
        <v>0</v>
      </c>
    </row>
    <row r="101" spans="1:13" x14ac:dyDescent="0.3">
      <c r="A101" s="12" t="s">
        <v>5</v>
      </c>
      <c r="C101" s="36">
        <f>SUM(Industrial!G16:R16)</f>
        <v>48</v>
      </c>
      <c r="E101" s="41">
        <f>Industrial!E16</f>
        <v>34.07</v>
      </c>
      <c r="G101" s="36">
        <f t="shared" si="7"/>
        <v>1635</v>
      </c>
      <c r="I101" s="36">
        <f>SUM(Industrial!W16:AH16)</f>
        <v>48</v>
      </c>
      <c r="K101" s="41">
        <f t="shared" si="8"/>
        <v>34.07</v>
      </c>
      <c r="M101" s="36">
        <f t="shared" si="9"/>
        <v>1635</v>
      </c>
    </row>
    <row r="102" spans="1:13" x14ac:dyDescent="0.3">
      <c r="A102" s="12" t="s">
        <v>6</v>
      </c>
      <c r="C102" s="36">
        <f>SUM(Industrial!G17:R17)</f>
        <v>24</v>
      </c>
      <c r="E102" s="41">
        <f>Industrial!E17</f>
        <v>68.17</v>
      </c>
      <c r="G102" s="36">
        <f t="shared" si="7"/>
        <v>1636</v>
      </c>
      <c r="I102" s="36">
        <f>SUM(Industrial!W17:AH17)</f>
        <v>24</v>
      </c>
      <c r="K102" s="41">
        <f t="shared" si="8"/>
        <v>68.17</v>
      </c>
      <c r="M102" s="36">
        <f t="shared" si="9"/>
        <v>1636</v>
      </c>
    </row>
    <row r="103" spans="1:13" x14ac:dyDescent="0.3">
      <c r="A103" s="12" t="s">
        <v>7</v>
      </c>
      <c r="C103" s="36">
        <f>SUM(Industrial!G18:R18)</f>
        <v>263.82190022010275</v>
      </c>
      <c r="E103" s="41">
        <f>Industrial!E18</f>
        <v>109.04</v>
      </c>
      <c r="G103" s="36">
        <f t="shared" si="7"/>
        <v>28767</v>
      </c>
      <c r="I103" s="36">
        <f>SUM(Industrial!W18:AH18)</f>
        <v>264</v>
      </c>
      <c r="K103" s="41">
        <f t="shared" si="8"/>
        <v>109.04</v>
      </c>
      <c r="M103" s="36">
        <f t="shared" si="9"/>
        <v>28787</v>
      </c>
    </row>
    <row r="104" spans="1:13" x14ac:dyDescent="0.3">
      <c r="A104" s="12" t="s">
        <v>8</v>
      </c>
      <c r="C104" s="36">
        <f>SUM(Industrial!G19:R19)</f>
        <v>0</v>
      </c>
      <c r="E104" s="41">
        <f>Industrial!E19</f>
        <v>204.47</v>
      </c>
      <c r="G104" s="36">
        <f t="shared" si="7"/>
        <v>0</v>
      </c>
      <c r="I104" s="36">
        <f>SUM(Industrial!W19:AH19)</f>
        <v>0</v>
      </c>
      <c r="K104" s="41">
        <f t="shared" si="8"/>
        <v>204.47</v>
      </c>
      <c r="M104" s="36">
        <f t="shared" si="9"/>
        <v>0</v>
      </c>
    </row>
    <row r="105" spans="1:13" x14ac:dyDescent="0.3">
      <c r="A105" s="12" t="s">
        <v>9</v>
      </c>
      <c r="C105" s="36">
        <f>SUM(Industrial!G20:R20)</f>
        <v>120</v>
      </c>
      <c r="E105" s="41">
        <f>Industrial!E20</f>
        <v>340.77</v>
      </c>
      <c r="G105" s="36">
        <f t="shared" si="7"/>
        <v>40892</v>
      </c>
      <c r="I105" s="36">
        <f>SUM(Industrial!W20:AH20)</f>
        <v>120</v>
      </c>
      <c r="K105" s="41">
        <f t="shared" si="8"/>
        <v>340.77</v>
      </c>
      <c r="M105" s="36">
        <f t="shared" si="9"/>
        <v>40892</v>
      </c>
    </row>
    <row r="106" spans="1:13" x14ac:dyDescent="0.3">
      <c r="A106" s="12" t="s">
        <v>10</v>
      </c>
      <c r="C106" s="36">
        <f>SUM(Industrial!G21:R21)</f>
        <v>108</v>
      </c>
      <c r="E106" s="41">
        <f>Industrial!E21</f>
        <v>681.5</v>
      </c>
      <c r="G106" s="36">
        <f t="shared" si="7"/>
        <v>73602</v>
      </c>
      <c r="I106" s="36">
        <f>SUM(Industrial!W21:AH21)</f>
        <v>108</v>
      </c>
      <c r="K106" s="41">
        <f t="shared" si="8"/>
        <v>681.5</v>
      </c>
      <c r="M106" s="36">
        <f t="shared" si="9"/>
        <v>73602</v>
      </c>
    </row>
    <row r="107" spans="1:13" x14ac:dyDescent="0.3">
      <c r="A107" s="12" t="s">
        <v>11</v>
      </c>
      <c r="C107" s="36">
        <f>SUM(Industrial!G22:R22)</f>
        <v>0</v>
      </c>
      <c r="E107" s="41">
        <f>Industrial!E22</f>
        <v>1090.4000000000001</v>
      </c>
      <c r="G107" s="36">
        <f t="shared" si="7"/>
        <v>0</v>
      </c>
      <c r="I107" s="36">
        <f>SUM(Industrial!W22:AH22)</f>
        <v>0</v>
      </c>
      <c r="K107" s="41">
        <f t="shared" si="8"/>
        <v>1090.4000000000001</v>
      </c>
      <c r="M107" s="36">
        <f t="shared" si="9"/>
        <v>0</v>
      </c>
    </row>
    <row r="108" spans="1:13" x14ac:dyDescent="0.3">
      <c r="A108" s="12"/>
      <c r="G108" s="42"/>
      <c r="M108" s="42"/>
    </row>
    <row r="109" spans="1:13" x14ac:dyDescent="0.3">
      <c r="A109" s="50" t="s">
        <v>43</v>
      </c>
      <c r="B109" s="46"/>
      <c r="C109" s="52">
        <f>SUM(C99:C108)</f>
        <v>640.82190022010275</v>
      </c>
      <c r="D109" s="46"/>
      <c r="E109" s="46"/>
      <c r="F109" s="46"/>
      <c r="G109" s="140">
        <f>SUM(G99:G108)</f>
        <v>147582</v>
      </c>
      <c r="H109" s="46"/>
      <c r="I109" s="52">
        <f>SUM(I99:I108)</f>
        <v>636</v>
      </c>
      <c r="J109" s="46"/>
      <c r="K109" s="46"/>
      <c r="L109" s="46"/>
      <c r="M109" s="140">
        <f>SUM(M99:M108)</f>
        <v>147533</v>
      </c>
    </row>
    <row r="112" spans="1:13" x14ac:dyDescent="0.3">
      <c r="A112" s="46" t="s">
        <v>44</v>
      </c>
      <c r="B112" s="46"/>
      <c r="C112" s="37" t="s">
        <v>47</v>
      </c>
      <c r="D112" s="45"/>
      <c r="E112" s="37" t="s">
        <v>23</v>
      </c>
      <c r="F112" s="45"/>
      <c r="G112" s="37" t="s">
        <v>42</v>
      </c>
      <c r="H112" s="45"/>
      <c r="I112" s="37" t="s">
        <v>47</v>
      </c>
      <c r="J112" s="45"/>
      <c r="K112" s="37" t="s">
        <v>23</v>
      </c>
      <c r="L112" s="45"/>
      <c r="M112" s="37" t="s">
        <v>42</v>
      </c>
    </row>
    <row r="113" spans="1:13" x14ac:dyDescent="0.3">
      <c r="A113" s="29" t="s">
        <v>27</v>
      </c>
      <c r="C113" s="36">
        <f>SUM(Industrial!G33:R33)</f>
        <v>651882.09211704892</v>
      </c>
      <c r="E113" s="141">
        <f>+G113/C113</f>
        <v>4.0890674815387182</v>
      </c>
      <c r="G113" s="138">
        <f>+SUM(Industrial!G75:R75)</f>
        <v>2665589.8646732518</v>
      </c>
      <c r="I113" s="36">
        <f>SUM(Industrial!W33:AH33)</f>
        <v>617725.2612666277</v>
      </c>
      <c r="K113" s="141">
        <f>+Industrial!F69</f>
        <v>3.8340000000000001</v>
      </c>
      <c r="M113" s="138">
        <f>ROUND(K113*I113,0)</f>
        <v>2368359</v>
      </c>
    </row>
    <row r="114" spans="1:13" x14ac:dyDescent="0.3">
      <c r="A114" s="29" t="s">
        <v>28</v>
      </c>
    </row>
    <row r="115" spans="1:13" x14ac:dyDescent="0.3">
      <c r="A115" s="29" t="s">
        <v>29</v>
      </c>
    </row>
    <row r="116" spans="1:13" x14ac:dyDescent="0.3">
      <c r="A116" s="29" t="s">
        <v>30</v>
      </c>
    </row>
    <row r="117" spans="1:13" x14ac:dyDescent="0.3">
      <c r="A117" s="29" t="s">
        <v>45</v>
      </c>
    </row>
    <row r="118" spans="1:13" x14ac:dyDescent="0.3">
      <c r="A118" s="29" t="s">
        <v>46</v>
      </c>
    </row>
    <row r="119" spans="1:13" x14ac:dyDescent="0.3">
      <c r="A119" s="12" t="s">
        <v>55</v>
      </c>
      <c r="C119" s="36">
        <f>+SUM(Industrial!G87:R87)</f>
        <v>0</v>
      </c>
      <c r="G119" s="70">
        <f>+SUM(Industrial!G84:L85)</f>
        <v>41.542676825309172</v>
      </c>
      <c r="M119" s="133"/>
    </row>
    <row r="120" spans="1:13" x14ac:dyDescent="0.3">
      <c r="A120" s="50" t="s">
        <v>48</v>
      </c>
      <c r="B120" s="46"/>
      <c r="C120" s="52">
        <f>SUM(C113:C119)</f>
        <v>651882.09211704892</v>
      </c>
      <c r="D120" s="46"/>
      <c r="E120" s="46"/>
      <c r="F120" s="46"/>
      <c r="G120" s="140">
        <f>+SUM(G113:G119)</f>
        <v>2665631.4073500773</v>
      </c>
      <c r="H120" s="46"/>
      <c r="I120" s="52">
        <f>SUM(I113:I119)</f>
        <v>617725.2612666277</v>
      </c>
      <c r="J120" s="46"/>
      <c r="K120" s="46"/>
      <c r="L120" s="46"/>
      <c r="M120" s="140">
        <f>SUM(M113:M119)</f>
        <v>2368359</v>
      </c>
    </row>
    <row r="124" spans="1:13" ht="15" thickBot="1" x14ac:dyDescent="0.35">
      <c r="A124" s="50" t="s">
        <v>37</v>
      </c>
      <c r="B124" s="46"/>
      <c r="C124" s="46"/>
      <c r="D124" s="46"/>
      <c r="E124" s="46"/>
      <c r="F124" s="46"/>
      <c r="G124" s="142">
        <f>G120+G109</f>
        <v>2813213.4073500773</v>
      </c>
      <c r="H124" s="46"/>
      <c r="I124" s="46"/>
      <c r="J124" s="46"/>
      <c r="K124" s="46"/>
      <c r="L124" s="46"/>
      <c r="M124" s="142">
        <f>M120+M109</f>
        <v>2515892</v>
      </c>
    </row>
    <row r="125" spans="1:13" ht="15" thickTop="1" x14ac:dyDescent="0.3">
      <c r="G125" s="36"/>
    </row>
    <row r="126" spans="1:13" x14ac:dyDescent="0.3">
      <c r="G126" s="147"/>
    </row>
    <row r="127" spans="1:13" x14ac:dyDescent="0.3">
      <c r="G127" s="39"/>
    </row>
    <row r="130" spans="1:13" x14ac:dyDescent="0.3">
      <c r="A130" s="242" t="s">
        <v>32</v>
      </c>
      <c r="B130" s="242"/>
      <c r="C130" s="242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</row>
    <row r="132" spans="1:13" x14ac:dyDescent="0.3">
      <c r="C132" s="243" t="s">
        <v>38</v>
      </c>
      <c r="D132" s="243"/>
      <c r="E132" s="243"/>
      <c r="F132" s="243"/>
      <c r="G132" s="243"/>
      <c r="H132" s="49"/>
      <c r="I132" s="243" t="s">
        <v>39</v>
      </c>
      <c r="J132" s="243"/>
      <c r="K132" s="243"/>
      <c r="L132" s="243"/>
      <c r="M132" s="243"/>
    </row>
    <row r="133" spans="1:13" x14ac:dyDescent="0.3">
      <c r="A133" s="46" t="s">
        <v>40</v>
      </c>
      <c r="B133" s="46"/>
      <c r="C133" s="51" t="s">
        <v>41</v>
      </c>
      <c r="D133" s="45"/>
      <c r="E133" s="51" t="s">
        <v>23</v>
      </c>
      <c r="F133" s="45"/>
      <c r="G133" s="51" t="s">
        <v>42</v>
      </c>
      <c r="H133" s="45"/>
      <c r="I133" s="51" t="s">
        <v>41</v>
      </c>
      <c r="J133" s="45"/>
      <c r="K133" s="51" t="s">
        <v>23</v>
      </c>
      <c r="L133" s="45"/>
      <c r="M133" s="51" t="s">
        <v>42</v>
      </c>
    </row>
    <row r="134" spans="1:13" x14ac:dyDescent="0.3">
      <c r="A134" s="12" t="s">
        <v>3</v>
      </c>
      <c r="C134" s="36">
        <f>SUM(OPA!G14:R14)</f>
        <v>1581.8793094637117</v>
      </c>
      <c r="E134" s="147">
        <f>OPA!E14</f>
        <v>13.63</v>
      </c>
      <c r="G134" s="138">
        <f>ROUND(E134*C134,0)</f>
        <v>21561</v>
      </c>
      <c r="I134" s="36">
        <f>SUM(OPA!W14:AH14)</f>
        <v>1500</v>
      </c>
      <c r="K134" s="147">
        <f>E134</f>
        <v>13.63</v>
      </c>
      <c r="M134" s="138">
        <f>ROUND(K134*I134,0)</f>
        <v>20445</v>
      </c>
    </row>
    <row r="135" spans="1:13" x14ac:dyDescent="0.3">
      <c r="A135" s="12" t="s">
        <v>4</v>
      </c>
      <c r="C135" s="36">
        <f>SUM(OPA!G15:R15)</f>
        <v>0</v>
      </c>
      <c r="E135" s="41">
        <f>OPA!E15</f>
        <v>20.46</v>
      </c>
      <c r="G135" s="36">
        <f t="shared" ref="G135:G142" si="10">ROUND(E135*C135,0)</f>
        <v>0</v>
      </c>
      <c r="I135" s="36">
        <f>SUM(OPA!W15:AH15)</f>
        <v>0</v>
      </c>
      <c r="K135" s="41">
        <f t="shared" ref="K135:K142" si="11">E135</f>
        <v>20.46</v>
      </c>
      <c r="M135" s="36">
        <f t="shared" ref="M135:M142" si="12">ROUND(K135*I135,0)</f>
        <v>0</v>
      </c>
    </row>
    <row r="136" spans="1:13" x14ac:dyDescent="0.3">
      <c r="A136" s="12" t="s">
        <v>5</v>
      </c>
      <c r="C136" s="36">
        <f>SUM(OPA!G16:R16)</f>
        <v>2128.4141473437039</v>
      </c>
      <c r="E136" s="41">
        <f>OPA!E16</f>
        <v>34.07</v>
      </c>
      <c r="G136" s="36">
        <f t="shared" si="10"/>
        <v>72515</v>
      </c>
      <c r="I136" s="36">
        <f>SUM(OPA!W16:AH16)</f>
        <v>2184</v>
      </c>
      <c r="K136" s="41">
        <f t="shared" si="11"/>
        <v>34.07</v>
      </c>
      <c r="M136" s="36">
        <f t="shared" si="12"/>
        <v>74409</v>
      </c>
    </row>
    <row r="137" spans="1:13" x14ac:dyDescent="0.3">
      <c r="A137" s="12" t="s">
        <v>6</v>
      </c>
      <c r="C137" s="36">
        <f>SUM(OPA!G17:R17)</f>
        <v>355.03828663635034</v>
      </c>
      <c r="E137" s="41">
        <f>OPA!E17</f>
        <v>68.17</v>
      </c>
      <c r="G137" s="36">
        <f t="shared" si="10"/>
        <v>24203</v>
      </c>
      <c r="I137" s="36">
        <f>SUM(OPA!W17:AH17)</f>
        <v>384</v>
      </c>
      <c r="K137" s="41">
        <f t="shared" si="11"/>
        <v>68.17</v>
      </c>
      <c r="M137" s="36">
        <f t="shared" si="12"/>
        <v>26177</v>
      </c>
    </row>
    <row r="138" spans="1:13" x14ac:dyDescent="0.3">
      <c r="A138" s="12" t="s">
        <v>7</v>
      </c>
      <c r="C138" s="36">
        <f>SUM(OPA!G18:R18)</f>
        <v>4705.4821839863671</v>
      </c>
      <c r="E138" s="41">
        <f>OPA!E18</f>
        <v>109.04</v>
      </c>
      <c r="G138" s="36">
        <f t="shared" si="10"/>
        <v>513086</v>
      </c>
      <c r="I138" s="36">
        <f>SUM(OPA!W18:AH18)</f>
        <v>4860</v>
      </c>
      <c r="K138" s="41">
        <f t="shared" si="11"/>
        <v>109.04</v>
      </c>
      <c r="M138" s="36">
        <f t="shared" si="12"/>
        <v>529934</v>
      </c>
    </row>
    <row r="139" spans="1:13" x14ac:dyDescent="0.3">
      <c r="A139" s="12" t="s">
        <v>8</v>
      </c>
      <c r="C139" s="36">
        <f>SUM(OPA!G19:R19)</f>
        <v>12</v>
      </c>
      <c r="E139" s="41">
        <f>OPA!E19</f>
        <v>204.47</v>
      </c>
      <c r="G139" s="36">
        <f t="shared" si="10"/>
        <v>2454</v>
      </c>
      <c r="I139" s="36">
        <f>SUM(OPA!W19:AH19)</f>
        <v>12</v>
      </c>
      <c r="K139" s="41">
        <f t="shared" si="11"/>
        <v>204.47</v>
      </c>
      <c r="M139" s="36">
        <f t="shared" si="12"/>
        <v>2454</v>
      </c>
    </row>
    <row r="140" spans="1:13" x14ac:dyDescent="0.3">
      <c r="A140" s="12" t="s">
        <v>9</v>
      </c>
      <c r="C140" s="36">
        <f>SUM(OPA!G20:R20)</f>
        <v>525.82190333656126</v>
      </c>
      <c r="E140" s="41">
        <f>OPA!E20</f>
        <v>340.77</v>
      </c>
      <c r="G140" s="36">
        <f t="shared" si="10"/>
        <v>179184</v>
      </c>
      <c r="I140" s="36">
        <f>SUM(OPA!W20:AH20)</f>
        <v>540</v>
      </c>
      <c r="K140" s="41">
        <f t="shared" si="11"/>
        <v>340.77</v>
      </c>
      <c r="M140" s="36">
        <f t="shared" si="12"/>
        <v>184016</v>
      </c>
    </row>
    <row r="141" spans="1:13" x14ac:dyDescent="0.3">
      <c r="A141" s="12" t="s">
        <v>10</v>
      </c>
      <c r="C141" s="36">
        <f>SUM(OPA!G21:R21)</f>
        <v>146</v>
      </c>
      <c r="E141" s="41">
        <f>OPA!E21</f>
        <v>681.5</v>
      </c>
      <c r="G141" s="36">
        <f t="shared" si="10"/>
        <v>99499</v>
      </c>
      <c r="I141" s="36">
        <f>SUM(OPA!W21:AH21)</f>
        <v>168</v>
      </c>
      <c r="K141" s="41">
        <f t="shared" si="11"/>
        <v>681.5</v>
      </c>
      <c r="M141" s="36">
        <f t="shared" si="12"/>
        <v>114492</v>
      </c>
    </row>
    <row r="142" spans="1:13" x14ac:dyDescent="0.3">
      <c r="A142" s="12" t="s">
        <v>11</v>
      </c>
      <c r="C142" s="36">
        <f>SUM(OPA!G22:R22)</f>
        <v>24</v>
      </c>
      <c r="E142" s="41">
        <f>OPA!E22</f>
        <v>1090.4000000000001</v>
      </c>
      <c r="G142" s="36">
        <f t="shared" si="10"/>
        <v>26170</v>
      </c>
      <c r="I142" s="36">
        <f>SUM(OPA!W22:AH22)</f>
        <v>24</v>
      </c>
      <c r="K142" s="41">
        <f t="shared" si="11"/>
        <v>1090.4000000000001</v>
      </c>
      <c r="M142" s="36">
        <f t="shared" si="12"/>
        <v>26170</v>
      </c>
    </row>
    <row r="143" spans="1:13" x14ac:dyDescent="0.3">
      <c r="A143" s="12"/>
      <c r="G143" s="42"/>
      <c r="M143" s="42"/>
    </row>
    <row r="144" spans="1:13" x14ac:dyDescent="0.3">
      <c r="A144" s="50" t="s">
        <v>43</v>
      </c>
      <c r="B144" s="46"/>
      <c r="C144" s="52">
        <f>SUM(C134:C143)</f>
        <v>9478.6358307666924</v>
      </c>
      <c r="D144" s="46"/>
      <c r="E144" s="46"/>
      <c r="F144" s="46"/>
      <c r="G144" s="140">
        <f>SUM(G134:G143)</f>
        <v>938672</v>
      </c>
      <c r="H144" s="46"/>
      <c r="I144" s="52">
        <f>SUM(I134:I143)</f>
        <v>9672</v>
      </c>
      <c r="J144" s="46"/>
      <c r="K144" s="46"/>
      <c r="L144" s="46"/>
      <c r="M144" s="140">
        <f>SUM(M134:M143)</f>
        <v>978097</v>
      </c>
    </row>
    <row r="147" spans="1:13" x14ac:dyDescent="0.3">
      <c r="A147" s="46" t="s">
        <v>44</v>
      </c>
      <c r="B147" s="46"/>
      <c r="C147" s="37" t="s">
        <v>47</v>
      </c>
      <c r="D147" s="45"/>
      <c r="E147" s="37" t="s">
        <v>23</v>
      </c>
      <c r="F147" s="45"/>
      <c r="G147" s="37" t="s">
        <v>42</v>
      </c>
      <c r="H147" s="45"/>
      <c r="I147" s="37" t="s">
        <v>47</v>
      </c>
      <c r="J147" s="45"/>
      <c r="K147" s="37" t="s">
        <v>23</v>
      </c>
      <c r="L147" s="45"/>
      <c r="M147" s="37" t="s">
        <v>42</v>
      </c>
    </row>
    <row r="148" spans="1:13" x14ac:dyDescent="0.3">
      <c r="A148" s="29" t="s">
        <v>27</v>
      </c>
      <c r="C148" s="36">
        <f>SUM(OPA!G33:R33)</f>
        <v>1120134.9367899653</v>
      </c>
      <c r="E148" s="141">
        <f>+G148/C148</f>
        <v>4.3466219734038738</v>
      </c>
      <c r="G148" s="138">
        <f>+SUM(OPA!$G$75:$R$75)</f>
        <v>4868803.1294286223</v>
      </c>
      <c r="I148" s="36">
        <f>SUM(OPA!W33:AH33)</f>
        <v>1165871.6583333332</v>
      </c>
      <c r="K148" s="141">
        <f>+OPA!F69</f>
        <v>4.0529999999999999</v>
      </c>
      <c r="M148" s="138">
        <f>ROUND(K148*I148,0)</f>
        <v>4725278</v>
      </c>
    </row>
    <row r="149" spans="1:13" x14ac:dyDescent="0.3">
      <c r="A149" s="29" t="s">
        <v>28</v>
      </c>
    </row>
    <row r="150" spans="1:13" x14ac:dyDescent="0.3">
      <c r="A150" s="29" t="s">
        <v>29</v>
      </c>
    </row>
    <row r="151" spans="1:13" x14ac:dyDescent="0.3">
      <c r="A151" s="29" t="s">
        <v>30</v>
      </c>
    </row>
    <row r="152" spans="1:13" x14ac:dyDescent="0.3">
      <c r="A152" s="29" t="s">
        <v>45</v>
      </c>
    </row>
    <row r="153" spans="1:13" x14ac:dyDescent="0.3">
      <c r="A153" s="29" t="s">
        <v>46</v>
      </c>
    </row>
    <row r="154" spans="1:13" x14ac:dyDescent="0.3">
      <c r="A154" s="12" t="s">
        <v>55</v>
      </c>
      <c r="C154" s="36">
        <f>+C155-SUM(C148:C153)</f>
        <v>-232.11353723378852</v>
      </c>
      <c r="G154" s="184">
        <f>+SUM(OPA!G84:R84)+SUM(OPA!G85:R85)</f>
        <v>-21853.390700165764</v>
      </c>
      <c r="M154" s="133"/>
    </row>
    <row r="155" spans="1:13" x14ac:dyDescent="0.3">
      <c r="A155" s="50" t="s">
        <v>48</v>
      </c>
      <c r="B155" s="46"/>
      <c r="C155" s="52">
        <f>+SUM(OPA!G96:L96,OPA!M94:R94)</f>
        <v>1119902.8232527315</v>
      </c>
      <c r="D155" s="46"/>
      <c r="E155" s="46"/>
      <c r="F155" s="46"/>
      <c r="G155" s="140">
        <f>SUM(G148:G154)</f>
        <v>4846949.7387284562</v>
      </c>
      <c r="H155" s="46"/>
      <c r="I155" s="52">
        <f>SUM(I148:I154)</f>
        <v>1165871.6583333332</v>
      </c>
      <c r="J155" s="46"/>
      <c r="K155" s="46"/>
      <c r="L155" s="46"/>
      <c r="M155" s="140">
        <f>SUM(M148:M154)</f>
        <v>4725278</v>
      </c>
    </row>
    <row r="159" spans="1:13" ht="15" thickBot="1" x14ac:dyDescent="0.35">
      <c r="A159" s="50" t="s">
        <v>37</v>
      </c>
      <c r="B159" s="46"/>
      <c r="C159" s="46"/>
      <c r="D159" s="46"/>
      <c r="E159" s="46"/>
      <c r="F159" s="46"/>
      <c r="G159" s="142">
        <f>G155+G144</f>
        <v>5785621.7387284562</v>
      </c>
      <c r="H159" s="46"/>
      <c r="I159" s="46"/>
      <c r="J159" s="46"/>
      <c r="K159" s="46"/>
      <c r="L159" s="46"/>
      <c r="M159" s="142">
        <f>M155+M144</f>
        <v>5703375</v>
      </c>
    </row>
    <row r="160" spans="1:13" ht="15" thickTop="1" x14ac:dyDescent="0.3"/>
    <row r="165" spans="1:13" x14ac:dyDescent="0.3">
      <c r="A165" s="242" t="s">
        <v>17</v>
      </c>
      <c r="B165" s="242"/>
      <c r="C165" s="242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</row>
    <row r="167" spans="1:13" x14ac:dyDescent="0.3">
      <c r="C167" s="243" t="s">
        <v>38</v>
      </c>
      <c r="D167" s="243"/>
      <c r="E167" s="243"/>
      <c r="F167" s="243"/>
      <c r="G167" s="243"/>
      <c r="H167" s="49"/>
      <c r="I167" s="243" t="s">
        <v>39</v>
      </c>
      <c r="J167" s="243"/>
      <c r="K167" s="243"/>
      <c r="L167" s="243"/>
      <c r="M167" s="243"/>
    </row>
    <row r="168" spans="1:13" x14ac:dyDescent="0.3">
      <c r="A168" s="46" t="s">
        <v>40</v>
      </c>
      <c r="B168" s="46"/>
      <c r="C168" s="51" t="s">
        <v>41</v>
      </c>
      <c r="D168" s="45"/>
      <c r="E168" s="51" t="s">
        <v>23</v>
      </c>
      <c r="F168" s="45"/>
      <c r="G168" s="51" t="s">
        <v>42</v>
      </c>
      <c r="H168" s="45"/>
      <c r="I168" s="51" t="s">
        <v>41</v>
      </c>
      <c r="J168" s="45"/>
      <c r="K168" s="51" t="s">
        <v>23</v>
      </c>
      <c r="L168" s="45"/>
      <c r="M168" s="51" t="s">
        <v>42</v>
      </c>
    </row>
    <row r="169" spans="1:13" x14ac:dyDescent="0.3">
      <c r="A169" s="12" t="s">
        <v>3</v>
      </c>
      <c r="C169" s="36">
        <f>SUM(SFR!G14:R14)</f>
        <v>0</v>
      </c>
      <c r="E169" s="147">
        <f>SFR!E14</f>
        <v>13.63</v>
      </c>
      <c r="G169" s="138">
        <f>ROUND(E169*C169,0)</f>
        <v>0</v>
      </c>
      <c r="I169" s="36">
        <f>SUM(SFR!W14:AH14)</f>
        <v>0</v>
      </c>
      <c r="K169" s="147">
        <f>E169</f>
        <v>13.63</v>
      </c>
      <c r="M169" s="138">
        <f>ROUND(K169*I169,0)</f>
        <v>0</v>
      </c>
    </row>
    <row r="170" spans="1:13" x14ac:dyDescent="0.3">
      <c r="A170" s="12" t="s">
        <v>4</v>
      </c>
      <c r="C170" s="36">
        <f>SUM(SFR!G15:R15)</f>
        <v>0</v>
      </c>
      <c r="E170" s="41">
        <f>SFR!E15</f>
        <v>20.46</v>
      </c>
      <c r="G170" s="36">
        <f t="shared" ref="G170:G177" si="13">ROUND(E170*C170,0)</f>
        <v>0</v>
      </c>
      <c r="I170" s="36">
        <f>SUM(SFR!W15:AH15)</f>
        <v>0</v>
      </c>
      <c r="K170" s="41">
        <f t="shared" ref="K170:K177" si="14">E170</f>
        <v>20.46</v>
      </c>
      <c r="M170" s="36">
        <f t="shared" ref="M170:M177" si="15">ROUND(K170*I170,0)</f>
        <v>0</v>
      </c>
    </row>
    <row r="171" spans="1:13" x14ac:dyDescent="0.3">
      <c r="A171" s="12" t="s">
        <v>5</v>
      </c>
      <c r="C171" s="36">
        <f>SUM(SFR!G16:R16)</f>
        <v>0</v>
      </c>
      <c r="E171" s="41">
        <f>SFR!E16</f>
        <v>34.07</v>
      </c>
      <c r="G171" s="36">
        <f t="shared" si="13"/>
        <v>0</v>
      </c>
      <c r="I171" s="36">
        <f>SUM(SFR!W16:AH16)</f>
        <v>0</v>
      </c>
      <c r="K171" s="41">
        <f t="shared" si="14"/>
        <v>34.07</v>
      </c>
      <c r="M171" s="36">
        <f t="shared" si="15"/>
        <v>0</v>
      </c>
    </row>
    <row r="172" spans="1:13" x14ac:dyDescent="0.3">
      <c r="A172" s="12" t="s">
        <v>6</v>
      </c>
      <c r="C172" s="36">
        <f>SUM(SFR!G17:R17)</f>
        <v>54</v>
      </c>
      <c r="E172" s="41">
        <f>SFR!E17</f>
        <v>68.17</v>
      </c>
      <c r="G172" s="36">
        <f t="shared" si="13"/>
        <v>3681</v>
      </c>
      <c r="I172" s="36">
        <f>SUM(SFR!W17:AH17)</f>
        <v>60</v>
      </c>
      <c r="K172" s="41">
        <f t="shared" si="14"/>
        <v>68.17</v>
      </c>
      <c r="M172" s="36">
        <f t="shared" si="15"/>
        <v>4090</v>
      </c>
    </row>
    <row r="173" spans="1:13" x14ac:dyDescent="0.3">
      <c r="A173" s="12" t="s">
        <v>7</v>
      </c>
      <c r="C173" s="36">
        <f>SUM(SFR!G18:R18)</f>
        <v>57.63563829787234</v>
      </c>
      <c r="E173" s="41">
        <f>SFR!E18</f>
        <v>109.04</v>
      </c>
      <c r="G173" s="36">
        <f t="shared" si="13"/>
        <v>6285</v>
      </c>
      <c r="I173" s="36">
        <f>SUM(SFR!W18:AH18)</f>
        <v>60</v>
      </c>
      <c r="K173" s="41">
        <f t="shared" si="14"/>
        <v>109.04</v>
      </c>
      <c r="M173" s="36">
        <f t="shared" si="15"/>
        <v>6542</v>
      </c>
    </row>
    <row r="174" spans="1:13" x14ac:dyDescent="0.3">
      <c r="A174" s="12" t="s">
        <v>8</v>
      </c>
      <c r="C174" s="36">
        <f>SUM(SFR!G19:R19)</f>
        <v>0</v>
      </c>
      <c r="E174" s="41">
        <f>SFR!E19</f>
        <v>204.47</v>
      </c>
      <c r="G174" s="36">
        <f t="shared" si="13"/>
        <v>0</v>
      </c>
      <c r="I174" s="36">
        <f>SUM(SFR!W19:AH19)</f>
        <v>0</v>
      </c>
      <c r="K174" s="41">
        <f t="shared" si="14"/>
        <v>204.47</v>
      </c>
      <c r="M174" s="36">
        <f t="shared" si="15"/>
        <v>0</v>
      </c>
    </row>
    <row r="175" spans="1:13" x14ac:dyDescent="0.3">
      <c r="A175" s="12" t="s">
        <v>9</v>
      </c>
      <c r="C175" s="36">
        <f>SUM(SFR!G20:R20)</f>
        <v>54.032866742964465</v>
      </c>
      <c r="E175" s="41">
        <f>SFR!E20</f>
        <v>340.77</v>
      </c>
      <c r="G175" s="36">
        <f t="shared" si="13"/>
        <v>18413</v>
      </c>
      <c r="I175" s="36">
        <f>SUM(SFR!W20:AH20)</f>
        <v>72</v>
      </c>
      <c r="K175" s="41">
        <f t="shared" si="14"/>
        <v>340.77</v>
      </c>
      <c r="M175" s="36">
        <f t="shared" si="15"/>
        <v>24535</v>
      </c>
    </row>
    <row r="176" spans="1:13" x14ac:dyDescent="0.3">
      <c r="A176" s="12" t="s">
        <v>10</v>
      </c>
      <c r="C176" s="36">
        <f>SUM(SFR!G21:R21)</f>
        <v>49.178576669112253</v>
      </c>
      <c r="E176" s="41">
        <f>SFR!E21</f>
        <v>681.5</v>
      </c>
      <c r="G176" s="36">
        <f t="shared" si="13"/>
        <v>33515</v>
      </c>
      <c r="I176" s="36">
        <f>SUM(SFR!W21:AH21)</f>
        <v>48</v>
      </c>
      <c r="K176" s="41">
        <f t="shared" si="14"/>
        <v>681.5</v>
      </c>
      <c r="M176" s="36">
        <f t="shared" si="15"/>
        <v>32712</v>
      </c>
    </row>
    <row r="177" spans="1:13" x14ac:dyDescent="0.3">
      <c r="A177" s="12" t="s">
        <v>11</v>
      </c>
      <c r="C177" s="36">
        <f>SUM(SFR!G22:R22)</f>
        <v>0</v>
      </c>
      <c r="E177" s="41">
        <f>SFR!E22</f>
        <v>1090.4000000000001</v>
      </c>
      <c r="G177" s="36">
        <f t="shared" si="13"/>
        <v>0</v>
      </c>
      <c r="I177" s="36">
        <f>SUM(SFR!W22:AH22)</f>
        <v>0</v>
      </c>
      <c r="K177" s="41">
        <f t="shared" si="14"/>
        <v>1090.4000000000001</v>
      </c>
      <c r="M177" s="36">
        <f t="shared" si="15"/>
        <v>0</v>
      </c>
    </row>
    <row r="178" spans="1:13" x14ac:dyDescent="0.3">
      <c r="A178" s="12"/>
      <c r="G178" s="42"/>
      <c r="M178" s="42"/>
    </row>
    <row r="179" spans="1:13" x14ac:dyDescent="0.3">
      <c r="A179" s="50" t="s">
        <v>43</v>
      </c>
      <c r="B179" s="46"/>
      <c r="C179" s="52">
        <f>SUM(C169:C178)</f>
        <v>214.84708170994907</v>
      </c>
      <c r="D179" s="46"/>
      <c r="E179" s="46"/>
      <c r="F179" s="46"/>
      <c r="G179" s="140">
        <f>SUM(G169:G178)</f>
        <v>61894</v>
      </c>
      <c r="H179" s="46"/>
      <c r="I179" s="52">
        <f>SUM(I169:I178)</f>
        <v>240</v>
      </c>
      <c r="J179" s="46"/>
      <c r="K179" s="46"/>
      <c r="L179" s="46"/>
      <c r="M179" s="140">
        <f>SUM(M169:M178)</f>
        <v>67879</v>
      </c>
    </row>
    <row r="182" spans="1:13" x14ac:dyDescent="0.3">
      <c r="A182" s="46" t="s">
        <v>44</v>
      </c>
      <c r="B182" s="46"/>
      <c r="C182" s="37" t="s">
        <v>47</v>
      </c>
      <c r="D182" s="45"/>
      <c r="E182" s="37" t="s">
        <v>23</v>
      </c>
      <c r="F182" s="45"/>
      <c r="G182" s="37" t="s">
        <v>42</v>
      </c>
      <c r="H182" s="45"/>
      <c r="I182" s="37" t="s">
        <v>47</v>
      </c>
      <c r="J182" s="45"/>
      <c r="K182" s="37" t="s">
        <v>23</v>
      </c>
      <c r="L182" s="45"/>
      <c r="M182" s="37" t="s">
        <v>42</v>
      </c>
    </row>
    <row r="183" spans="1:13" x14ac:dyDescent="0.3">
      <c r="A183" s="29" t="s">
        <v>27</v>
      </c>
      <c r="C183" s="36">
        <f>SUM(SFR!G33:R33)</f>
        <v>437974.80628075969</v>
      </c>
      <c r="E183" s="141">
        <f>+G183/C183</f>
        <v>4.0915220560391719</v>
      </c>
      <c r="G183" s="138">
        <f>+SUM(SFR!G69:R69)</f>
        <v>1791983.579887212</v>
      </c>
      <c r="I183" s="36">
        <f>SUM(SFR!W33:AH33)</f>
        <v>443019.7</v>
      </c>
      <c r="K183" s="141">
        <f>+SFR!F69</f>
        <v>3.8370000000000002</v>
      </c>
      <c r="M183" s="138">
        <f>ROUND(K183*I183,0)</f>
        <v>1699867</v>
      </c>
    </row>
    <row r="184" spans="1:13" x14ac:dyDescent="0.3">
      <c r="A184" s="29" t="s">
        <v>132</v>
      </c>
      <c r="C184" s="36">
        <f>+SUM(SFR!G34:R34)</f>
        <v>10298.8313149767</v>
      </c>
      <c r="E184" s="217">
        <f>+G184/C184</f>
        <v>2.25</v>
      </c>
      <c r="G184" s="36">
        <f>+SUM(SFR!G70:R70)</f>
        <v>23172.370458697576</v>
      </c>
      <c r="I184" s="36">
        <f>+SUM(SFR!W34:AH34)</f>
        <v>10491.362000000001</v>
      </c>
      <c r="K184" s="217">
        <f>+E184</f>
        <v>2.25</v>
      </c>
      <c r="M184" s="138">
        <f>ROUND(K184*I184,0)</f>
        <v>23606</v>
      </c>
    </row>
    <row r="185" spans="1:13" x14ac:dyDescent="0.3">
      <c r="A185" s="29" t="s">
        <v>29</v>
      </c>
    </row>
    <row r="186" spans="1:13" x14ac:dyDescent="0.3">
      <c r="A186" s="29" t="s">
        <v>30</v>
      </c>
    </row>
    <row r="187" spans="1:13" x14ac:dyDescent="0.3">
      <c r="A187" s="29" t="s">
        <v>45</v>
      </c>
    </row>
    <row r="188" spans="1:13" x14ac:dyDescent="0.3">
      <c r="A188" s="29" t="s">
        <v>46</v>
      </c>
    </row>
    <row r="189" spans="1:13" x14ac:dyDescent="0.3">
      <c r="A189" s="12" t="s">
        <v>55</v>
      </c>
      <c r="C189" s="36">
        <f>+SUM(SFR!G86:R86)</f>
        <v>0</v>
      </c>
      <c r="G189" s="184">
        <f>+SUM(SFR!G84:R84)+SUM(SFR!G85:R85)</f>
        <v>5654.0612980101414</v>
      </c>
      <c r="M189" s="70"/>
    </row>
    <row r="190" spans="1:13" x14ac:dyDescent="0.3">
      <c r="A190" s="50" t="s">
        <v>48</v>
      </c>
      <c r="B190" s="46"/>
      <c r="C190" s="52">
        <f>SUM(C183:C189)</f>
        <v>448273.63759573636</v>
      </c>
      <c r="D190" s="46"/>
      <c r="E190" s="46"/>
      <c r="F190" s="46"/>
      <c r="G190" s="140">
        <f>SUM(G183:G189)</f>
        <v>1820810.0116439199</v>
      </c>
      <c r="H190" s="46"/>
      <c r="I190" s="52">
        <f>SUM(I183:I189)</f>
        <v>453511.06200000003</v>
      </c>
      <c r="J190" s="46"/>
      <c r="K190" s="46"/>
      <c r="L190" s="46"/>
      <c r="M190" s="140">
        <f>SUM(M183:M189)</f>
        <v>1723473</v>
      </c>
    </row>
    <row r="192" spans="1:13" x14ac:dyDescent="0.3">
      <c r="A192" s="12" t="s">
        <v>120</v>
      </c>
      <c r="G192" s="138">
        <f>+SUM(SFR!G90:R90)</f>
        <v>15095.53</v>
      </c>
    </row>
    <row r="194" spans="1:13" ht="15" thickBot="1" x14ac:dyDescent="0.35">
      <c r="A194" s="50" t="s">
        <v>37</v>
      </c>
      <c r="B194" s="46"/>
      <c r="C194" s="46"/>
      <c r="D194" s="46"/>
      <c r="E194" s="46"/>
      <c r="F194" s="46"/>
      <c r="G194" s="142">
        <f>G190+G179+G192</f>
        <v>1897799.5416439199</v>
      </c>
      <c r="H194" s="46"/>
      <c r="I194" s="46"/>
      <c r="J194" s="46"/>
      <c r="K194" s="46"/>
      <c r="L194" s="46"/>
      <c r="M194" s="142">
        <f>M190+M179</f>
        <v>1791352</v>
      </c>
    </row>
    <row r="195" spans="1:13" ht="15" thickTop="1" x14ac:dyDescent="0.3"/>
    <row r="196" spans="1:13" x14ac:dyDescent="0.3">
      <c r="G196" s="129"/>
    </row>
    <row r="197" spans="1:13" x14ac:dyDescent="0.3">
      <c r="G197" s="40"/>
    </row>
    <row r="200" spans="1:13" x14ac:dyDescent="0.3">
      <c r="A200" s="244" t="s">
        <v>54</v>
      </c>
      <c r="B200" s="244"/>
      <c r="C200" s="244"/>
      <c r="D200" s="244"/>
      <c r="E200" s="244"/>
      <c r="F200" s="244"/>
      <c r="G200" s="244"/>
      <c r="H200" s="244"/>
      <c r="I200" s="244"/>
      <c r="J200" s="244"/>
      <c r="K200" s="244"/>
      <c r="L200" s="244"/>
      <c r="M200" s="244"/>
    </row>
    <row r="201" spans="1:13" x14ac:dyDescent="0.3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</row>
    <row r="202" spans="1:13" x14ac:dyDescent="0.3">
      <c r="A202" s="62"/>
      <c r="B202" s="62"/>
      <c r="C202" s="243" t="s">
        <v>38</v>
      </c>
      <c r="D202" s="243"/>
      <c r="E202" s="243"/>
      <c r="F202" s="243"/>
      <c r="G202" s="243"/>
      <c r="H202" s="49"/>
      <c r="I202" s="243" t="s">
        <v>39</v>
      </c>
      <c r="J202" s="243"/>
      <c r="K202" s="243"/>
      <c r="L202" s="243"/>
      <c r="M202" s="243"/>
    </row>
    <row r="203" spans="1:13" x14ac:dyDescent="0.3">
      <c r="A203" s="46" t="s">
        <v>50</v>
      </c>
      <c r="C203" s="51" t="s">
        <v>41</v>
      </c>
      <c r="D203" s="57"/>
      <c r="E203" s="51" t="s">
        <v>23</v>
      </c>
      <c r="F203" s="57"/>
      <c r="G203" s="51" t="s">
        <v>42</v>
      </c>
      <c r="H203" s="57"/>
      <c r="I203" s="51" t="s">
        <v>41</v>
      </c>
      <c r="J203" s="57"/>
      <c r="K203" s="51" t="s">
        <v>23</v>
      </c>
      <c r="L203" s="57"/>
      <c r="M203" s="51" t="s">
        <v>42</v>
      </c>
    </row>
    <row r="204" spans="1:13" x14ac:dyDescent="0.3">
      <c r="A204" s="63" t="s">
        <v>75</v>
      </c>
      <c r="B204" s="62"/>
      <c r="C204" s="62"/>
      <c r="D204" s="62"/>
      <c r="E204" s="62"/>
      <c r="F204" s="62"/>
      <c r="G204" s="66"/>
      <c r="H204" s="62"/>
      <c r="I204" s="62"/>
      <c r="J204" s="62"/>
      <c r="K204" s="62"/>
      <c r="L204" s="62"/>
      <c r="M204" s="66"/>
    </row>
    <row r="205" spans="1:13" x14ac:dyDescent="0.3">
      <c r="A205" s="12" t="s">
        <v>65</v>
      </c>
      <c r="B205" s="62"/>
      <c r="C205" s="64">
        <f>SUM(Fire!G14:R14)</f>
        <v>14850.901341356399</v>
      </c>
      <c r="D205" s="62"/>
      <c r="E205" s="147">
        <f>+G205/C205</f>
        <v>75.326310119963907</v>
      </c>
      <c r="F205" s="62"/>
      <c r="G205" s="138">
        <f>+SUM(Fire!G50:R50)</f>
        <v>1118663.6000000001</v>
      </c>
      <c r="H205" s="62"/>
      <c r="I205" s="64">
        <f>SUM(Fire!W14:AH14)</f>
        <v>14880</v>
      </c>
      <c r="J205" s="62"/>
      <c r="K205" s="147">
        <f>+Fire!F50</f>
        <v>70.900000000000006</v>
      </c>
      <c r="L205" s="62"/>
      <c r="M205" s="138">
        <f>ROUND(K205*I205,0)</f>
        <v>1054992</v>
      </c>
    </row>
    <row r="206" spans="1:13" x14ac:dyDescent="0.3">
      <c r="A206" s="12" t="s">
        <v>66</v>
      </c>
      <c r="B206" s="62"/>
      <c r="C206" s="64">
        <f>SUM(Fire!G15:R15)</f>
        <v>879</v>
      </c>
      <c r="D206" s="62"/>
      <c r="E206" s="147">
        <f t="shared" ref="E206:E213" si="16">+G206/C206</f>
        <v>8.607815699658703</v>
      </c>
      <c r="F206" s="62"/>
      <c r="G206" s="138">
        <f>+SUM(Fire!G51:R51)</f>
        <v>7566.27</v>
      </c>
      <c r="H206" s="62"/>
      <c r="I206" s="64">
        <f>SUM(Fire!W15:AH15)</f>
        <v>900</v>
      </c>
      <c r="J206" s="62"/>
      <c r="K206" s="41">
        <f>+Fire!F51</f>
        <v>8.11</v>
      </c>
      <c r="L206" s="62"/>
      <c r="M206" s="36">
        <f t="shared" ref="M206:M213" si="17">ROUND(K206*I206,0)</f>
        <v>7299</v>
      </c>
    </row>
    <row r="207" spans="1:13" x14ac:dyDescent="0.3">
      <c r="A207" s="12" t="s">
        <v>67</v>
      </c>
      <c r="B207" s="62"/>
      <c r="C207" s="64">
        <f>SUM(Fire!G16:R16)</f>
        <v>5508.0854189336242</v>
      </c>
      <c r="D207" s="62"/>
      <c r="E207" s="147">
        <f t="shared" si="16"/>
        <v>34.625926341738584</v>
      </c>
      <c r="F207" s="62"/>
      <c r="G207" s="138">
        <f>+SUM(Fire!G52:R52)</f>
        <v>190722.55999999997</v>
      </c>
      <c r="H207" s="62"/>
      <c r="I207" s="64">
        <f>SUM(Fire!W16:AH16)</f>
        <v>5748</v>
      </c>
      <c r="J207" s="62"/>
      <c r="K207" s="65">
        <f>+Fire!F52</f>
        <v>32.67</v>
      </c>
      <c r="L207" s="62"/>
      <c r="M207" s="36">
        <f t="shared" si="17"/>
        <v>187787</v>
      </c>
    </row>
    <row r="208" spans="1:13" x14ac:dyDescent="0.3">
      <c r="A208" s="12" t="s">
        <v>68</v>
      </c>
      <c r="B208" s="62"/>
      <c r="C208" s="64">
        <f>SUM(Fire!G17:R17)</f>
        <v>11472.50701499758</v>
      </c>
      <c r="D208" s="62"/>
      <c r="E208" s="147">
        <f t="shared" si="16"/>
        <v>78.027527795779562</v>
      </c>
      <c r="F208" s="62"/>
      <c r="G208" s="138">
        <f>+SUM(Fire!G53:R53)</f>
        <v>895171.35999999964</v>
      </c>
      <c r="H208" s="62"/>
      <c r="I208" s="64">
        <f>SUM(Fire!W17:AH17)</f>
        <v>11616</v>
      </c>
      <c r="J208" s="62"/>
      <c r="K208" s="65">
        <f>+Fire!F53</f>
        <v>73.489999999999995</v>
      </c>
      <c r="L208" s="62"/>
      <c r="M208" s="36">
        <f t="shared" si="17"/>
        <v>853660</v>
      </c>
    </row>
    <row r="209" spans="1:13" x14ac:dyDescent="0.3">
      <c r="A209" s="12" t="s">
        <v>69</v>
      </c>
      <c r="B209" s="62"/>
      <c r="C209" s="64">
        <f>SUM(Fire!G18:R18)</f>
        <v>3803.8438563069803</v>
      </c>
      <c r="D209" s="62"/>
      <c r="E209" s="147">
        <f t="shared" si="16"/>
        <v>138.73234284446713</v>
      </c>
      <c r="F209" s="62"/>
      <c r="G209" s="138">
        <f>+SUM(Fire!G54:R54)</f>
        <v>527716.16999999993</v>
      </c>
      <c r="H209" s="62"/>
      <c r="I209" s="64">
        <f>SUM(Fire!W18:AH18)</f>
        <v>3840</v>
      </c>
      <c r="J209" s="62"/>
      <c r="K209" s="65">
        <f>+Fire!F54</f>
        <v>130.63999999999999</v>
      </c>
      <c r="L209" s="62"/>
      <c r="M209" s="36">
        <f t="shared" si="17"/>
        <v>501658</v>
      </c>
    </row>
    <row r="210" spans="1:13" x14ac:dyDescent="0.3">
      <c r="A210" s="12" t="s">
        <v>70</v>
      </c>
      <c r="B210" s="62"/>
      <c r="C210" s="64">
        <f>SUM(Fire!G19:R19)</f>
        <v>152</v>
      </c>
      <c r="D210" s="62"/>
      <c r="E210" s="147">
        <f t="shared" si="16"/>
        <v>216.61394736842104</v>
      </c>
      <c r="F210" s="62"/>
      <c r="G210" s="138">
        <f>+SUM(Fire!G55:R55)</f>
        <v>32925.32</v>
      </c>
      <c r="H210" s="62"/>
      <c r="I210" s="64">
        <f>SUM(Fire!W19:AH19)</f>
        <v>156</v>
      </c>
      <c r="J210" s="62"/>
      <c r="K210" s="65">
        <f>+Fire!F55</f>
        <v>204.18</v>
      </c>
      <c r="L210" s="62"/>
      <c r="M210" s="36">
        <f t="shared" si="17"/>
        <v>31852</v>
      </c>
    </row>
    <row r="211" spans="1:13" x14ac:dyDescent="0.3">
      <c r="A211" s="12" t="s">
        <v>71</v>
      </c>
      <c r="B211" s="62"/>
      <c r="C211" s="64">
        <f>SUM(Fire!G20:R20)</f>
        <v>72</v>
      </c>
      <c r="D211" s="62"/>
      <c r="E211" s="147">
        <f t="shared" si="16"/>
        <v>312.84500000000003</v>
      </c>
      <c r="F211" s="62"/>
      <c r="G211" s="138">
        <f>+SUM(Fire!G56:R56)</f>
        <v>22524.840000000004</v>
      </c>
      <c r="H211" s="62"/>
      <c r="I211" s="64">
        <f>SUM(Fire!W20:AH20)</f>
        <v>72</v>
      </c>
      <c r="J211" s="62"/>
      <c r="K211" s="65">
        <f>+Fire!F56</f>
        <v>294.43</v>
      </c>
      <c r="L211" s="62"/>
      <c r="M211" s="36">
        <f t="shared" si="17"/>
        <v>21199</v>
      </c>
    </row>
    <row r="212" spans="1:13" x14ac:dyDescent="0.3">
      <c r="A212" s="12" t="s">
        <v>72</v>
      </c>
      <c r="B212" s="62"/>
      <c r="C212" s="64">
        <f>SUM(Fire!G21:R21)</f>
        <v>0</v>
      </c>
      <c r="D212" s="62"/>
      <c r="E212" s="147">
        <v>0</v>
      </c>
      <c r="F212" s="62"/>
      <c r="G212" s="138">
        <f>+SUM(Fire!G57:R57)</f>
        <v>0</v>
      </c>
      <c r="H212" s="62"/>
      <c r="I212" s="64">
        <f>SUM(Fire!W21:AH21)</f>
        <v>0</v>
      </c>
      <c r="J212" s="62"/>
      <c r="K212" s="65">
        <f>+Fire!F57</f>
        <v>423.96</v>
      </c>
      <c r="L212" s="62"/>
      <c r="M212" s="36">
        <f t="shared" si="17"/>
        <v>0</v>
      </c>
    </row>
    <row r="213" spans="1:13" x14ac:dyDescent="0.3">
      <c r="A213" s="12" t="s">
        <v>73</v>
      </c>
      <c r="B213" s="62"/>
      <c r="C213" s="64">
        <f>SUM(Fire!G22:R22)</f>
        <v>12</v>
      </c>
      <c r="D213" s="62"/>
      <c r="E213" s="147">
        <f t="shared" si="16"/>
        <v>555.50999999999988</v>
      </c>
      <c r="F213" s="62"/>
      <c r="G213" s="138">
        <f>+SUM(Fire!G58:R58)</f>
        <v>6666.119999999999</v>
      </c>
      <c r="H213" s="62"/>
      <c r="I213" s="64">
        <f>SUM(Fire!W22:AH22)</f>
        <v>12</v>
      </c>
      <c r="J213" s="62"/>
      <c r="K213" s="65">
        <f>+Fire!F58</f>
        <v>522.80999999999995</v>
      </c>
      <c r="L213" s="62"/>
      <c r="M213" s="36">
        <f t="shared" si="17"/>
        <v>6274</v>
      </c>
    </row>
    <row r="214" spans="1:13" x14ac:dyDescent="0.3">
      <c r="A214" s="61"/>
      <c r="B214" s="62"/>
      <c r="C214" s="62"/>
      <c r="D214" s="62"/>
      <c r="E214" s="62"/>
      <c r="F214" s="62"/>
      <c r="G214" s="42"/>
      <c r="H214" s="62"/>
      <c r="I214" s="62"/>
      <c r="J214" s="62"/>
      <c r="K214" s="62"/>
      <c r="L214" s="62"/>
      <c r="M214" s="42"/>
    </row>
    <row r="215" spans="1:13" x14ac:dyDescent="0.3">
      <c r="A215" s="13" t="s">
        <v>76</v>
      </c>
      <c r="B215" s="62"/>
      <c r="C215" s="77">
        <f>SUM(C205:C213)</f>
        <v>36750.337631594586</v>
      </c>
      <c r="D215" s="62"/>
      <c r="E215" s="62"/>
      <c r="F215" s="62"/>
      <c r="G215" s="140">
        <f>SUM(G205:G214)</f>
        <v>2801956.2399999998</v>
      </c>
      <c r="H215" s="62"/>
      <c r="I215" s="62"/>
      <c r="J215" s="62"/>
      <c r="K215" s="62"/>
      <c r="L215" s="62"/>
      <c r="M215" s="140">
        <f>SUM(M205:M214)</f>
        <v>2664721</v>
      </c>
    </row>
    <row r="216" spans="1:13" x14ac:dyDescent="0.3">
      <c r="A216" s="61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</row>
    <row r="217" spans="1:13" x14ac:dyDescent="0.3">
      <c r="A217" s="46" t="s">
        <v>44</v>
      </c>
      <c r="B217" s="46"/>
      <c r="C217" s="121" t="s">
        <v>47</v>
      </c>
      <c r="D217" s="122"/>
      <c r="E217" s="121" t="s">
        <v>23</v>
      </c>
      <c r="F217" s="122"/>
      <c r="G217" s="121" t="s">
        <v>42</v>
      </c>
      <c r="H217" s="122"/>
      <c r="I217" s="121" t="s">
        <v>47</v>
      </c>
      <c r="J217" s="122"/>
      <c r="K217" s="121" t="s">
        <v>23</v>
      </c>
      <c r="L217" s="122"/>
      <c r="M217" s="121" t="s">
        <v>42</v>
      </c>
    </row>
    <row r="218" spans="1:13" x14ac:dyDescent="0.3">
      <c r="A218" s="29" t="s">
        <v>27</v>
      </c>
      <c r="C218" s="36">
        <f>SUM(Fire!G33:R33)</f>
        <v>3137.8147203140338</v>
      </c>
      <c r="E218" s="143">
        <f>+G218/C218</f>
        <v>5.0952000000000002</v>
      </c>
      <c r="G218" s="138">
        <f>+SUM(Fire!G75:R75)</f>
        <v>15987.793562944065</v>
      </c>
      <c r="I218" s="36">
        <f>SUM(Fire!W33:AH33)</f>
        <v>0</v>
      </c>
      <c r="K218" s="143">
        <f>+Fire!F69</f>
        <v>4.4119999999999999</v>
      </c>
      <c r="M218" s="138">
        <f>ROUND(K218*I218,0)</f>
        <v>0</v>
      </c>
    </row>
    <row r="219" spans="1:13" x14ac:dyDescent="0.3">
      <c r="A219" s="29" t="s">
        <v>28</v>
      </c>
    </row>
    <row r="220" spans="1:13" x14ac:dyDescent="0.3">
      <c r="A220" s="29" t="s">
        <v>29</v>
      </c>
    </row>
    <row r="221" spans="1:13" x14ac:dyDescent="0.3">
      <c r="A221" s="29" t="s">
        <v>30</v>
      </c>
    </row>
    <row r="222" spans="1:13" x14ac:dyDescent="0.3">
      <c r="A222" s="29" t="s">
        <v>45</v>
      </c>
    </row>
    <row r="223" spans="1:13" x14ac:dyDescent="0.3">
      <c r="A223" s="29" t="s">
        <v>46</v>
      </c>
    </row>
    <row r="224" spans="1:13" x14ac:dyDescent="0.3">
      <c r="A224" s="12" t="s">
        <v>55</v>
      </c>
      <c r="C224" s="36">
        <f>+SUM(Fire!G95:L95)</f>
        <v>-39.981720314033907</v>
      </c>
      <c r="G224" s="184">
        <f>+SUM(Fire!G84:R84)+SUM(Fire!G85:R85)</f>
        <v>-16491.003562943923</v>
      </c>
      <c r="M224" s="133"/>
    </row>
    <row r="225" spans="1:13" x14ac:dyDescent="0.3">
      <c r="A225" s="50" t="s">
        <v>48</v>
      </c>
      <c r="B225" s="46"/>
      <c r="C225" s="52">
        <f>SUM(C218:C224)</f>
        <v>3097.8330000000001</v>
      </c>
      <c r="D225" s="46"/>
      <c r="E225" s="46"/>
      <c r="F225" s="46"/>
      <c r="G225" s="140">
        <f>SUM(G218:G224)</f>
        <v>-503.20999999985725</v>
      </c>
      <c r="H225" s="46"/>
      <c r="I225" s="52">
        <f>SUM(I218:I224)</f>
        <v>0</v>
      </c>
      <c r="J225" s="46"/>
      <c r="K225" s="46"/>
      <c r="L225" s="46"/>
      <c r="M225" s="140">
        <f>SUM(M218:M224)</f>
        <v>0</v>
      </c>
    </row>
    <row r="227" spans="1:13" x14ac:dyDescent="0.3">
      <c r="A227" s="12" t="s">
        <v>90</v>
      </c>
    </row>
    <row r="229" spans="1:13" ht="15" thickBot="1" x14ac:dyDescent="0.35">
      <c r="A229" s="50" t="s">
        <v>131</v>
      </c>
      <c r="B229" s="46"/>
      <c r="C229" s="46"/>
      <c r="D229" s="46"/>
      <c r="E229" s="46"/>
      <c r="F229" s="46"/>
      <c r="G229" s="142">
        <f>G225+G215</f>
        <v>2801453.03</v>
      </c>
      <c r="H229" s="46"/>
      <c r="I229" s="46"/>
      <c r="J229" s="46"/>
      <c r="K229" s="46"/>
      <c r="L229" s="46"/>
      <c r="M229" s="142">
        <f>M225+M214</f>
        <v>0</v>
      </c>
    </row>
    <row r="230" spans="1:13" ht="15" thickTop="1" x14ac:dyDescent="0.3">
      <c r="A230" s="61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</row>
    <row r="231" spans="1:13" x14ac:dyDescent="0.3">
      <c r="A231" s="13"/>
      <c r="B231" s="62"/>
      <c r="C231" s="64"/>
      <c r="D231" s="62"/>
      <c r="E231" s="62"/>
      <c r="F231" s="62"/>
      <c r="G231" s="62"/>
      <c r="H231" s="62"/>
      <c r="I231" s="62"/>
      <c r="J231" s="62"/>
      <c r="K231" s="62"/>
      <c r="L231" s="62"/>
      <c r="M231" s="62"/>
    </row>
    <row r="232" spans="1:13" x14ac:dyDescent="0.3">
      <c r="A232" s="63" t="s">
        <v>77</v>
      </c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</row>
    <row r="233" spans="1:13" x14ac:dyDescent="0.3">
      <c r="A233" s="13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</row>
    <row r="234" spans="1:13" x14ac:dyDescent="0.3">
      <c r="A234" s="13" t="s">
        <v>78</v>
      </c>
      <c r="B234" s="62"/>
      <c r="C234" s="64">
        <f>SUM(Fire!G23:R23)</f>
        <v>90026</v>
      </c>
      <c r="D234" s="62"/>
      <c r="E234" s="147">
        <f>+G234/C234</f>
        <v>42.290053095772315</v>
      </c>
      <c r="F234" s="62"/>
      <c r="G234" s="138">
        <f>+SUM(Fire!G59:R59)</f>
        <v>3807204.3199999984</v>
      </c>
      <c r="H234" s="62"/>
      <c r="I234" s="64">
        <f>SUM(Fire!W23:AH23)</f>
        <v>90024</v>
      </c>
      <c r="J234" s="62"/>
      <c r="K234" s="147">
        <f>+Fire!F59</f>
        <v>39.9</v>
      </c>
      <c r="L234" s="62"/>
      <c r="M234" s="138">
        <f>K234*I234</f>
        <v>3591957.6</v>
      </c>
    </row>
    <row r="235" spans="1:13" x14ac:dyDescent="0.3">
      <c r="A235" s="67"/>
      <c r="B235" s="62"/>
      <c r="C235" s="64"/>
      <c r="D235" s="62"/>
      <c r="E235" s="65"/>
      <c r="F235" s="62"/>
      <c r="G235" s="36"/>
      <c r="H235" s="62"/>
      <c r="I235" s="64"/>
      <c r="J235" s="62"/>
      <c r="K235" s="65"/>
      <c r="L235" s="62"/>
      <c r="M235" s="36"/>
    </row>
    <row r="236" spans="1:13" x14ac:dyDescent="0.3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</row>
    <row r="237" spans="1:13" x14ac:dyDescent="0.3">
      <c r="A237" s="13" t="s">
        <v>76</v>
      </c>
      <c r="B237" s="62"/>
      <c r="C237" s="62"/>
      <c r="D237" s="62"/>
      <c r="E237" s="62"/>
      <c r="F237" s="62"/>
      <c r="G237" s="140">
        <f>SUM(G234:G236)</f>
        <v>3807204.3199999984</v>
      </c>
      <c r="H237" s="62"/>
      <c r="I237" s="62"/>
      <c r="J237" s="62"/>
      <c r="K237" s="62"/>
      <c r="L237" s="62"/>
      <c r="M237" s="140">
        <f>SUM(M234:M236)</f>
        <v>3591957.6</v>
      </c>
    </row>
    <row r="238" spans="1:13" x14ac:dyDescent="0.3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</row>
    <row r="239" spans="1:13" x14ac:dyDescent="0.3">
      <c r="A239" s="12" t="s">
        <v>55</v>
      </c>
      <c r="B239" s="62"/>
      <c r="C239" s="62"/>
      <c r="D239" s="62"/>
      <c r="E239" s="62"/>
      <c r="F239" s="62"/>
      <c r="G239" s="64">
        <f>+SUM(Fire!G91:R91)</f>
        <v>0</v>
      </c>
      <c r="H239" s="62"/>
      <c r="I239" s="62"/>
      <c r="J239" s="62"/>
      <c r="K239" s="62"/>
      <c r="L239" s="62"/>
      <c r="M239" s="64"/>
    </row>
    <row r="240" spans="1:13" x14ac:dyDescent="0.3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</row>
    <row r="241" spans="1:13" ht="15" thickBot="1" x14ac:dyDescent="0.35">
      <c r="A241" s="50" t="s">
        <v>37</v>
      </c>
      <c r="B241" s="62"/>
      <c r="C241" s="62"/>
      <c r="D241" s="62"/>
      <c r="E241" s="62"/>
      <c r="F241" s="62"/>
      <c r="G241" s="142">
        <f>+G229+G237+G239</f>
        <v>6608657.3499999978</v>
      </c>
      <c r="H241" s="46"/>
      <c r="I241" s="46"/>
      <c r="J241" s="46"/>
      <c r="K241" s="46"/>
      <c r="L241" s="46"/>
      <c r="M241" s="142">
        <f>M237+M215+M239</f>
        <v>6256678.5999999996</v>
      </c>
    </row>
    <row r="242" spans="1:13" ht="15" thickTop="1" x14ac:dyDescent="0.3"/>
    <row r="244" spans="1:13" x14ac:dyDescent="0.3">
      <c r="G244" s="39"/>
      <c r="M244" s="39"/>
    </row>
    <row r="247" spans="1:13" x14ac:dyDescent="0.3">
      <c r="A247" s="242" t="s">
        <v>80</v>
      </c>
      <c r="B247" s="242"/>
      <c r="C247" s="242"/>
      <c r="D247" s="242"/>
      <c r="E247" s="242"/>
      <c r="F247" s="242"/>
      <c r="G247" s="242"/>
      <c r="H247" s="242"/>
      <c r="I247" s="242"/>
      <c r="J247" s="242"/>
      <c r="K247" s="242"/>
      <c r="L247" s="242"/>
      <c r="M247" s="242"/>
    </row>
    <row r="249" spans="1:13" x14ac:dyDescent="0.3">
      <c r="C249" s="243" t="s">
        <v>38</v>
      </c>
      <c r="D249" s="243"/>
      <c r="E249" s="243"/>
      <c r="F249" s="243"/>
      <c r="G249" s="243"/>
      <c r="H249" s="49"/>
      <c r="I249" s="243" t="s">
        <v>39</v>
      </c>
      <c r="J249" s="243"/>
      <c r="K249" s="243"/>
      <c r="L249" s="243"/>
      <c r="M249" s="243"/>
    </row>
    <row r="250" spans="1:13" x14ac:dyDescent="0.3">
      <c r="A250" s="46" t="s">
        <v>40</v>
      </c>
      <c r="B250" s="46"/>
      <c r="C250" s="51" t="s">
        <v>41</v>
      </c>
      <c r="D250" s="73"/>
      <c r="E250" s="51" t="s">
        <v>23</v>
      </c>
      <c r="F250" s="73"/>
      <c r="G250" s="51" t="s">
        <v>42</v>
      </c>
      <c r="H250" s="73"/>
      <c r="I250" s="51" t="s">
        <v>41</v>
      </c>
      <c r="J250" s="73"/>
      <c r="K250" s="51" t="s">
        <v>23</v>
      </c>
      <c r="L250" s="73"/>
      <c r="M250" s="51" t="s">
        <v>42</v>
      </c>
    </row>
    <row r="251" spans="1:13" x14ac:dyDescent="0.3">
      <c r="A251" s="12" t="s">
        <v>3</v>
      </c>
      <c r="C251" s="64">
        <f>SUM(Misc!G14:R14)</f>
        <v>28.104181951577402</v>
      </c>
      <c r="D251" s="62"/>
      <c r="E251" s="145">
        <f>+Misc!E50</f>
        <v>13.63</v>
      </c>
      <c r="F251" s="62"/>
      <c r="G251" s="134">
        <f>ROUND(E251*C251,0)</f>
        <v>383</v>
      </c>
      <c r="H251" s="62"/>
      <c r="I251" s="64">
        <f>SUM(Misc!W14:AH14)</f>
        <v>48</v>
      </c>
      <c r="J251" s="62"/>
      <c r="K251" s="145">
        <f>E251</f>
        <v>13.63</v>
      </c>
      <c r="M251" s="138">
        <f>ROUND(K251*I251,0)</f>
        <v>654</v>
      </c>
    </row>
    <row r="252" spans="1:13" x14ac:dyDescent="0.3">
      <c r="A252" s="12" t="s">
        <v>4</v>
      </c>
      <c r="C252" s="64">
        <f>SUM(Misc!G15:R15)</f>
        <v>0</v>
      </c>
      <c r="D252" s="62"/>
      <c r="E252" s="65">
        <f>+Misc!E51</f>
        <v>20.46</v>
      </c>
      <c r="F252" s="62"/>
      <c r="G252" s="64">
        <f t="shared" ref="G252:G259" si="18">ROUND(E252*C252,0)</f>
        <v>0</v>
      </c>
      <c r="H252" s="62"/>
      <c r="I252" s="64">
        <f>SUM(Misc!W15:AH15)</f>
        <v>0</v>
      </c>
      <c r="J252" s="62"/>
      <c r="K252" s="65">
        <f t="shared" ref="K252:K259" si="19">E252</f>
        <v>20.46</v>
      </c>
      <c r="M252" s="36">
        <f t="shared" ref="M252:M259" si="20">ROUND(K252*I252,0)</f>
        <v>0</v>
      </c>
    </row>
    <row r="253" spans="1:13" x14ac:dyDescent="0.3">
      <c r="A253" s="12" t="s">
        <v>5</v>
      </c>
      <c r="C253" s="64">
        <f>SUM(Misc!G16:R16)</f>
        <v>262.11535074845904</v>
      </c>
      <c r="D253" s="62"/>
      <c r="E253" s="65">
        <f>+Misc!E52</f>
        <v>34.07</v>
      </c>
      <c r="F253" s="62"/>
      <c r="G253" s="64">
        <f t="shared" si="18"/>
        <v>8930</v>
      </c>
      <c r="H253" s="62"/>
      <c r="I253" s="64">
        <f>SUM(Misc!W16:AH16)</f>
        <v>288</v>
      </c>
      <c r="J253" s="62"/>
      <c r="K253" s="65">
        <f t="shared" si="19"/>
        <v>34.07</v>
      </c>
      <c r="M253" s="36">
        <f t="shared" si="20"/>
        <v>9812</v>
      </c>
    </row>
    <row r="254" spans="1:13" x14ac:dyDescent="0.3">
      <c r="A254" s="12" t="s">
        <v>6</v>
      </c>
      <c r="C254" s="64">
        <f>SUM(Misc!G17:R17)</f>
        <v>0</v>
      </c>
      <c r="D254" s="62"/>
      <c r="E254" s="65">
        <f>+Misc!E53</f>
        <v>68.17</v>
      </c>
      <c r="F254" s="62"/>
      <c r="G254" s="64">
        <f t="shared" si="18"/>
        <v>0</v>
      </c>
      <c r="H254" s="62"/>
      <c r="I254" s="64">
        <f>SUM(Misc!W17:AH17)</f>
        <v>0</v>
      </c>
      <c r="J254" s="62"/>
      <c r="K254" s="65">
        <f t="shared" si="19"/>
        <v>68.17</v>
      </c>
      <c r="M254" s="36">
        <f t="shared" si="20"/>
        <v>0</v>
      </c>
    </row>
    <row r="255" spans="1:13" x14ac:dyDescent="0.3">
      <c r="A255" s="12" t="s">
        <v>7</v>
      </c>
      <c r="C255" s="64">
        <f>SUM(Misc!G18:R18)</f>
        <v>0</v>
      </c>
      <c r="D255" s="62"/>
      <c r="E255" s="65">
        <f>+Misc!E54</f>
        <v>109.04</v>
      </c>
      <c r="F255" s="62"/>
      <c r="G255" s="64">
        <f t="shared" si="18"/>
        <v>0</v>
      </c>
      <c r="H255" s="62"/>
      <c r="I255" s="64">
        <f>SUM(Misc!W18:AH18)</f>
        <v>0</v>
      </c>
      <c r="J255" s="62"/>
      <c r="K255" s="65">
        <f t="shared" si="19"/>
        <v>109.04</v>
      </c>
      <c r="M255" s="36">
        <f t="shared" si="20"/>
        <v>0</v>
      </c>
    </row>
    <row r="256" spans="1:13" x14ac:dyDescent="0.3">
      <c r="A256" s="12" t="s">
        <v>8</v>
      </c>
      <c r="C256" s="64">
        <f>SUM(Misc!G19:R19)</f>
        <v>177.32082946153469</v>
      </c>
      <c r="D256" s="62"/>
      <c r="E256" s="65">
        <f>+Misc!E55</f>
        <v>204.47</v>
      </c>
      <c r="F256" s="62"/>
      <c r="G256" s="64">
        <f t="shared" si="18"/>
        <v>36257</v>
      </c>
      <c r="H256" s="62"/>
      <c r="I256" s="64">
        <f>SUM(Misc!W19:AH19)</f>
        <v>192</v>
      </c>
      <c r="J256" s="62"/>
      <c r="K256" s="65">
        <f t="shared" si="19"/>
        <v>204.47</v>
      </c>
      <c r="M256" s="36">
        <f t="shared" si="20"/>
        <v>39258</v>
      </c>
    </row>
    <row r="257" spans="1:13" x14ac:dyDescent="0.3">
      <c r="A257" s="12" t="s">
        <v>9</v>
      </c>
      <c r="C257" s="64">
        <f>SUM(Misc!G20:R20)</f>
        <v>0</v>
      </c>
      <c r="D257" s="62"/>
      <c r="E257" s="65">
        <f>+Misc!E56</f>
        <v>340.77</v>
      </c>
      <c r="F257" s="62"/>
      <c r="G257" s="64">
        <f t="shared" si="18"/>
        <v>0</v>
      </c>
      <c r="H257" s="62"/>
      <c r="I257" s="64">
        <f>SUM(Misc!W20:AH20)</f>
        <v>0</v>
      </c>
      <c r="J257" s="62"/>
      <c r="K257" s="65">
        <f t="shared" si="19"/>
        <v>340.77</v>
      </c>
      <c r="M257" s="36">
        <f t="shared" si="20"/>
        <v>0</v>
      </c>
    </row>
    <row r="258" spans="1:13" x14ac:dyDescent="0.3">
      <c r="A258" s="12" t="s">
        <v>10</v>
      </c>
      <c r="C258" s="64">
        <f>SUM(Misc!G21:R21)</f>
        <v>0</v>
      </c>
      <c r="D258" s="62"/>
      <c r="E258" s="65">
        <f>+Misc!E57</f>
        <v>681.5</v>
      </c>
      <c r="F258" s="62"/>
      <c r="G258" s="64">
        <f t="shared" si="18"/>
        <v>0</v>
      </c>
      <c r="H258" s="62"/>
      <c r="I258" s="64">
        <f>SUM(Misc!W21:AH21)</f>
        <v>0</v>
      </c>
      <c r="J258" s="62"/>
      <c r="K258" s="65">
        <f t="shared" si="19"/>
        <v>681.5</v>
      </c>
      <c r="M258" s="36">
        <f t="shared" si="20"/>
        <v>0</v>
      </c>
    </row>
    <row r="259" spans="1:13" x14ac:dyDescent="0.3">
      <c r="A259" s="12" t="s">
        <v>11</v>
      </c>
      <c r="C259" s="64">
        <f>SUM(Misc!G22:R22)</f>
        <v>0</v>
      </c>
      <c r="D259" s="62"/>
      <c r="E259" s="65">
        <f>+Misc!E58</f>
        <v>1090.4000000000001</v>
      </c>
      <c r="F259" s="62"/>
      <c r="G259" s="64">
        <f t="shared" si="18"/>
        <v>0</v>
      </c>
      <c r="H259" s="62"/>
      <c r="I259" s="64">
        <f>SUM(Misc!W22:AH22)</f>
        <v>0</v>
      </c>
      <c r="J259" s="62"/>
      <c r="K259" s="65">
        <f t="shared" si="19"/>
        <v>1090.4000000000001</v>
      </c>
      <c r="M259" s="36">
        <f t="shared" si="20"/>
        <v>0</v>
      </c>
    </row>
    <row r="260" spans="1:13" x14ac:dyDescent="0.3">
      <c r="A260" s="12"/>
      <c r="C260" s="62"/>
      <c r="D260" s="62"/>
      <c r="E260" s="62"/>
      <c r="F260" s="62"/>
      <c r="G260" s="76"/>
      <c r="H260" s="62"/>
      <c r="I260" s="62"/>
      <c r="J260" s="62"/>
      <c r="K260" s="62"/>
      <c r="M260" s="42"/>
    </row>
    <row r="261" spans="1:13" x14ac:dyDescent="0.3">
      <c r="A261" s="50" t="s">
        <v>43</v>
      </c>
      <c r="B261" s="46"/>
      <c r="C261" s="77">
        <f>SUM(C251:C260)</f>
        <v>467.54036216157112</v>
      </c>
      <c r="D261" s="78"/>
      <c r="E261" s="78"/>
      <c r="F261" s="78"/>
      <c r="G261" s="144">
        <f>SUM(G251:G260)</f>
        <v>45570</v>
      </c>
      <c r="H261" s="78"/>
      <c r="I261" s="77">
        <f>SUM(I251:I260)</f>
        <v>528</v>
      </c>
      <c r="J261" s="78"/>
      <c r="K261" s="78"/>
      <c r="L261" s="46"/>
      <c r="M261" s="140">
        <f>SUM(M251:M260)</f>
        <v>49724</v>
      </c>
    </row>
    <row r="262" spans="1:13" x14ac:dyDescent="0.3">
      <c r="C262" s="62"/>
      <c r="D262" s="62"/>
      <c r="E262" s="62"/>
      <c r="F262" s="62"/>
      <c r="G262" s="62"/>
      <c r="H262" s="62"/>
      <c r="I262" s="62"/>
      <c r="J262" s="62"/>
      <c r="K262" s="62"/>
    </row>
    <row r="263" spans="1:13" x14ac:dyDescent="0.3">
      <c r="C263" s="62"/>
      <c r="D263" s="62"/>
      <c r="E263" s="62"/>
      <c r="F263" s="62"/>
      <c r="G263" s="62"/>
      <c r="H263" s="62"/>
      <c r="I263" s="62"/>
      <c r="J263" s="62"/>
      <c r="K263" s="62"/>
    </row>
    <row r="264" spans="1:13" x14ac:dyDescent="0.3">
      <c r="A264" s="46" t="s">
        <v>44</v>
      </c>
      <c r="B264" s="46"/>
      <c r="C264" s="72" t="s">
        <v>47</v>
      </c>
      <c r="D264" s="79"/>
      <c r="E264" s="72" t="s">
        <v>23</v>
      </c>
      <c r="F264" s="79"/>
      <c r="G264" s="72" t="s">
        <v>42</v>
      </c>
      <c r="H264" s="79"/>
      <c r="I264" s="72" t="s">
        <v>47</v>
      </c>
      <c r="J264" s="79"/>
      <c r="K264" s="72" t="s">
        <v>23</v>
      </c>
      <c r="L264" s="73"/>
      <c r="M264" s="71" t="s">
        <v>42</v>
      </c>
    </row>
    <row r="265" spans="1:13" x14ac:dyDescent="0.3">
      <c r="A265" s="29" t="s">
        <v>27</v>
      </c>
      <c r="C265" s="64">
        <f>SUM(Misc!G39:R39)</f>
        <v>8171.195228010567</v>
      </c>
      <c r="D265" s="62"/>
      <c r="E265" s="146">
        <f>+G265/C265</f>
        <v>4.2975187974351181</v>
      </c>
      <c r="F265" s="62"/>
      <c r="G265" s="134">
        <f>+SUM(Misc!G69:R69)</f>
        <v>35115.865089887549</v>
      </c>
      <c r="H265" s="62"/>
      <c r="I265" s="64">
        <f>SUM(Misc!W39:AH39)</f>
        <v>3153.34584</v>
      </c>
      <c r="J265" s="62"/>
      <c r="K265" s="146">
        <f>+Misc!F69</f>
        <v>3.3479999999999999</v>
      </c>
      <c r="M265" s="138">
        <f>ROUND(K265*I265,0)</f>
        <v>10557</v>
      </c>
    </row>
    <row r="266" spans="1:13" x14ac:dyDescent="0.3">
      <c r="A266" s="29" t="s">
        <v>28</v>
      </c>
      <c r="C266" s="62"/>
      <c r="D266" s="62"/>
      <c r="E266" s="62"/>
      <c r="F266" s="62"/>
      <c r="G266" s="62"/>
      <c r="H266" s="62"/>
      <c r="I266" s="62"/>
      <c r="J266" s="62"/>
      <c r="K266" s="62"/>
    </row>
    <row r="267" spans="1:13" x14ac:dyDescent="0.3">
      <c r="A267" s="29" t="s">
        <v>29</v>
      </c>
      <c r="C267" s="62"/>
      <c r="D267" s="62"/>
      <c r="E267" s="62"/>
      <c r="F267" s="62"/>
      <c r="G267" s="62"/>
      <c r="H267" s="62"/>
      <c r="I267" s="62"/>
      <c r="J267" s="62"/>
      <c r="K267" s="62"/>
    </row>
    <row r="268" spans="1:13" x14ac:dyDescent="0.3">
      <c r="A268" s="29" t="s">
        <v>30</v>
      </c>
      <c r="C268" s="62"/>
      <c r="D268" s="62"/>
      <c r="E268" s="62"/>
      <c r="F268" s="62"/>
      <c r="G268" s="62"/>
      <c r="H268" s="62"/>
      <c r="I268" s="62"/>
      <c r="J268" s="62"/>
      <c r="K268" s="62"/>
    </row>
    <row r="269" spans="1:13" x14ac:dyDescent="0.3">
      <c r="A269" s="29" t="s">
        <v>45</v>
      </c>
      <c r="C269" s="62"/>
      <c r="D269" s="62"/>
      <c r="E269" s="62"/>
      <c r="F269" s="62"/>
      <c r="G269" s="62"/>
      <c r="H269" s="62"/>
      <c r="I269" s="62"/>
      <c r="J269" s="62"/>
      <c r="K269" s="62"/>
    </row>
    <row r="270" spans="1:13" x14ac:dyDescent="0.3">
      <c r="A270" s="29" t="s">
        <v>46</v>
      </c>
      <c r="C270" s="62"/>
      <c r="D270" s="62"/>
      <c r="E270" s="62"/>
      <c r="F270" s="62"/>
      <c r="G270" s="62"/>
      <c r="H270" s="62"/>
      <c r="I270" s="62"/>
      <c r="J270" s="62"/>
      <c r="K270" s="62"/>
    </row>
    <row r="271" spans="1:13" x14ac:dyDescent="0.3">
      <c r="A271" s="12" t="s">
        <v>55</v>
      </c>
      <c r="C271" s="64">
        <f>+C272-SUM(C265:C270)</f>
        <v>-2283.9556480105657</v>
      </c>
      <c r="D271" s="62"/>
      <c r="E271" s="62"/>
      <c r="F271" s="62"/>
      <c r="G271" s="80">
        <f>+SUM(Misc!G84:R84)+SUM(Misc!G85:R85)</f>
        <v>10.414583952451721</v>
      </c>
      <c r="H271" s="62"/>
      <c r="I271" s="62"/>
      <c r="J271" s="62"/>
      <c r="K271" s="62"/>
      <c r="M271" s="42"/>
    </row>
    <row r="272" spans="1:13" x14ac:dyDescent="0.3">
      <c r="A272" s="50" t="s">
        <v>48</v>
      </c>
      <c r="B272" s="46"/>
      <c r="C272" s="52">
        <f>+SUM(Misc!G96:L96,Misc!M94:R94)</f>
        <v>5887.2395800000013</v>
      </c>
      <c r="D272" s="46"/>
      <c r="E272" s="46"/>
      <c r="F272" s="46"/>
      <c r="G272" s="140">
        <f>SUM(G265:G271)</f>
        <v>35126.279673839999</v>
      </c>
      <c r="H272" s="46"/>
      <c r="I272" s="52">
        <f>SUM(I265:I271)</f>
        <v>3153.34584</v>
      </c>
      <c r="J272" s="46"/>
      <c r="K272" s="46"/>
      <c r="L272" s="46"/>
      <c r="M272" s="140">
        <f>SUM(M265:M271)</f>
        <v>10557</v>
      </c>
    </row>
    <row r="274" spans="1:13" x14ac:dyDescent="0.3">
      <c r="A274" s="12" t="s">
        <v>140</v>
      </c>
      <c r="G274" s="129">
        <f>+SUM('[7]Test &amp; Base Customer Count&amp;Usg'!$B$50:$M$50)</f>
        <v>-1363580.399999999</v>
      </c>
    </row>
    <row r="276" spans="1:13" ht="15" thickBot="1" x14ac:dyDescent="0.35">
      <c r="A276" s="50" t="s">
        <v>37</v>
      </c>
      <c r="B276" s="46"/>
      <c r="C276" s="46"/>
      <c r="D276" s="46"/>
      <c r="E276" s="46"/>
      <c r="F276" s="46"/>
      <c r="G276" s="142">
        <f>G272+G261+G274</f>
        <v>-1282884.1203261591</v>
      </c>
      <c r="H276" s="46"/>
      <c r="I276" s="46"/>
      <c r="J276" s="46"/>
      <c r="K276" s="46"/>
      <c r="L276" s="46"/>
      <c r="M276" s="142">
        <f>M272+M261</f>
        <v>60281</v>
      </c>
    </row>
    <row r="277" spans="1:13" ht="15" thickTop="1" x14ac:dyDescent="0.3"/>
    <row r="279" spans="1:13" x14ac:dyDescent="0.3">
      <c r="G279" s="138"/>
    </row>
    <row r="280" spans="1:13" x14ac:dyDescent="0.3">
      <c r="G280" s="39"/>
    </row>
    <row r="281" spans="1:13" x14ac:dyDescent="0.3">
      <c r="A281" s="46" t="s">
        <v>122</v>
      </c>
    </row>
    <row r="282" spans="1:13" x14ac:dyDescent="0.3">
      <c r="A282" s="242" t="s">
        <v>2</v>
      </c>
      <c r="B282" s="242"/>
      <c r="C282" s="242"/>
      <c r="D282" s="242"/>
      <c r="E282" s="242"/>
      <c r="F282" s="242"/>
      <c r="G282" s="242"/>
      <c r="H282" s="242"/>
      <c r="I282" s="242"/>
      <c r="J282" s="242"/>
      <c r="K282" s="242"/>
      <c r="L282" s="242"/>
      <c r="M282" s="242"/>
    </row>
    <row r="284" spans="1:13" x14ac:dyDescent="0.3">
      <c r="C284" s="243" t="s">
        <v>38</v>
      </c>
      <c r="D284" s="243"/>
      <c r="E284" s="243"/>
      <c r="F284" s="243"/>
      <c r="G284" s="243"/>
      <c r="H284" s="49"/>
      <c r="I284" s="243" t="s">
        <v>39</v>
      </c>
      <c r="J284" s="243"/>
      <c r="K284" s="243"/>
      <c r="L284" s="243"/>
      <c r="M284" s="243"/>
    </row>
    <row r="285" spans="1:13" x14ac:dyDescent="0.3">
      <c r="A285" s="46" t="s">
        <v>40</v>
      </c>
      <c r="B285" s="46"/>
      <c r="C285" s="51" t="s">
        <v>41</v>
      </c>
      <c r="D285" s="181"/>
      <c r="E285" s="51" t="s">
        <v>23</v>
      </c>
      <c r="F285" s="181"/>
      <c r="G285" s="51" t="s">
        <v>42</v>
      </c>
      <c r="H285" s="181"/>
      <c r="I285" s="51" t="s">
        <v>41</v>
      </c>
      <c r="J285" s="181"/>
      <c r="K285" s="51" t="s">
        <v>23</v>
      </c>
      <c r="L285" s="181"/>
      <c r="M285" s="51" t="s">
        <v>42</v>
      </c>
    </row>
    <row r="286" spans="1:13" x14ac:dyDescent="0.3">
      <c r="A286" s="12" t="s">
        <v>3</v>
      </c>
      <c r="C286" s="36">
        <f>+SUM(Residential!G106:R106)</f>
        <v>7206.3193069306926</v>
      </c>
      <c r="E286" s="147">
        <f>+Residential!E106</f>
        <v>28.28</v>
      </c>
      <c r="G286" s="138">
        <f>ROUND(E286*C286,0)</f>
        <v>203795</v>
      </c>
      <c r="I286" s="36">
        <f>+SUM(Residential!W106:AH106)</f>
        <v>7356</v>
      </c>
      <c r="K286" s="147">
        <f>E286</f>
        <v>28.28</v>
      </c>
      <c r="M286" s="138">
        <f>ROUND(K286*I286,0)</f>
        <v>208028</v>
      </c>
    </row>
    <row r="287" spans="1:13" x14ac:dyDescent="0.3">
      <c r="A287" s="12" t="s">
        <v>4</v>
      </c>
      <c r="C287" s="36"/>
      <c r="E287" s="41"/>
      <c r="G287" s="36">
        <f t="shared" ref="G287:G294" si="21">ROUND(E287*C287,0)</f>
        <v>0</v>
      </c>
      <c r="I287" s="36"/>
      <c r="K287" s="41">
        <f t="shared" ref="K287:K294" si="22">E287</f>
        <v>0</v>
      </c>
      <c r="M287" s="36">
        <f t="shared" ref="M287:M294" si="23">ROUND(K287*I287,0)</f>
        <v>0</v>
      </c>
    </row>
    <row r="288" spans="1:13" x14ac:dyDescent="0.3">
      <c r="A288" s="12" t="s">
        <v>5</v>
      </c>
      <c r="C288" s="36"/>
      <c r="E288" s="41"/>
      <c r="G288" s="36">
        <f t="shared" si="21"/>
        <v>0</v>
      </c>
      <c r="I288" s="36"/>
      <c r="K288" s="41">
        <f t="shared" si="22"/>
        <v>0</v>
      </c>
      <c r="M288" s="36">
        <f t="shared" si="23"/>
        <v>0</v>
      </c>
    </row>
    <row r="289" spans="1:13" x14ac:dyDescent="0.3">
      <c r="A289" s="12" t="s">
        <v>6</v>
      </c>
      <c r="C289" s="36"/>
      <c r="E289" s="41"/>
      <c r="G289" s="36">
        <f t="shared" si="21"/>
        <v>0</v>
      </c>
      <c r="I289" s="36"/>
      <c r="K289" s="41">
        <f t="shared" si="22"/>
        <v>0</v>
      </c>
      <c r="M289" s="36">
        <f t="shared" si="23"/>
        <v>0</v>
      </c>
    </row>
    <row r="290" spans="1:13" x14ac:dyDescent="0.3">
      <c r="A290" s="12" t="s">
        <v>7</v>
      </c>
      <c r="C290" s="36"/>
      <c r="E290" s="41"/>
      <c r="G290" s="36">
        <f t="shared" si="21"/>
        <v>0</v>
      </c>
      <c r="I290" s="36"/>
      <c r="K290" s="41">
        <f t="shared" si="22"/>
        <v>0</v>
      </c>
      <c r="M290" s="36">
        <f t="shared" si="23"/>
        <v>0</v>
      </c>
    </row>
    <row r="291" spans="1:13" x14ac:dyDescent="0.3">
      <c r="A291" s="12" t="s">
        <v>8</v>
      </c>
      <c r="C291" s="36"/>
      <c r="E291" s="41"/>
      <c r="G291" s="36">
        <f t="shared" si="21"/>
        <v>0</v>
      </c>
      <c r="I291" s="36"/>
      <c r="K291" s="41">
        <f t="shared" si="22"/>
        <v>0</v>
      </c>
      <c r="M291" s="36">
        <f t="shared" si="23"/>
        <v>0</v>
      </c>
    </row>
    <row r="292" spans="1:13" x14ac:dyDescent="0.3">
      <c r="A292" s="12" t="s">
        <v>9</v>
      </c>
      <c r="C292" s="36"/>
      <c r="E292" s="41"/>
      <c r="G292" s="36">
        <f t="shared" si="21"/>
        <v>0</v>
      </c>
      <c r="I292" s="36"/>
      <c r="K292" s="41">
        <f t="shared" si="22"/>
        <v>0</v>
      </c>
      <c r="M292" s="36">
        <f t="shared" si="23"/>
        <v>0</v>
      </c>
    </row>
    <row r="293" spans="1:13" x14ac:dyDescent="0.3">
      <c r="A293" s="12" t="s">
        <v>10</v>
      </c>
      <c r="C293" s="36"/>
      <c r="E293" s="41"/>
      <c r="G293" s="36">
        <f t="shared" si="21"/>
        <v>0</v>
      </c>
      <c r="I293" s="36"/>
      <c r="K293" s="41">
        <f t="shared" si="22"/>
        <v>0</v>
      </c>
      <c r="M293" s="36">
        <f t="shared" si="23"/>
        <v>0</v>
      </c>
    </row>
    <row r="294" spans="1:13" x14ac:dyDescent="0.3">
      <c r="A294" s="12" t="s">
        <v>11</v>
      </c>
      <c r="C294" s="36"/>
      <c r="E294" s="41"/>
      <c r="G294" s="36">
        <f t="shared" si="21"/>
        <v>0</v>
      </c>
      <c r="I294" s="36"/>
      <c r="K294" s="41">
        <f t="shared" si="22"/>
        <v>0</v>
      </c>
      <c r="M294" s="36">
        <f t="shared" si="23"/>
        <v>0</v>
      </c>
    </row>
    <row r="295" spans="1:13" x14ac:dyDescent="0.3">
      <c r="A295" s="12"/>
      <c r="G295" s="42"/>
      <c r="M295" s="42"/>
    </row>
    <row r="296" spans="1:13" x14ac:dyDescent="0.3">
      <c r="A296" s="50" t="s">
        <v>52</v>
      </c>
      <c r="B296" s="46"/>
      <c r="C296" s="52">
        <f>SUM(C286:C295)</f>
        <v>7206.3193069306926</v>
      </c>
      <c r="D296" s="46"/>
      <c r="E296" s="46"/>
      <c r="F296" s="46"/>
      <c r="G296" s="140">
        <f>SUM(G286:G295)</f>
        <v>203795</v>
      </c>
      <c r="H296" s="46"/>
      <c r="I296" s="52">
        <f>SUM(I286:I295)</f>
        <v>7356</v>
      </c>
      <c r="J296" s="46"/>
      <c r="K296" s="46"/>
      <c r="L296" s="46"/>
      <c r="M296" s="140">
        <f>SUM(M286:M295)</f>
        <v>208028</v>
      </c>
    </row>
    <row r="299" spans="1:13" x14ac:dyDescent="0.3">
      <c r="A299" s="46" t="s">
        <v>44</v>
      </c>
      <c r="B299" s="46"/>
      <c r="C299" s="180" t="s">
        <v>47</v>
      </c>
      <c r="D299" s="181"/>
      <c r="E299" s="180" t="s">
        <v>23</v>
      </c>
      <c r="F299" s="181"/>
      <c r="G299" s="180" t="s">
        <v>42</v>
      </c>
      <c r="H299" s="181"/>
      <c r="I299" s="180" t="s">
        <v>47</v>
      </c>
      <c r="J299" s="181"/>
      <c r="K299" s="180" t="s">
        <v>23</v>
      </c>
      <c r="L299" s="181"/>
      <c r="M299" s="180" t="s">
        <v>42</v>
      </c>
    </row>
    <row r="300" spans="1:13" x14ac:dyDescent="0.3">
      <c r="A300" s="29" t="s">
        <v>27</v>
      </c>
      <c r="C300" s="36">
        <f>SUM(Residential!G118:R118)</f>
        <v>10751.6</v>
      </c>
      <c r="E300" s="141">
        <f>+Residential!E118</f>
        <v>0</v>
      </c>
      <c r="G300" s="138">
        <f>ROUND(E300*C300,0)</f>
        <v>0</v>
      </c>
      <c r="I300" s="36">
        <f>+SUM(Residential!W118:AH118)</f>
        <v>10751.599999999999</v>
      </c>
      <c r="K300" s="141">
        <f>E300</f>
        <v>0</v>
      </c>
      <c r="M300" s="138">
        <f>ROUND(K300*I300,0)</f>
        <v>0</v>
      </c>
    </row>
    <row r="301" spans="1:13" x14ac:dyDescent="0.3">
      <c r="A301" s="29" t="s">
        <v>28</v>
      </c>
      <c r="C301" s="36">
        <f>SUM(Residential!G119:R119)</f>
        <v>8772.7198612315715</v>
      </c>
      <c r="E301" s="141">
        <f>+Residential!E119</f>
        <v>11.53</v>
      </c>
      <c r="G301" s="138">
        <f>ROUND(E301*C301,0)</f>
        <v>101149</v>
      </c>
      <c r="I301" s="36">
        <f>+SUM(Residential!W119:AH119)</f>
        <v>8772.7198612315715</v>
      </c>
      <c r="K301" s="217">
        <f>+E301</f>
        <v>11.53</v>
      </c>
      <c r="M301" s="138">
        <f>ROUND(K301*I301,0)</f>
        <v>101149</v>
      </c>
    </row>
    <row r="302" spans="1:13" x14ac:dyDescent="0.3">
      <c r="A302" s="29" t="s">
        <v>29</v>
      </c>
    </row>
    <row r="303" spans="1:13" x14ac:dyDescent="0.3">
      <c r="A303" s="29" t="s">
        <v>30</v>
      </c>
    </row>
    <row r="304" spans="1:13" x14ac:dyDescent="0.3">
      <c r="A304" s="29" t="s">
        <v>45</v>
      </c>
    </row>
    <row r="305" spans="1:13" x14ac:dyDescent="0.3">
      <c r="A305" s="29" t="s">
        <v>46</v>
      </c>
    </row>
    <row r="306" spans="1:13" x14ac:dyDescent="0.3">
      <c r="A306" s="12" t="s">
        <v>55</v>
      </c>
      <c r="C306" s="36">
        <f>+C307-SUM(C300:C305)</f>
        <v>99.940069384207163</v>
      </c>
      <c r="G306" s="70">
        <f>+SUM(Residential!G162:R162)+SUM(Residential!G163:R163)</f>
        <v>-1048.9599999999987</v>
      </c>
      <c r="M306" s="70"/>
    </row>
    <row r="307" spans="1:13" x14ac:dyDescent="0.3">
      <c r="A307" s="50" t="s">
        <v>53</v>
      </c>
      <c r="B307" s="46"/>
      <c r="C307" s="52">
        <f>+SUM(Residential!G174:L174,Residential!M172:R172)</f>
        <v>19624.259930615779</v>
      </c>
      <c r="D307" s="46"/>
      <c r="E307" s="46"/>
      <c r="F307" s="46"/>
      <c r="G307" s="140">
        <f>SUM(G300:G306)</f>
        <v>100100.04000000001</v>
      </c>
      <c r="H307" s="46"/>
      <c r="I307" s="52">
        <f>SUM(I300:I306)</f>
        <v>19524.319861231568</v>
      </c>
      <c r="J307" s="46"/>
      <c r="K307" s="46"/>
      <c r="L307" s="46"/>
      <c r="M307" s="140">
        <f>SUM(M300:M306)</f>
        <v>101149</v>
      </c>
    </row>
    <row r="310" spans="1:13" x14ac:dyDescent="0.3">
      <c r="C310" s="36"/>
      <c r="I310" s="36"/>
    </row>
    <row r="311" spans="1:13" ht="15" thickBot="1" x14ac:dyDescent="0.35">
      <c r="A311" s="50" t="s">
        <v>37</v>
      </c>
      <c r="B311" s="46"/>
      <c r="C311" s="46"/>
      <c r="D311" s="46"/>
      <c r="E311" s="46"/>
      <c r="F311" s="46"/>
      <c r="G311" s="142">
        <f>G307+G296</f>
        <v>303895.04000000004</v>
      </c>
      <c r="H311" s="46"/>
      <c r="I311" s="46"/>
      <c r="J311" s="46"/>
      <c r="K311" s="46"/>
      <c r="L311" s="46"/>
      <c r="M311" s="142">
        <f>M307+M296</f>
        <v>309177</v>
      </c>
    </row>
    <row r="312" spans="1:13" ht="15" thickTop="1" x14ac:dyDescent="0.3"/>
    <row r="313" spans="1:13" x14ac:dyDescent="0.3">
      <c r="G313" s="129"/>
    </row>
    <row r="314" spans="1:13" x14ac:dyDescent="0.3">
      <c r="G314" s="129"/>
    </row>
    <row r="316" spans="1:13" x14ac:dyDescent="0.3">
      <c r="G316" s="130"/>
    </row>
    <row r="317" spans="1:13" x14ac:dyDescent="0.3">
      <c r="A317" s="242" t="s">
        <v>35</v>
      </c>
      <c r="B317" s="242"/>
      <c r="C317" s="242"/>
      <c r="D317" s="242"/>
      <c r="E317" s="242"/>
      <c r="F317" s="242"/>
      <c r="G317" s="242"/>
      <c r="H317" s="242"/>
      <c r="I317" s="242"/>
      <c r="J317" s="242"/>
      <c r="K317" s="242"/>
      <c r="L317" s="242"/>
      <c r="M317" s="242"/>
    </row>
    <row r="319" spans="1:13" x14ac:dyDescent="0.3">
      <c r="C319" s="243" t="s">
        <v>38</v>
      </c>
      <c r="D319" s="243"/>
      <c r="E319" s="243"/>
      <c r="F319" s="243"/>
      <c r="G319" s="243"/>
      <c r="H319" s="49"/>
      <c r="I319" s="243" t="s">
        <v>39</v>
      </c>
      <c r="J319" s="243"/>
      <c r="K319" s="243"/>
      <c r="L319" s="243"/>
      <c r="M319" s="243"/>
    </row>
    <row r="320" spans="1:13" x14ac:dyDescent="0.3">
      <c r="A320" s="46" t="s">
        <v>40</v>
      </c>
      <c r="B320" s="46"/>
      <c r="C320" s="51" t="s">
        <v>41</v>
      </c>
      <c r="D320" s="181"/>
      <c r="E320" s="51" t="s">
        <v>23</v>
      </c>
      <c r="F320" s="181"/>
      <c r="G320" s="51" t="s">
        <v>42</v>
      </c>
      <c r="H320" s="181"/>
      <c r="I320" s="51" t="s">
        <v>41</v>
      </c>
      <c r="J320" s="181"/>
      <c r="K320" s="51" t="s">
        <v>23</v>
      </c>
      <c r="L320" s="181"/>
      <c r="M320" s="51" t="s">
        <v>42</v>
      </c>
    </row>
    <row r="321" spans="1:13" x14ac:dyDescent="0.3">
      <c r="A321" s="12" t="s">
        <v>3</v>
      </c>
      <c r="C321" s="36">
        <f>SUM(Commercial!J109:U109)</f>
        <v>230.82036775106081</v>
      </c>
      <c r="E321" s="147">
        <f>+Commercial!E137</f>
        <v>28.28</v>
      </c>
      <c r="G321" s="138">
        <f t="shared" ref="G321:G329" si="24">ROUND(E321*C321,0)</f>
        <v>6528</v>
      </c>
      <c r="I321" s="36">
        <f>+SUM(Commercial!Z109:AK109)</f>
        <v>264</v>
      </c>
      <c r="K321" s="147">
        <f>E321</f>
        <v>28.28</v>
      </c>
      <c r="M321" s="138">
        <f>ROUND(K321*I321,0)</f>
        <v>7466</v>
      </c>
    </row>
    <row r="322" spans="1:13" x14ac:dyDescent="0.3">
      <c r="A322" s="12" t="s">
        <v>4</v>
      </c>
      <c r="C322" s="36"/>
      <c r="E322" s="41"/>
      <c r="G322" s="38">
        <f t="shared" si="24"/>
        <v>0</v>
      </c>
      <c r="I322" s="36">
        <v>0</v>
      </c>
      <c r="K322" s="41">
        <f t="shared" ref="K322:K329" si="25">E322</f>
        <v>0</v>
      </c>
      <c r="M322" s="38">
        <f t="shared" ref="M322:M329" si="26">ROUND(K322*I322,0)</f>
        <v>0</v>
      </c>
    </row>
    <row r="323" spans="1:13" x14ac:dyDescent="0.3">
      <c r="A323" s="12" t="s">
        <v>5</v>
      </c>
      <c r="C323" s="36"/>
      <c r="E323" s="41"/>
      <c r="G323" s="38">
        <f t="shared" si="24"/>
        <v>0</v>
      </c>
      <c r="I323" s="36">
        <v>0</v>
      </c>
      <c r="K323" s="41">
        <f t="shared" si="25"/>
        <v>0</v>
      </c>
      <c r="M323" s="38">
        <f t="shared" si="26"/>
        <v>0</v>
      </c>
    </row>
    <row r="324" spans="1:13" x14ac:dyDescent="0.3">
      <c r="A324" s="12" t="s">
        <v>6</v>
      </c>
      <c r="C324" s="36"/>
      <c r="E324" s="41"/>
      <c r="G324" s="38">
        <f t="shared" si="24"/>
        <v>0</v>
      </c>
      <c r="I324" s="36">
        <f>SUM(Commercial!Z274:AK274)</f>
        <v>0</v>
      </c>
      <c r="K324" s="41">
        <f t="shared" si="25"/>
        <v>0</v>
      </c>
      <c r="M324" s="38">
        <f t="shared" si="26"/>
        <v>0</v>
      </c>
    </row>
    <row r="325" spans="1:13" x14ac:dyDescent="0.3">
      <c r="A325" s="12" t="s">
        <v>7</v>
      </c>
      <c r="C325" s="36">
        <f>SUM(Commercial!J110:U110)</f>
        <v>4.4333501711848236</v>
      </c>
      <c r="E325" s="147">
        <f>+Commercial!E138</f>
        <v>178.17</v>
      </c>
      <c r="G325" s="38">
        <f t="shared" si="24"/>
        <v>790</v>
      </c>
      <c r="I325" s="36">
        <f>SUM(Commercial!Z275:AK275)</f>
        <v>0</v>
      </c>
      <c r="K325" s="41">
        <v>0</v>
      </c>
      <c r="M325" s="38">
        <f t="shared" si="26"/>
        <v>0</v>
      </c>
    </row>
    <row r="326" spans="1:13" x14ac:dyDescent="0.3">
      <c r="A326" s="12" t="s">
        <v>8</v>
      </c>
      <c r="C326" s="36"/>
      <c r="E326" s="41"/>
      <c r="G326" s="38">
        <f t="shared" si="24"/>
        <v>0</v>
      </c>
      <c r="I326" s="36">
        <f>SUM(Commercial!Z276:AK276)</f>
        <v>0</v>
      </c>
      <c r="K326" s="41">
        <f t="shared" si="25"/>
        <v>0</v>
      </c>
      <c r="M326" s="38">
        <f t="shared" si="26"/>
        <v>0</v>
      </c>
    </row>
    <row r="327" spans="1:13" x14ac:dyDescent="0.3">
      <c r="A327" s="12" t="s">
        <v>9</v>
      </c>
      <c r="C327" s="36"/>
      <c r="E327" s="41"/>
      <c r="G327" s="38">
        <f t="shared" si="24"/>
        <v>0</v>
      </c>
      <c r="I327" s="36">
        <v>0</v>
      </c>
      <c r="K327" s="41">
        <f t="shared" si="25"/>
        <v>0</v>
      </c>
      <c r="M327" s="38">
        <f t="shared" si="26"/>
        <v>0</v>
      </c>
    </row>
    <row r="328" spans="1:13" x14ac:dyDescent="0.3">
      <c r="A328" s="12" t="s">
        <v>10</v>
      </c>
      <c r="C328" s="36"/>
      <c r="E328" s="41"/>
      <c r="G328" s="38">
        <f t="shared" si="24"/>
        <v>0</v>
      </c>
      <c r="I328" s="36">
        <f>SUM(Commercial!Z278:AK278)</f>
        <v>0</v>
      </c>
      <c r="K328" s="41">
        <f t="shared" si="25"/>
        <v>0</v>
      </c>
      <c r="M328" s="38">
        <f t="shared" si="26"/>
        <v>0</v>
      </c>
    </row>
    <row r="329" spans="1:13" x14ac:dyDescent="0.3">
      <c r="A329" s="12" t="s">
        <v>11</v>
      </c>
      <c r="C329" s="36"/>
      <c r="E329" s="41"/>
      <c r="G329" s="38">
        <f t="shared" si="24"/>
        <v>0</v>
      </c>
      <c r="I329" s="36">
        <f>SUM(Commercial!Z279:AK279)</f>
        <v>0</v>
      </c>
      <c r="K329" s="41">
        <f t="shared" si="25"/>
        <v>0</v>
      </c>
      <c r="M329" s="38">
        <f t="shared" si="26"/>
        <v>0</v>
      </c>
    </row>
    <row r="330" spans="1:13" x14ac:dyDescent="0.3">
      <c r="A330" s="12"/>
      <c r="G330" s="42"/>
      <c r="M330" s="42"/>
    </row>
    <row r="331" spans="1:13" x14ac:dyDescent="0.3">
      <c r="A331" s="50" t="s">
        <v>43</v>
      </c>
      <c r="B331" s="46"/>
      <c r="C331" s="52">
        <f>SUM(C321:C330)</f>
        <v>235.25371792224564</v>
      </c>
      <c r="D331" s="46"/>
      <c r="E331" s="46"/>
      <c r="F331" s="46"/>
      <c r="G331" s="140">
        <f>SUM(G321:G330)</f>
        <v>7318</v>
      </c>
      <c r="H331" s="46"/>
      <c r="I331" s="52">
        <f>SUM(I321:I330)</f>
        <v>264</v>
      </c>
      <c r="J331" s="46"/>
      <c r="K331" s="46"/>
      <c r="L331" s="46"/>
      <c r="M331" s="140">
        <f>SUM(M321:M330)</f>
        <v>7466</v>
      </c>
    </row>
    <row r="334" spans="1:13" x14ac:dyDescent="0.3">
      <c r="A334" s="46" t="s">
        <v>44</v>
      </c>
      <c r="B334" s="46"/>
      <c r="C334" s="180" t="s">
        <v>47</v>
      </c>
      <c r="D334" s="181"/>
      <c r="E334" s="180" t="s">
        <v>23</v>
      </c>
      <c r="F334" s="181"/>
      <c r="G334" s="180" t="s">
        <v>42</v>
      </c>
      <c r="H334" s="181"/>
      <c r="I334" s="180" t="s">
        <v>47</v>
      </c>
      <c r="J334" s="181"/>
      <c r="K334" s="180" t="s">
        <v>23</v>
      </c>
      <c r="L334" s="181"/>
      <c r="M334" s="180" t="s">
        <v>42</v>
      </c>
    </row>
    <row r="335" spans="1:13" x14ac:dyDescent="0.3">
      <c r="A335" s="29" t="s">
        <v>27</v>
      </c>
      <c r="C335" s="36">
        <f>+SUM(Commercial!J120:U120)</f>
        <v>444.40000000000015</v>
      </c>
      <c r="E335" s="141">
        <f>+Commercial!E120</f>
        <v>0</v>
      </c>
      <c r="G335" s="138">
        <f>ROUND(E335*C335,0)</f>
        <v>0</v>
      </c>
      <c r="I335" s="36">
        <f>+SUM(Commercial!Z120:AK120)</f>
        <v>444.4000000000002</v>
      </c>
      <c r="K335" s="141">
        <f>E335</f>
        <v>0</v>
      </c>
      <c r="M335" s="138">
        <f>ROUND(K335*I335,0)</f>
        <v>0</v>
      </c>
    </row>
    <row r="336" spans="1:13" x14ac:dyDescent="0.3">
      <c r="A336" s="29" t="s">
        <v>28</v>
      </c>
      <c r="C336" s="36">
        <f>+SUM(Commercial!J121:U121)</f>
        <v>243.98612315698173</v>
      </c>
      <c r="E336" s="141">
        <f>+Commercial!E121</f>
        <v>11.53</v>
      </c>
      <c r="G336" s="138">
        <f>ROUND(E336*C336,0)</f>
        <v>2813</v>
      </c>
      <c r="I336" s="36">
        <f>+SUM(Commercial!Z121:AK121)</f>
        <v>243.98612315698173</v>
      </c>
      <c r="K336" s="217">
        <f>E336</f>
        <v>11.53</v>
      </c>
      <c r="M336" s="138">
        <f>ROUND(K336*I336,0)</f>
        <v>2813</v>
      </c>
    </row>
    <row r="337" spans="1:13" x14ac:dyDescent="0.3">
      <c r="A337" s="29" t="s">
        <v>29</v>
      </c>
    </row>
    <row r="338" spans="1:13" x14ac:dyDescent="0.3">
      <c r="A338" s="29" t="s">
        <v>30</v>
      </c>
    </row>
    <row r="339" spans="1:13" x14ac:dyDescent="0.3">
      <c r="A339" s="29" t="s">
        <v>45</v>
      </c>
    </row>
    <row r="340" spans="1:13" x14ac:dyDescent="0.3">
      <c r="A340" s="29" t="s">
        <v>46</v>
      </c>
    </row>
    <row r="341" spans="1:13" x14ac:dyDescent="0.3">
      <c r="A341" s="12" t="s">
        <v>55</v>
      </c>
      <c r="C341" s="36">
        <f>+C342-SUM(C335:C340)</f>
        <v>-15.393061578490915</v>
      </c>
      <c r="G341" s="70">
        <f>+SUM(Commercial!J163:U163)</f>
        <v>0</v>
      </c>
      <c r="M341" s="133"/>
    </row>
    <row r="342" spans="1:13" x14ac:dyDescent="0.3">
      <c r="A342" s="50" t="s">
        <v>48</v>
      </c>
      <c r="B342" s="46"/>
      <c r="C342" s="52">
        <f>+SUM(Commercial!J175:O175,Commercial!P173:U173)</f>
        <v>672.99306157849094</v>
      </c>
      <c r="D342" s="46"/>
      <c r="E342" s="46"/>
      <c r="F342" s="46"/>
      <c r="G342" s="140">
        <f>SUM(G335:G341)</f>
        <v>2813</v>
      </c>
      <c r="H342" s="46"/>
      <c r="I342" s="52">
        <f>SUM(I335:I341)</f>
        <v>688.38612315698197</v>
      </c>
      <c r="J342" s="46"/>
      <c r="K342" s="46"/>
      <c r="L342" s="46"/>
      <c r="M342" s="140">
        <f>SUM(M335:M341)</f>
        <v>2813</v>
      </c>
    </row>
    <row r="345" spans="1:13" x14ac:dyDescent="0.3">
      <c r="C345" s="36"/>
    </row>
    <row r="346" spans="1:13" ht="15" thickBot="1" x14ac:dyDescent="0.35">
      <c r="A346" s="50" t="s">
        <v>37</v>
      </c>
      <c r="B346" s="46"/>
      <c r="C346" s="46"/>
      <c r="D346" s="46"/>
      <c r="E346" s="46"/>
      <c r="F346" s="46"/>
      <c r="G346" s="142">
        <f>G342+G331</f>
        <v>10131</v>
      </c>
      <c r="H346" s="46"/>
      <c r="I346" s="46"/>
      <c r="J346" s="46"/>
      <c r="K346" s="46"/>
      <c r="L346" s="46"/>
      <c r="M346" s="142">
        <f>M342+M331</f>
        <v>10279</v>
      </c>
    </row>
    <row r="347" spans="1:13" ht="15" thickTop="1" x14ac:dyDescent="0.3"/>
    <row r="349" spans="1:13" x14ac:dyDescent="0.3">
      <c r="A349" s="46" t="s">
        <v>139</v>
      </c>
    </row>
    <row r="350" spans="1:13" x14ac:dyDescent="0.3">
      <c r="A350" s="242" t="s">
        <v>2</v>
      </c>
      <c r="B350" s="242"/>
      <c r="C350" s="242"/>
      <c r="D350" s="242"/>
      <c r="E350" s="242"/>
      <c r="F350" s="242"/>
      <c r="G350" s="242"/>
      <c r="H350" s="242"/>
      <c r="I350" s="242"/>
      <c r="J350" s="242"/>
      <c r="K350" s="242"/>
      <c r="L350" s="242"/>
      <c r="M350" s="242"/>
    </row>
    <row r="352" spans="1:13" x14ac:dyDescent="0.3">
      <c r="C352" s="243" t="s">
        <v>38</v>
      </c>
      <c r="D352" s="243"/>
      <c r="E352" s="243"/>
      <c r="F352" s="243"/>
      <c r="G352" s="243"/>
      <c r="H352" s="49"/>
      <c r="I352" s="243" t="s">
        <v>39</v>
      </c>
      <c r="J352" s="243"/>
      <c r="K352" s="243"/>
      <c r="L352" s="243"/>
      <c r="M352" s="243"/>
    </row>
    <row r="353" spans="1:13" x14ac:dyDescent="0.3">
      <c r="A353" s="46" t="s">
        <v>40</v>
      </c>
      <c r="B353" s="46"/>
      <c r="C353" s="51" t="s">
        <v>41</v>
      </c>
      <c r="D353" s="222"/>
      <c r="E353" s="51" t="s">
        <v>23</v>
      </c>
      <c r="F353" s="222"/>
      <c r="G353" s="51" t="s">
        <v>42</v>
      </c>
      <c r="H353" s="222"/>
      <c r="I353" s="51" t="s">
        <v>41</v>
      </c>
      <c r="J353" s="222"/>
      <c r="K353" s="51" t="s">
        <v>23</v>
      </c>
      <c r="L353" s="222"/>
      <c r="M353" s="51" t="s">
        <v>42</v>
      </c>
    </row>
    <row r="354" spans="1:13" x14ac:dyDescent="0.3">
      <c r="A354" s="12" t="s">
        <v>3</v>
      </c>
      <c r="C354" s="36"/>
      <c r="E354" s="147"/>
      <c r="G354" s="138">
        <f>ROUND(E354*C354,0)</f>
        <v>0</v>
      </c>
      <c r="I354" s="36">
        <f>+SUM(Residential!W184:AH184)</f>
        <v>4668</v>
      </c>
      <c r="K354" s="147">
        <f>+Residential!E184</f>
        <v>31.52</v>
      </c>
      <c r="M354" s="138">
        <f>ROUND(K354*I354,0)</f>
        <v>147135</v>
      </c>
    </row>
    <row r="355" spans="1:13" x14ac:dyDescent="0.3">
      <c r="A355" s="12" t="s">
        <v>4</v>
      </c>
      <c r="C355" s="36"/>
      <c r="E355" s="41"/>
      <c r="G355" s="36">
        <f t="shared" ref="G355:G362" si="27">ROUND(E355*C355,0)</f>
        <v>0</v>
      </c>
      <c r="I355" s="36"/>
      <c r="K355" s="41">
        <f t="shared" ref="K355:K362" si="28">E355</f>
        <v>0</v>
      </c>
      <c r="M355" s="36">
        <f t="shared" ref="M355:M362" si="29">ROUND(K355*I355,0)</f>
        <v>0</v>
      </c>
    </row>
    <row r="356" spans="1:13" x14ac:dyDescent="0.3">
      <c r="A356" s="12" t="s">
        <v>5</v>
      </c>
      <c r="C356" s="36"/>
      <c r="E356" s="41"/>
      <c r="G356" s="36">
        <f t="shared" si="27"/>
        <v>0</v>
      </c>
      <c r="I356" s="36"/>
      <c r="K356" s="41">
        <f t="shared" si="28"/>
        <v>0</v>
      </c>
      <c r="M356" s="36">
        <f t="shared" si="29"/>
        <v>0</v>
      </c>
    </row>
    <row r="357" spans="1:13" x14ac:dyDescent="0.3">
      <c r="A357" s="12" t="s">
        <v>6</v>
      </c>
      <c r="C357" s="36"/>
      <c r="E357" s="41"/>
      <c r="G357" s="36">
        <f t="shared" si="27"/>
        <v>0</v>
      </c>
      <c r="I357" s="36"/>
      <c r="K357" s="41">
        <f t="shared" si="28"/>
        <v>0</v>
      </c>
      <c r="M357" s="36">
        <f t="shared" si="29"/>
        <v>0</v>
      </c>
    </row>
    <row r="358" spans="1:13" x14ac:dyDescent="0.3">
      <c r="A358" s="12" t="s">
        <v>7</v>
      </c>
      <c r="C358" s="36"/>
      <c r="E358" s="41"/>
      <c r="G358" s="36">
        <f t="shared" si="27"/>
        <v>0</v>
      </c>
      <c r="I358" s="36"/>
      <c r="K358" s="41">
        <f t="shared" si="28"/>
        <v>0</v>
      </c>
      <c r="M358" s="36">
        <f t="shared" si="29"/>
        <v>0</v>
      </c>
    </row>
    <row r="359" spans="1:13" x14ac:dyDescent="0.3">
      <c r="A359" s="12" t="s">
        <v>8</v>
      </c>
      <c r="C359" s="36"/>
      <c r="E359" s="41"/>
      <c r="G359" s="36">
        <f t="shared" si="27"/>
        <v>0</v>
      </c>
      <c r="I359" s="36"/>
      <c r="K359" s="41">
        <f t="shared" si="28"/>
        <v>0</v>
      </c>
      <c r="M359" s="36">
        <f t="shared" si="29"/>
        <v>0</v>
      </c>
    </row>
    <row r="360" spans="1:13" x14ac:dyDescent="0.3">
      <c r="A360" s="12" t="s">
        <v>9</v>
      </c>
      <c r="C360" s="36"/>
      <c r="E360" s="41"/>
      <c r="G360" s="36">
        <f t="shared" si="27"/>
        <v>0</v>
      </c>
      <c r="I360" s="36"/>
      <c r="K360" s="41">
        <f t="shared" si="28"/>
        <v>0</v>
      </c>
      <c r="M360" s="36">
        <f t="shared" si="29"/>
        <v>0</v>
      </c>
    </row>
    <row r="361" spans="1:13" x14ac:dyDescent="0.3">
      <c r="A361" s="12" t="s">
        <v>10</v>
      </c>
      <c r="C361" s="36"/>
      <c r="E361" s="41"/>
      <c r="G361" s="36">
        <f t="shared" si="27"/>
        <v>0</v>
      </c>
      <c r="I361" s="36"/>
      <c r="K361" s="41">
        <f t="shared" si="28"/>
        <v>0</v>
      </c>
      <c r="M361" s="36">
        <f t="shared" si="29"/>
        <v>0</v>
      </c>
    </row>
    <row r="362" spans="1:13" x14ac:dyDescent="0.3">
      <c r="A362" s="12" t="s">
        <v>11</v>
      </c>
      <c r="C362" s="36"/>
      <c r="E362" s="41"/>
      <c r="G362" s="36">
        <f t="shared" si="27"/>
        <v>0</v>
      </c>
      <c r="I362" s="36"/>
      <c r="K362" s="41">
        <f t="shared" si="28"/>
        <v>0</v>
      </c>
      <c r="M362" s="36">
        <f t="shared" si="29"/>
        <v>0</v>
      </c>
    </row>
    <row r="363" spans="1:13" x14ac:dyDescent="0.3">
      <c r="A363" s="12"/>
      <c r="G363" s="42"/>
      <c r="M363" s="42"/>
    </row>
    <row r="364" spans="1:13" x14ac:dyDescent="0.3">
      <c r="A364" s="50" t="s">
        <v>52</v>
      </c>
      <c r="B364" s="46"/>
      <c r="C364" s="52">
        <f>SUM(C354:C363)</f>
        <v>0</v>
      </c>
      <c r="D364" s="46"/>
      <c r="E364" s="46"/>
      <c r="F364" s="46"/>
      <c r="G364" s="140">
        <f>SUM(G354:G363)</f>
        <v>0</v>
      </c>
      <c r="H364" s="46"/>
      <c r="I364" s="52">
        <f>SUM(I354:I363)</f>
        <v>4668</v>
      </c>
      <c r="J364" s="46"/>
      <c r="K364" s="46"/>
      <c r="L364" s="46"/>
      <c r="M364" s="140">
        <f>SUM(M354:M363)</f>
        <v>147135</v>
      </c>
    </row>
    <row r="367" spans="1:13" x14ac:dyDescent="0.3">
      <c r="A367" s="46" t="s">
        <v>44</v>
      </c>
      <c r="B367" s="46"/>
      <c r="C367" s="221" t="s">
        <v>47</v>
      </c>
      <c r="D367" s="222"/>
      <c r="E367" s="221" t="s">
        <v>23</v>
      </c>
      <c r="F367" s="222"/>
      <c r="G367" s="221" t="s">
        <v>42</v>
      </c>
      <c r="H367" s="222"/>
      <c r="I367" s="221" t="s">
        <v>47</v>
      </c>
      <c r="J367" s="222"/>
      <c r="K367" s="221" t="s">
        <v>23</v>
      </c>
      <c r="L367" s="222"/>
      <c r="M367" s="221" t="s">
        <v>42</v>
      </c>
    </row>
    <row r="368" spans="1:13" x14ac:dyDescent="0.3">
      <c r="A368" s="29" t="s">
        <v>27</v>
      </c>
      <c r="C368" s="36"/>
      <c r="E368" s="141"/>
      <c r="G368" s="138">
        <f t="shared" ref="G368:G374" si="30">ROUND(E368*C368,0)</f>
        <v>0</v>
      </c>
      <c r="I368" s="36">
        <f>+SUM(Residential!W196:AH196)</f>
        <v>9336</v>
      </c>
      <c r="K368" s="141">
        <f>+Residential!F196</f>
        <v>0</v>
      </c>
      <c r="M368" s="138">
        <f>ROUND(K368*I368,0)</f>
        <v>0</v>
      </c>
    </row>
    <row r="369" spans="1:13" x14ac:dyDescent="0.3">
      <c r="A369" s="29" t="s">
        <v>28</v>
      </c>
      <c r="G369" s="138">
        <f t="shared" si="30"/>
        <v>0</v>
      </c>
      <c r="I369" s="36">
        <f>+SUM(Residential!W197:AH197)</f>
        <v>8355.4926490083835</v>
      </c>
      <c r="K369" s="217">
        <f>+Residential!F197</f>
        <v>12.33</v>
      </c>
      <c r="M369" s="36">
        <f>ROUND(K369*I369,0)</f>
        <v>103023</v>
      </c>
    </row>
    <row r="370" spans="1:13" x14ac:dyDescent="0.3">
      <c r="A370" s="29" t="s">
        <v>29</v>
      </c>
      <c r="G370" s="138">
        <f t="shared" si="30"/>
        <v>0</v>
      </c>
      <c r="K370" s="217">
        <f>+Residential!F198</f>
        <v>11.07</v>
      </c>
      <c r="M370" s="36">
        <f t="shared" ref="M370:M371" si="31">ROUND(K370*I370,0)</f>
        <v>0</v>
      </c>
    </row>
    <row r="371" spans="1:13" x14ac:dyDescent="0.3">
      <c r="A371" s="29" t="s">
        <v>30</v>
      </c>
      <c r="G371" s="138">
        <f t="shared" si="30"/>
        <v>0</v>
      </c>
      <c r="K371" s="217">
        <f>+Residential!F199</f>
        <v>9.48</v>
      </c>
      <c r="M371" s="36">
        <f t="shared" si="31"/>
        <v>0</v>
      </c>
    </row>
    <row r="372" spans="1:13" x14ac:dyDescent="0.3">
      <c r="A372" s="29" t="s">
        <v>45</v>
      </c>
      <c r="G372" s="138">
        <f t="shared" si="30"/>
        <v>0</v>
      </c>
    </row>
    <row r="373" spans="1:13" x14ac:dyDescent="0.3">
      <c r="A373" s="29" t="s">
        <v>46</v>
      </c>
      <c r="G373" s="138">
        <f t="shared" si="30"/>
        <v>0</v>
      </c>
    </row>
    <row r="374" spans="1:13" x14ac:dyDescent="0.3">
      <c r="A374" s="12" t="s">
        <v>55</v>
      </c>
      <c r="C374" s="36"/>
      <c r="G374" s="138">
        <f t="shared" si="30"/>
        <v>0</v>
      </c>
      <c r="M374" s="70"/>
    </row>
    <row r="375" spans="1:13" x14ac:dyDescent="0.3">
      <c r="A375" s="50" t="s">
        <v>53</v>
      </c>
      <c r="B375" s="46"/>
      <c r="C375" s="52">
        <f>+SUM(Residential!G421:L421,Residential!M419:R419)</f>
        <v>0</v>
      </c>
      <c r="D375" s="46"/>
      <c r="E375" s="46"/>
      <c r="F375" s="46"/>
      <c r="G375" s="140">
        <f>SUM(G368:G374)</f>
        <v>0</v>
      </c>
      <c r="H375" s="46"/>
      <c r="I375" s="52">
        <f>SUM(I368:I374)</f>
        <v>17691.492649008382</v>
      </c>
      <c r="J375" s="46"/>
      <c r="K375" s="46"/>
      <c r="L375" s="46"/>
      <c r="M375" s="140">
        <f>SUM(M368:M374)</f>
        <v>103023</v>
      </c>
    </row>
    <row r="378" spans="1:13" x14ac:dyDescent="0.3">
      <c r="C378" s="36"/>
      <c r="I378" s="36"/>
    </row>
    <row r="379" spans="1:13" ht="15" thickBot="1" x14ac:dyDescent="0.35">
      <c r="A379" s="50" t="s">
        <v>37</v>
      </c>
      <c r="B379" s="46"/>
      <c r="C379" s="46"/>
      <c r="D379" s="46"/>
      <c r="E379" s="46"/>
      <c r="F379" s="46"/>
      <c r="G379" s="142">
        <f>G375+G364</f>
        <v>0</v>
      </c>
      <c r="H379" s="46"/>
      <c r="I379" s="46"/>
      <c r="J379" s="46"/>
      <c r="K379" s="46"/>
      <c r="L379" s="46"/>
      <c r="M379" s="142">
        <f>M375+M364</f>
        <v>250158</v>
      </c>
    </row>
    <row r="380" spans="1:13" ht="15" thickTop="1" x14ac:dyDescent="0.3"/>
    <row r="381" spans="1:13" x14ac:dyDescent="0.3">
      <c r="G381" s="129"/>
    </row>
    <row r="382" spans="1:13" x14ac:dyDescent="0.3">
      <c r="G382" s="129"/>
    </row>
    <row r="384" spans="1:13" x14ac:dyDescent="0.3">
      <c r="G384" s="130"/>
    </row>
    <row r="385" spans="1:13" x14ac:dyDescent="0.3">
      <c r="A385" s="242" t="s">
        <v>35</v>
      </c>
      <c r="B385" s="242"/>
      <c r="C385" s="242"/>
      <c r="D385" s="242"/>
      <c r="E385" s="242"/>
      <c r="F385" s="242"/>
      <c r="G385" s="242"/>
      <c r="H385" s="242"/>
      <c r="I385" s="242"/>
      <c r="J385" s="242"/>
      <c r="K385" s="242"/>
      <c r="L385" s="242"/>
      <c r="M385" s="242"/>
    </row>
    <row r="387" spans="1:13" x14ac:dyDescent="0.3">
      <c r="C387" s="243" t="s">
        <v>38</v>
      </c>
      <c r="D387" s="243"/>
      <c r="E387" s="243"/>
      <c r="F387" s="243"/>
      <c r="G387" s="243"/>
      <c r="H387" s="49"/>
      <c r="I387" s="243" t="s">
        <v>39</v>
      </c>
      <c r="J387" s="243"/>
      <c r="K387" s="243"/>
      <c r="L387" s="243"/>
      <c r="M387" s="243"/>
    </row>
    <row r="388" spans="1:13" x14ac:dyDescent="0.3">
      <c r="A388" s="46" t="s">
        <v>40</v>
      </c>
      <c r="B388" s="46"/>
      <c r="C388" s="51" t="s">
        <v>41</v>
      </c>
      <c r="D388" s="222"/>
      <c r="E388" s="51" t="s">
        <v>23</v>
      </c>
      <c r="F388" s="222"/>
      <c r="G388" s="51" t="s">
        <v>42</v>
      </c>
      <c r="H388" s="222"/>
      <c r="I388" s="51" t="s">
        <v>41</v>
      </c>
      <c r="J388" s="222"/>
      <c r="K388" s="51" t="s">
        <v>23</v>
      </c>
      <c r="L388" s="222"/>
      <c r="M388" s="51" t="s">
        <v>42</v>
      </c>
    </row>
    <row r="389" spans="1:13" x14ac:dyDescent="0.3">
      <c r="A389" s="12" t="s">
        <v>3</v>
      </c>
      <c r="C389" s="36"/>
      <c r="E389" s="147"/>
      <c r="G389" s="138">
        <f t="shared" ref="G389:G394" si="32">ROUND(E389*C389,0)</f>
        <v>0</v>
      </c>
      <c r="I389" s="36">
        <v>0</v>
      </c>
      <c r="K389" s="147">
        <v>0</v>
      </c>
      <c r="M389" s="138">
        <f>ROUND(K389*I389,0)</f>
        <v>0</v>
      </c>
    </row>
    <row r="390" spans="1:13" x14ac:dyDescent="0.3">
      <c r="A390" s="12" t="s">
        <v>4</v>
      </c>
      <c r="C390" s="36"/>
      <c r="E390" s="41"/>
      <c r="G390" s="38">
        <f t="shared" si="32"/>
        <v>0</v>
      </c>
      <c r="I390" s="36"/>
      <c r="K390" s="41"/>
      <c r="M390" s="38">
        <f t="shared" ref="M390:M397" si="33">ROUND(K390*I390,0)</f>
        <v>0</v>
      </c>
    </row>
    <row r="391" spans="1:13" x14ac:dyDescent="0.3">
      <c r="A391" s="12" t="s">
        <v>5</v>
      </c>
      <c r="C391" s="36"/>
      <c r="E391" s="41"/>
      <c r="G391" s="38">
        <f t="shared" si="32"/>
        <v>0</v>
      </c>
      <c r="I391" s="36"/>
      <c r="K391" s="41"/>
      <c r="M391" s="38">
        <f t="shared" si="33"/>
        <v>0</v>
      </c>
    </row>
    <row r="392" spans="1:13" x14ac:dyDescent="0.3">
      <c r="A392" s="12" t="s">
        <v>6</v>
      </c>
      <c r="C392" s="36"/>
      <c r="E392" s="41"/>
      <c r="G392" s="38">
        <f t="shared" si="32"/>
        <v>0</v>
      </c>
      <c r="I392" s="36"/>
      <c r="K392" s="41"/>
      <c r="M392" s="38">
        <f t="shared" si="33"/>
        <v>0</v>
      </c>
    </row>
    <row r="393" spans="1:13" x14ac:dyDescent="0.3">
      <c r="A393" s="12" t="s">
        <v>7</v>
      </c>
      <c r="C393" s="36"/>
      <c r="E393" s="41"/>
      <c r="G393" s="38">
        <f t="shared" si="32"/>
        <v>0</v>
      </c>
      <c r="I393" s="36">
        <f>+SUM(Commercial!Z185:AK185)</f>
        <v>132</v>
      </c>
      <c r="K393" s="225">
        <f>+Commercial!E213</f>
        <v>28.79</v>
      </c>
      <c r="M393" s="38">
        <f t="shared" si="33"/>
        <v>3800</v>
      </c>
    </row>
    <row r="394" spans="1:13" x14ac:dyDescent="0.3">
      <c r="A394" s="12" t="s">
        <v>8</v>
      </c>
      <c r="C394" s="36"/>
      <c r="E394" s="41"/>
      <c r="G394" s="38">
        <f t="shared" si="32"/>
        <v>0</v>
      </c>
      <c r="I394" s="36"/>
      <c r="K394" s="41"/>
      <c r="M394" s="38">
        <f t="shared" si="33"/>
        <v>0</v>
      </c>
    </row>
    <row r="395" spans="1:13" x14ac:dyDescent="0.3">
      <c r="A395" s="12" t="s">
        <v>9</v>
      </c>
      <c r="C395" s="36"/>
      <c r="E395" s="41"/>
      <c r="G395" s="38">
        <f>ROUND(E395*C395,0)</f>
        <v>0</v>
      </c>
      <c r="I395" s="36"/>
      <c r="K395" s="41"/>
      <c r="M395" s="38">
        <f t="shared" si="33"/>
        <v>0</v>
      </c>
    </row>
    <row r="396" spans="1:13" x14ac:dyDescent="0.3">
      <c r="A396" s="12" t="s">
        <v>10</v>
      </c>
      <c r="C396" s="36"/>
      <c r="E396" s="41"/>
      <c r="G396" s="38">
        <f t="shared" ref="G396:G397" si="34">ROUND(E396*C396,0)</f>
        <v>0</v>
      </c>
      <c r="I396" s="36"/>
      <c r="K396" s="41"/>
      <c r="M396" s="38">
        <f t="shared" si="33"/>
        <v>0</v>
      </c>
    </row>
    <row r="397" spans="1:13" x14ac:dyDescent="0.3">
      <c r="A397" s="12" t="s">
        <v>11</v>
      </c>
      <c r="C397" s="36"/>
      <c r="E397" s="41"/>
      <c r="G397" s="38">
        <f t="shared" si="34"/>
        <v>0</v>
      </c>
      <c r="I397" s="36"/>
      <c r="K397" s="41"/>
      <c r="M397" s="38">
        <f t="shared" si="33"/>
        <v>0</v>
      </c>
    </row>
    <row r="398" spans="1:13" x14ac:dyDescent="0.3">
      <c r="A398" s="12"/>
      <c r="G398" s="42"/>
      <c r="M398" s="42"/>
    </row>
    <row r="399" spans="1:13" x14ac:dyDescent="0.3">
      <c r="A399" s="50" t="s">
        <v>43</v>
      </c>
      <c r="B399" s="46"/>
      <c r="C399" s="52">
        <f>SUM(C389:C398)</f>
        <v>0</v>
      </c>
      <c r="D399" s="46"/>
      <c r="E399" s="46"/>
      <c r="F399" s="46"/>
      <c r="G399" s="140">
        <f>SUM(G389:G398)</f>
        <v>0</v>
      </c>
      <c r="H399" s="46"/>
      <c r="I399" s="52">
        <f>SUM(I389:I398)</f>
        <v>132</v>
      </c>
      <c r="J399" s="46"/>
      <c r="K399" s="46"/>
      <c r="L399" s="46"/>
      <c r="M399" s="140">
        <f>SUM(M389:M398)</f>
        <v>3800</v>
      </c>
    </row>
    <row r="402" spans="1:13" x14ac:dyDescent="0.3">
      <c r="A402" s="46" t="s">
        <v>44</v>
      </c>
      <c r="B402" s="46"/>
      <c r="C402" s="221" t="s">
        <v>47</v>
      </c>
      <c r="D402" s="222"/>
      <c r="E402" s="221" t="s">
        <v>23</v>
      </c>
      <c r="F402" s="222"/>
      <c r="G402" s="221" t="s">
        <v>42</v>
      </c>
      <c r="H402" s="222"/>
      <c r="I402" s="221" t="s">
        <v>47</v>
      </c>
      <c r="J402" s="222"/>
      <c r="K402" s="221" t="s">
        <v>23</v>
      </c>
      <c r="L402" s="222"/>
      <c r="M402" s="221" t="s">
        <v>42</v>
      </c>
    </row>
    <row r="403" spans="1:13" x14ac:dyDescent="0.3">
      <c r="A403" s="29" t="s">
        <v>27</v>
      </c>
      <c r="C403" s="36"/>
      <c r="E403" s="141"/>
      <c r="G403" s="138">
        <f t="shared" ref="G403:G409" si="35">ROUND(E403*C403,0)</f>
        <v>0</v>
      </c>
      <c r="I403" s="129">
        <f>+SUM(Commercial!Z195:AK195)</f>
        <v>264</v>
      </c>
      <c r="K403" s="141">
        <f>+Commercial!I195</f>
        <v>0</v>
      </c>
      <c r="M403" s="138">
        <f>ROUND(K403*I403,0)</f>
        <v>0</v>
      </c>
    </row>
    <row r="404" spans="1:13" x14ac:dyDescent="0.3">
      <c r="A404" s="29" t="s">
        <v>28</v>
      </c>
      <c r="G404" s="38">
        <f t="shared" si="35"/>
        <v>0</v>
      </c>
      <c r="I404" s="129">
        <f>+SUM(Commercial!Z196:AK196)</f>
        <v>396</v>
      </c>
      <c r="K404" s="217">
        <f>+Commercial!I196</f>
        <v>17.87</v>
      </c>
      <c r="M404" s="129">
        <f t="shared" ref="M404:M406" si="36">ROUND(K404*I404,0)</f>
        <v>7077</v>
      </c>
    </row>
    <row r="405" spans="1:13" x14ac:dyDescent="0.3">
      <c r="A405" s="29" t="s">
        <v>29</v>
      </c>
      <c r="G405" s="38">
        <f t="shared" si="35"/>
        <v>0</v>
      </c>
      <c r="I405" s="129">
        <f>+SUM(Commercial!Z197:AK197)</f>
        <v>653.40000000000009</v>
      </c>
      <c r="K405" s="217">
        <f>+Commercial!I197</f>
        <v>17.87</v>
      </c>
      <c r="M405" s="129">
        <f t="shared" si="36"/>
        <v>11676</v>
      </c>
    </row>
    <row r="406" spans="1:13" x14ac:dyDescent="0.3">
      <c r="A406" s="29" t="s">
        <v>30</v>
      </c>
      <c r="G406" s="38">
        <f t="shared" si="35"/>
        <v>0</v>
      </c>
      <c r="K406" s="217">
        <f>+Commercial!I198</f>
        <v>17.87</v>
      </c>
      <c r="M406" s="129">
        <f t="shared" si="36"/>
        <v>0</v>
      </c>
    </row>
    <row r="407" spans="1:13" x14ac:dyDescent="0.3">
      <c r="A407" s="29" t="s">
        <v>45</v>
      </c>
      <c r="G407" s="38">
        <f t="shared" si="35"/>
        <v>0</v>
      </c>
    </row>
    <row r="408" spans="1:13" x14ac:dyDescent="0.3">
      <c r="A408" s="29" t="s">
        <v>46</v>
      </c>
      <c r="G408" s="38">
        <f t="shared" si="35"/>
        <v>0</v>
      </c>
    </row>
    <row r="409" spans="1:13" x14ac:dyDescent="0.3">
      <c r="A409" s="12" t="s">
        <v>55</v>
      </c>
      <c r="C409" s="36"/>
      <c r="G409" s="38">
        <f t="shared" si="35"/>
        <v>0</v>
      </c>
      <c r="M409" s="133"/>
    </row>
    <row r="410" spans="1:13" x14ac:dyDescent="0.3">
      <c r="A410" s="50" t="s">
        <v>48</v>
      </c>
      <c r="B410" s="46"/>
      <c r="C410" s="52">
        <f>+SUM(Commercial!J421:O421,Commercial!P419:U419)</f>
        <v>0</v>
      </c>
      <c r="D410" s="46"/>
      <c r="E410" s="46"/>
      <c r="F410" s="46"/>
      <c r="G410" s="140">
        <f>SUM(G403:G409)</f>
        <v>0</v>
      </c>
      <c r="H410" s="46"/>
      <c r="I410" s="52">
        <f>SUM(I403:I409)</f>
        <v>1313.4</v>
      </c>
      <c r="J410" s="46"/>
      <c r="K410" s="46"/>
      <c r="L410" s="46"/>
      <c r="M410" s="140">
        <f>SUM(M403:M409)</f>
        <v>18753</v>
      </c>
    </row>
    <row r="413" spans="1:13" x14ac:dyDescent="0.3">
      <c r="C413" s="36"/>
    </row>
    <row r="414" spans="1:13" ht="15" thickBot="1" x14ac:dyDescent="0.35">
      <c r="A414" s="50" t="s">
        <v>37</v>
      </c>
      <c r="B414" s="46"/>
      <c r="C414" s="46"/>
      <c r="D414" s="46"/>
      <c r="E414" s="46"/>
      <c r="F414" s="46"/>
      <c r="G414" s="142">
        <f>G410+G399</f>
        <v>0</v>
      </c>
      <c r="H414" s="46"/>
      <c r="I414" s="46"/>
      <c r="J414" s="46"/>
      <c r="K414" s="46"/>
      <c r="L414" s="46"/>
      <c r="M414" s="142">
        <f>M410+M399</f>
        <v>22553</v>
      </c>
    </row>
    <row r="415" spans="1:13" ht="15" thickTop="1" x14ac:dyDescent="0.3"/>
    <row r="416" spans="1:13" x14ac:dyDescent="0.3">
      <c r="G416" s="129"/>
    </row>
    <row r="417" spans="1:13" x14ac:dyDescent="0.3">
      <c r="G417" s="41"/>
    </row>
    <row r="420" spans="1:13" x14ac:dyDescent="0.3">
      <c r="A420" s="242" t="s">
        <v>142</v>
      </c>
      <c r="B420" s="242"/>
      <c r="C420" s="242"/>
      <c r="D420" s="242"/>
      <c r="E420" s="242"/>
      <c r="F420" s="242"/>
      <c r="G420" s="242"/>
      <c r="H420" s="242"/>
      <c r="I420" s="242"/>
      <c r="J420" s="242"/>
      <c r="K420" s="242"/>
      <c r="L420" s="242"/>
      <c r="M420" s="242"/>
    </row>
    <row r="422" spans="1:13" x14ac:dyDescent="0.3">
      <c r="C422" s="243" t="s">
        <v>38</v>
      </c>
      <c r="D422" s="243"/>
      <c r="E422" s="243"/>
      <c r="F422" s="243"/>
      <c r="G422" s="243"/>
      <c r="H422" s="49"/>
      <c r="I422" s="243" t="s">
        <v>39</v>
      </c>
      <c r="J422" s="243"/>
      <c r="K422" s="243"/>
      <c r="L422" s="243"/>
      <c r="M422" s="243"/>
    </row>
    <row r="423" spans="1:13" x14ac:dyDescent="0.3">
      <c r="A423" s="46" t="s">
        <v>40</v>
      </c>
      <c r="B423" s="46"/>
      <c r="C423" s="51" t="s">
        <v>41</v>
      </c>
      <c r="D423" s="222"/>
      <c r="E423" s="51" t="s">
        <v>23</v>
      </c>
      <c r="F423" s="222"/>
      <c r="G423" s="51" t="s">
        <v>42</v>
      </c>
      <c r="H423" s="222"/>
      <c r="I423" s="51" t="s">
        <v>41</v>
      </c>
      <c r="J423" s="222"/>
      <c r="K423" s="51" t="s">
        <v>23</v>
      </c>
      <c r="L423" s="222"/>
      <c r="M423" s="51" t="s">
        <v>42</v>
      </c>
    </row>
    <row r="424" spans="1:13" x14ac:dyDescent="0.3">
      <c r="A424" s="12" t="s">
        <v>3</v>
      </c>
      <c r="C424" s="36"/>
      <c r="E424" s="147"/>
      <c r="G424" s="138">
        <f>ROUND(E424*C424,0)</f>
        <v>0</v>
      </c>
      <c r="I424" s="36"/>
      <c r="K424" s="147">
        <f>E424</f>
        <v>0</v>
      </c>
      <c r="M424" s="138">
        <f>ROUND(K424*I424,0)</f>
        <v>0</v>
      </c>
    </row>
    <row r="425" spans="1:13" x14ac:dyDescent="0.3">
      <c r="A425" s="12" t="s">
        <v>4</v>
      </c>
      <c r="C425" s="36"/>
      <c r="E425" s="41"/>
      <c r="G425" s="36">
        <f t="shared" ref="G425:G432" si="37">ROUND(E425*C425,0)</f>
        <v>0</v>
      </c>
      <c r="I425" s="36"/>
      <c r="K425" s="41">
        <f t="shared" ref="K425:K432" si="38">E425</f>
        <v>0</v>
      </c>
      <c r="M425" s="36">
        <f t="shared" ref="M425:M432" si="39">ROUND(K425*I425,0)</f>
        <v>0</v>
      </c>
    </row>
    <row r="426" spans="1:13" x14ac:dyDescent="0.3">
      <c r="A426" s="12" t="s">
        <v>5</v>
      </c>
      <c r="C426" s="36"/>
      <c r="E426" s="41"/>
      <c r="G426" s="36">
        <f t="shared" si="37"/>
        <v>0</v>
      </c>
      <c r="I426" s="36"/>
      <c r="K426" s="41">
        <f t="shared" si="38"/>
        <v>0</v>
      </c>
      <c r="M426" s="36">
        <f t="shared" si="39"/>
        <v>0</v>
      </c>
    </row>
    <row r="427" spans="1:13" x14ac:dyDescent="0.3">
      <c r="A427" s="12" t="s">
        <v>6</v>
      </c>
      <c r="C427" s="36"/>
      <c r="E427" s="41"/>
      <c r="G427" s="36">
        <f t="shared" si="37"/>
        <v>0</v>
      </c>
      <c r="I427" s="36"/>
      <c r="K427" s="41">
        <f t="shared" si="38"/>
        <v>0</v>
      </c>
      <c r="M427" s="36">
        <f t="shared" si="39"/>
        <v>0</v>
      </c>
    </row>
    <row r="428" spans="1:13" x14ac:dyDescent="0.3">
      <c r="A428" s="12" t="s">
        <v>7</v>
      </c>
      <c r="C428" s="36"/>
      <c r="E428" s="41"/>
      <c r="G428" s="36">
        <f t="shared" si="37"/>
        <v>0</v>
      </c>
      <c r="I428" s="36"/>
      <c r="K428" s="41">
        <f t="shared" si="38"/>
        <v>0</v>
      </c>
      <c r="M428" s="36">
        <f t="shared" si="39"/>
        <v>0</v>
      </c>
    </row>
    <row r="429" spans="1:13" x14ac:dyDescent="0.3">
      <c r="A429" s="12" t="s">
        <v>8</v>
      </c>
      <c r="C429" s="36"/>
      <c r="E429" s="41"/>
      <c r="G429" s="36">
        <f t="shared" si="37"/>
        <v>0</v>
      </c>
      <c r="I429" s="36"/>
      <c r="K429" s="41">
        <f t="shared" si="38"/>
        <v>0</v>
      </c>
      <c r="M429" s="36">
        <f t="shared" si="39"/>
        <v>0</v>
      </c>
    </row>
    <row r="430" spans="1:13" x14ac:dyDescent="0.3">
      <c r="A430" s="12" t="s">
        <v>9</v>
      </c>
      <c r="C430" s="36"/>
      <c r="E430" s="41"/>
      <c r="G430" s="36">
        <f t="shared" si="37"/>
        <v>0</v>
      </c>
      <c r="I430" s="36">
        <f>+SUM(SFR!W112:AH112)</f>
        <v>12</v>
      </c>
      <c r="K430" s="41">
        <f>+SFR!E148</f>
        <v>28.79</v>
      </c>
      <c r="M430" s="36">
        <f t="shared" si="39"/>
        <v>345</v>
      </c>
    </row>
    <row r="431" spans="1:13" x14ac:dyDescent="0.3">
      <c r="A431" s="12" t="s">
        <v>10</v>
      </c>
      <c r="C431" s="36"/>
      <c r="E431" s="41"/>
      <c r="G431" s="36">
        <f t="shared" si="37"/>
        <v>0</v>
      </c>
      <c r="I431" s="36"/>
      <c r="K431" s="41">
        <f t="shared" si="38"/>
        <v>0</v>
      </c>
      <c r="M431" s="36">
        <f t="shared" si="39"/>
        <v>0</v>
      </c>
    </row>
    <row r="432" spans="1:13" x14ac:dyDescent="0.3">
      <c r="A432" s="12" t="s">
        <v>11</v>
      </c>
      <c r="C432" s="36"/>
      <c r="E432" s="41"/>
      <c r="G432" s="36">
        <f t="shared" si="37"/>
        <v>0</v>
      </c>
      <c r="I432" s="36"/>
      <c r="K432" s="41">
        <f t="shared" si="38"/>
        <v>0</v>
      </c>
      <c r="M432" s="36">
        <f t="shared" si="39"/>
        <v>0</v>
      </c>
    </row>
    <row r="433" spans="1:13" x14ac:dyDescent="0.3">
      <c r="A433" s="12"/>
      <c r="G433" s="42"/>
      <c r="M433" s="42"/>
    </row>
    <row r="434" spans="1:13" x14ac:dyDescent="0.3">
      <c r="A434" s="50" t="s">
        <v>43</v>
      </c>
      <c r="B434" s="46"/>
      <c r="C434" s="52">
        <f>SUM(C424:C433)</f>
        <v>0</v>
      </c>
      <c r="D434" s="46"/>
      <c r="E434" s="46"/>
      <c r="F434" s="46"/>
      <c r="G434" s="140">
        <f>SUM(G424:G433)</f>
        <v>0</v>
      </c>
      <c r="H434" s="46"/>
      <c r="I434" s="52">
        <f>SUM(I424:I433)</f>
        <v>12</v>
      </c>
      <c r="J434" s="46"/>
      <c r="K434" s="46"/>
      <c r="L434" s="46"/>
      <c r="M434" s="140">
        <f>SUM(M424:M433)</f>
        <v>345</v>
      </c>
    </row>
    <row r="437" spans="1:13" x14ac:dyDescent="0.3">
      <c r="A437" s="46" t="s">
        <v>44</v>
      </c>
      <c r="B437" s="46"/>
      <c r="C437" s="221" t="s">
        <v>47</v>
      </c>
      <c r="D437" s="222"/>
      <c r="E437" s="221" t="s">
        <v>23</v>
      </c>
      <c r="F437" s="222"/>
      <c r="G437" s="221" t="s">
        <v>42</v>
      </c>
      <c r="H437" s="222"/>
      <c r="I437" s="221" t="s">
        <v>47</v>
      </c>
      <c r="J437" s="222"/>
      <c r="K437" s="221" t="s">
        <v>23</v>
      </c>
      <c r="L437" s="222"/>
      <c r="M437" s="221" t="s">
        <v>42</v>
      </c>
    </row>
    <row r="438" spans="1:13" x14ac:dyDescent="0.3">
      <c r="A438" s="29" t="s">
        <v>27</v>
      </c>
      <c r="C438" s="36"/>
      <c r="E438" s="141"/>
      <c r="G438" s="138">
        <f>+SUM(Industrial!G321:R321)</f>
        <v>0</v>
      </c>
      <c r="I438" s="36">
        <f>+SUM(SFR!W131:AH131)</f>
        <v>37073.69999999999</v>
      </c>
      <c r="K438" s="141">
        <f>+SFR!E125</f>
        <v>4.57</v>
      </c>
      <c r="M438" s="138">
        <f>ROUND(K438*I438,0)</f>
        <v>169427</v>
      </c>
    </row>
    <row r="439" spans="1:13" x14ac:dyDescent="0.3">
      <c r="A439" s="29" t="s">
        <v>28</v>
      </c>
      <c r="K439" s="217"/>
    </row>
    <row r="440" spans="1:13" x14ac:dyDescent="0.3">
      <c r="A440" s="29" t="s">
        <v>29</v>
      </c>
      <c r="K440" s="217"/>
    </row>
    <row r="441" spans="1:13" x14ac:dyDescent="0.3">
      <c r="A441" s="29" t="s">
        <v>30</v>
      </c>
      <c r="K441" s="217"/>
    </row>
    <row r="442" spans="1:13" x14ac:dyDescent="0.3">
      <c r="A442" s="29" t="s">
        <v>45</v>
      </c>
      <c r="K442" s="217"/>
    </row>
    <row r="443" spans="1:13" x14ac:dyDescent="0.3">
      <c r="A443" s="29" t="s">
        <v>46</v>
      </c>
    </row>
    <row r="444" spans="1:13" x14ac:dyDescent="0.3">
      <c r="A444" s="12" t="s">
        <v>55</v>
      </c>
      <c r="C444" s="36"/>
      <c r="G444" s="70">
        <f>+SUM(Industrial!G330:L331)</f>
        <v>0</v>
      </c>
      <c r="M444" s="133"/>
    </row>
    <row r="445" spans="1:13" x14ac:dyDescent="0.3">
      <c r="A445" s="50" t="s">
        <v>48</v>
      </c>
      <c r="B445" s="46"/>
      <c r="C445" s="52">
        <f>SUM(C438:C444)</f>
        <v>0</v>
      </c>
      <c r="D445" s="46"/>
      <c r="E445" s="46"/>
      <c r="F445" s="46"/>
      <c r="G445" s="140">
        <f>+SUM(G438:G444)</f>
        <v>0</v>
      </c>
      <c r="H445" s="46"/>
      <c r="I445" s="52">
        <f>SUM(I438:I444)</f>
        <v>37073.69999999999</v>
      </c>
      <c r="J445" s="46"/>
      <c r="K445" s="46"/>
      <c r="L445" s="46"/>
      <c r="M445" s="140">
        <f>SUM(M438:M444)</f>
        <v>169427</v>
      </c>
    </row>
    <row r="449" spans="1:13" ht="15" thickBot="1" x14ac:dyDescent="0.35">
      <c r="A449" s="50" t="s">
        <v>37</v>
      </c>
      <c r="B449" s="46"/>
      <c r="C449" s="46"/>
      <c r="D449" s="46"/>
      <c r="E449" s="46"/>
      <c r="F449" s="46"/>
      <c r="G449" s="142">
        <f>G445+G434</f>
        <v>0</v>
      </c>
      <c r="H449" s="46"/>
      <c r="I449" s="46"/>
      <c r="J449" s="46"/>
      <c r="K449" s="46"/>
      <c r="L449" s="46"/>
      <c r="M449" s="142">
        <f>M445+M434</f>
        <v>169772</v>
      </c>
    </row>
    <row r="450" spans="1:13" ht="15" thickTop="1" x14ac:dyDescent="0.3"/>
    <row r="451" spans="1:13" x14ac:dyDescent="0.3">
      <c r="A451" t="s">
        <v>145</v>
      </c>
    </row>
    <row r="452" spans="1:13" x14ac:dyDescent="0.3">
      <c r="A452" s="242" t="s">
        <v>146</v>
      </c>
      <c r="B452" s="242"/>
      <c r="C452" s="242"/>
      <c r="D452" s="242"/>
      <c r="E452" s="242"/>
      <c r="F452" s="242"/>
      <c r="G452" s="242"/>
      <c r="H452" s="242"/>
      <c r="I452" s="242"/>
      <c r="J452" s="242"/>
      <c r="K452" s="242"/>
      <c r="L452" s="242"/>
      <c r="M452" s="242"/>
    </row>
    <row r="454" spans="1:13" x14ac:dyDescent="0.3">
      <c r="C454" s="243" t="s">
        <v>38</v>
      </c>
      <c r="D454" s="243"/>
      <c r="E454" s="243"/>
      <c r="F454" s="243"/>
      <c r="G454" s="243"/>
      <c r="H454" s="49"/>
      <c r="I454" s="243" t="s">
        <v>39</v>
      </c>
      <c r="J454" s="243"/>
      <c r="K454" s="243"/>
      <c r="L454" s="243"/>
      <c r="M454" s="243"/>
    </row>
    <row r="455" spans="1:13" x14ac:dyDescent="0.3">
      <c r="A455" s="46" t="s">
        <v>40</v>
      </c>
      <c r="B455" s="46"/>
      <c r="C455" s="51" t="s">
        <v>41</v>
      </c>
      <c r="D455" s="222"/>
      <c r="E455" s="51" t="s">
        <v>23</v>
      </c>
      <c r="F455" s="222"/>
      <c r="G455" s="51" t="s">
        <v>42</v>
      </c>
      <c r="H455" s="222"/>
      <c r="I455" s="51" t="s">
        <v>41</v>
      </c>
      <c r="J455" s="222"/>
      <c r="K455" s="51" t="s">
        <v>23</v>
      </c>
      <c r="L455" s="222"/>
      <c r="M455" s="51" t="s">
        <v>42</v>
      </c>
    </row>
    <row r="456" spans="1:13" x14ac:dyDescent="0.3">
      <c r="A456" s="12" t="s">
        <v>3</v>
      </c>
      <c r="C456" s="36"/>
      <c r="E456" s="147"/>
      <c r="G456" s="138">
        <f>ROUND(E456*C456,0)</f>
        <v>0</v>
      </c>
      <c r="I456" s="36"/>
      <c r="K456" s="147">
        <f>E456</f>
        <v>0</v>
      </c>
      <c r="M456" s="138">
        <f>ROUND(K456*I456,0)</f>
        <v>0</v>
      </c>
    </row>
    <row r="457" spans="1:13" x14ac:dyDescent="0.3">
      <c r="A457" s="12" t="s">
        <v>4</v>
      </c>
      <c r="C457" s="36"/>
      <c r="E457" s="41"/>
      <c r="G457" s="36">
        <f t="shared" ref="G457:G464" si="40">ROUND(E457*C457,0)</f>
        <v>0</v>
      </c>
      <c r="I457" s="36"/>
      <c r="K457" s="41">
        <f t="shared" ref="K457:K461" si="41">E457</f>
        <v>0</v>
      </c>
      <c r="M457" s="36">
        <f t="shared" ref="M457:M464" si="42">ROUND(K457*I457,0)</f>
        <v>0</v>
      </c>
    </row>
    <row r="458" spans="1:13" x14ac:dyDescent="0.3">
      <c r="A458" s="12" t="s">
        <v>5</v>
      </c>
      <c r="C458" s="36"/>
      <c r="E458" s="41"/>
      <c r="G458" s="36">
        <f t="shared" si="40"/>
        <v>0</v>
      </c>
      <c r="I458" s="36"/>
      <c r="K458" s="41">
        <f t="shared" si="41"/>
        <v>0</v>
      </c>
      <c r="M458" s="36">
        <f t="shared" si="42"/>
        <v>0</v>
      </c>
    </row>
    <row r="459" spans="1:13" x14ac:dyDescent="0.3">
      <c r="A459" s="12" t="s">
        <v>6</v>
      </c>
      <c r="C459" s="36"/>
      <c r="E459" s="41"/>
      <c r="G459" s="36">
        <f t="shared" si="40"/>
        <v>0</v>
      </c>
      <c r="I459" s="36"/>
      <c r="K459" s="41">
        <f t="shared" si="41"/>
        <v>0</v>
      </c>
      <c r="M459" s="36">
        <f t="shared" si="42"/>
        <v>0</v>
      </c>
    </row>
    <row r="460" spans="1:13" x14ac:dyDescent="0.3">
      <c r="A460" s="12" t="s">
        <v>7</v>
      </c>
      <c r="C460" s="36"/>
      <c r="E460" s="41"/>
      <c r="G460" s="36">
        <f t="shared" si="40"/>
        <v>0</v>
      </c>
      <c r="I460" s="36">
        <f>+SUM(SFR!W202:AH202)</f>
        <v>-12</v>
      </c>
      <c r="K460" s="41">
        <f>+SFR!E202</f>
        <v>109.17</v>
      </c>
      <c r="M460" s="36">
        <f t="shared" si="42"/>
        <v>-1310</v>
      </c>
    </row>
    <row r="461" spans="1:13" x14ac:dyDescent="0.3">
      <c r="A461" s="12" t="s">
        <v>8</v>
      </c>
      <c r="C461" s="36"/>
      <c r="E461" s="41"/>
      <c r="G461" s="36">
        <f t="shared" si="40"/>
        <v>0</v>
      </c>
      <c r="I461" s="36"/>
      <c r="K461" s="41">
        <f t="shared" si="41"/>
        <v>0</v>
      </c>
      <c r="M461" s="36">
        <f t="shared" si="42"/>
        <v>0</v>
      </c>
    </row>
    <row r="462" spans="1:13" x14ac:dyDescent="0.3">
      <c r="A462" s="12" t="s">
        <v>9</v>
      </c>
      <c r="C462" s="36"/>
      <c r="E462" s="41"/>
      <c r="G462" s="36">
        <f t="shared" si="40"/>
        <v>0</v>
      </c>
      <c r="I462" s="36">
        <f>+SUM(SFR!W204:AH204)</f>
        <v>-12</v>
      </c>
      <c r="K462" s="41">
        <f>+SFR!E204</f>
        <v>340.77</v>
      </c>
      <c r="M462" s="36">
        <f t="shared" si="42"/>
        <v>-4089</v>
      </c>
    </row>
    <row r="463" spans="1:13" x14ac:dyDescent="0.3">
      <c r="A463" s="12" t="s">
        <v>10</v>
      </c>
      <c r="C463" s="36"/>
      <c r="E463" s="41"/>
      <c r="G463" s="36">
        <f t="shared" si="40"/>
        <v>0</v>
      </c>
      <c r="I463" s="36"/>
      <c r="K463" s="41">
        <f t="shared" ref="K463:K464" si="43">E463</f>
        <v>0</v>
      </c>
      <c r="M463" s="36">
        <f t="shared" si="42"/>
        <v>0</v>
      </c>
    </row>
    <row r="464" spans="1:13" x14ac:dyDescent="0.3">
      <c r="A464" s="12" t="s">
        <v>11</v>
      </c>
      <c r="C464" s="36"/>
      <c r="E464" s="41"/>
      <c r="G464" s="36">
        <f t="shared" si="40"/>
        <v>0</v>
      </c>
      <c r="I464" s="36"/>
      <c r="K464" s="41">
        <f t="shared" si="43"/>
        <v>0</v>
      </c>
      <c r="M464" s="36">
        <f t="shared" si="42"/>
        <v>0</v>
      </c>
    </row>
    <row r="465" spans="1:13" x14ac:dyDescent="0.3">
      <c r="A465" s="12"/>
      <c r="G465" s="42"/>
      <c r="M465" s="42"/>
    </row>
    <row r="466" spans="1:13" x14ac:dyDescent="0.3">
      <c r="A466" s="50" t="s">
        <v>43</v>
      </c>
      <c r="B466" s="46"/>
      <c r="C466" s="52">
        <f>SUM(C456:C465)</f>
        <v>0</v>
      </c>
      <c r="D466" s="46"/>
      <c r="E466" s="46"/>
      <c r="F466" s="46"/>
      <c r="G466" s="140">
        <f>SUM(G456:G465)</f>
        <v>0</v>
      </c>
      <c r="H466" s="46"/>
      <c r="I466" s="52">
        <f>SUM(I456:I465)</f>
        <v>-24</v>
      </c>
      <c r="J466" s="46"/>
      <c r="K466" s="46"/>
      <c r="L466" s="46"/>
      <c r="M466" s="140">
        <f>SUM(M456:M465)</f>
        <v>-5399</v>
      </c>
    </row>
    <row r="469" spans="1:13" x14ac:dyDescent="0.3">
      <c r="A469" s="46" t="s">
        <v>44</v>
      </c>
      <c r="B469" s="46"/>
      <c r="C469" s="221" t="s">
        <v>47</v>
      </c>
      <c r="D469" s="222"/>
      <c r="E469" s="221" t="s">
        <v>23</v>
      </c>
      <c r="F469" s="222"/>
      <c r="G469" s="221" t="s">
        <v>42</v>
      </c>
      <c r="H469" s="222"/>
      <c r="I469" s="221" t="s">
        <v>47</v>
      </c>
      <c r="J469" s="222"/>
      <c r="K469" s="221" t="s">
        <v>23</v>
      </c>
      <c r="L469" s="222"/>
      <c r="M469" s="221" t="s">
        <v>42</v>
      </c>
    </row>
    <row r="470" spans="1:13" x14ac:dyDescent="0.3">
      <c r="A470" s="29" t="s">
        <v>27</v>
      </c>
      <c r="C470" s="36"/>
      <c r="E470" s="141"/>
      <c r="G470" s="138">
        <f>+SUM(Industrial!G353:R353)</f>
        <v>0</v>
      </c>
      <c r="I470" s="36">
        <f>+SUM(SFR!W223:AH223)</f>
        <v>-63757.39999999998</v>
      </c>
      <c r="K470" s="141">
        <f>+SFR!E217</f>
        <v>3.8370000000000002</v>
      </c>
      <c r="M470" s="138">
        <f>ROUND(K470*I470,0)</f>
        <v>-244637</v>
      </c>
    </row>
    <row r="471" spans="1:13" x14ac:dyDescent="0.3">
      <c r="A471" s="29" t="s">
        <v>28</v>
      </c>
      <c r="K471" s="217"/>
    </row>
    <row r="472" spans="1:13" x14ac:dyDescent="0.3">
      <c r="A472" s="29" t="s">
        <v>29</v>
      </c>
      <c r="K472" s="217"/>
    </row>
    <row r="473" spans="1:13" x14ac:dyDescent="0.3">
      <c r="A473" s="29" t="s">
        <v>30</v>
      </c>
      <c r="K473" s="217"/>
    </row>
    <row r="474" spans="1:13" x14ac:dyDescent="0.3">
      <c r="A474" s="29" t="s">
        <v>45</v>
      </c>
      <c r="K474" s="217"/>
    </row>
    <row r="475" spans="1:13" x14ac:dyDescent="0.3">
      <c r="A475" s="29" t="s">
        <v>46</v>
      </c>
    </row>
    <row r="476" spans="1:13" x14ac:dyDescent="0.3">
      <c r="A476" s="12" t="s">
        <v>55</v>
      </c>
      <c r="C476" s="36"/>
      <c r="G476" s="70">
        <f>+SUM(Industrial!G362:L363)</f>
        <v>0</v>
      </c>
      <c r="M476" s="133"/>
    </row>
    <row r="477" spans="1:13" x14ac:dyDescent="0.3">
      <c r="A477" s="50" t="s">
        <v>48</v>
      </c>
      <c r="B477" s="46"/>
      <c r="C477" s="52">
        <f>SUM(C470:C476)</f>
        <v>0</v>
      </c>
      <c r="D477" s="46"/>
      <c r="E477" s="46"/>
      <c r="F477" s="46"/>
      <c r="G477" s="140">
        <f>+SUM(G470:G476)</f>
        <v>0</v>
      </c>
      <c r="H477" s="46"/>
      <c r="I477" s="52">
        <f>SUM(I470:I476)</f>
        <v>-63757.39999999998</v>
      </c>
      <c r="J477" s="46"/>
      <c r="K477" s="46"/>
      <c r="L477" s="46"/>
      <c r="M477" s="140">
        <f>SUM(M470:M476)</f>
        <v>-244637</v>
      </c>
    </row>
    <row r="481" spans="1:13" ht="15" thickBot="1" x14ac:dyDescent="0.35">
      <c r="A481" s="50" t="s">
        <v>37</v>
      </c>
      <c r="B481" s="46"/>
      <c r="C481" s="46"/>
      <c r="D481" s="46"/>
      <c r="E481" s="46"/>
      <c r="F481" s="46"/>
      <c r="G481" s="142">
        <f>G477+G466</f>
        <v>0</v>
      </c>
      <c r="H481" s="46"/>
      <c r="I481" s="46"/>
      <c r="J481" s="46"/>
      <c r="K481" s="46"/>
      <c r="L481" s="46"/>
      <c r="M481" s="142">
        <f>M477+M466</f>
        <v>-250036</v>
      </c>
    </row>
    <row r="482" spans="1:13" ht="15" thickTop="1" x14ac:dyDescent="0.3"/>
    <row r="486" spans="1:13" hidden="1" x14ac:dyDescent="0.3"/>
    <row r="487" spans="1:13" ht="15" hidden="1" customHeight="1" x14ac:dyDescent="0.3">
      <c r="A487" s="46" t="s">
        <v>138</v>
      </c>
    </row>
    <row r="488" spans="1:13" ht="15" hidden="1" customHeight="1" x14ac:dyDescent="0.3">
      <c r="A488" s="242" t="s">
        <v>2</v>
      </c>
      <c r="B488" s="242"/>
      <c r="C488" s="242"/>
      <c r="D488" s="242"/>
      <c r="E488" s="242"/>
      <c r="F488" s="242"/>
      <c r="G488" s="242"/>
      <c r="H488" s="242"/>
      <c r="I488" s="242"/>
      <c r="J488" s="242"/>
      <c r="K488" s="242"/>
      <c r="L488" s="242"/>
      <c r="M488" s="242"/>
    </row>
    <row r="489" spans="1:13" ht="15" hidden="1" customHeight="1" x14ac:dyDescent="0.3"/>
    <row r="490" spans="1:13" ht="15" hidden="1" customHeight="1" x14ac:dyDescent="0.3">
      <c r="C490" s="243" t="s">
        <v>38</v>
      </c>
      <c r="D490" s="243"/>
      <c r="E490" s="243"/>
      <c r="F490" s="243"/>
      <c r="G490" s="243"/>
      <c r="H490" s="49"/>
      <c r="I490" s="243" t="s">
        <v>39</v>
      </c>
      <c r="J490" s="243"/>
      <c r="K490" s="243"/>
      <c r="L490" s="243"/>
      <c r="M490" s="243"/>
    </row>
    <row r="491" spans="1:13" ht="15" hidden="1" customHeight="1" x14ac:dyDescent="0.3">
      <c r="A491" s="46" t="s">
        <v>40</v>
      </c>
      <c r="B491" s="46"/>
      <c r="C491" s="51" t="s">
        <v>41</v>
      </c>
      <c r="D491" s="239"/>
      <c r="E491" s="51" t="s">
        <v>23</v>
      </c>
      <c r="F491" s="239"/>
      <c r="G491" s="51" t="s">
        <v>42</v>
      </c>
      <c r="H491" s="239"/>
      <c r="I491" s="51" t="s">
        <v>41</v>
      </c>
      <c r="J491" s="239"/>
      <c r="K491" s="51" t="s">
        <v>23</v>
      </c>
      <c r="L491" s="239"/>
      <c r="M491" s="51" t="s">
        <v>42</v>
      </c>
    </row>
    <row r="492" spans="1:13" ht="15" hidden="1" customHeight="1" x14ac:dyDescent="0.3">
      <c r="A492" s="12" t="s">
        <v>3</v>
      </c>
      <c r="C492" s="36"/>
      <c r="E492" s="147"/>
      <c r="G492" s="138">
        <f>ROUND(E492*C492,0)</f>
        <v>0</v>
      </c>
      <c r="I492" s="36">
        <f>+SUM(Residential!W262:AH262)</f>
        <v>0</v>
      </c>
      <c r="K492" s="147">
        <f>+Residential!E291</f>
        <v>22.02</v>
      </c>
      <c r="M492" s="138">
        <f>ROUND(K492*I492,0)</f>
        <v>0</v>
      </c>
    </row>
    <row r="493" spans="1:13" ht="15" hidden="1" customHeight="1" x14ac:dyDescent="0.3">
      <c r="A493" s="12" t="s">
        <v>4</v>
      </c>
      <c r="C493" s="36"/>
      <c r="E493" s="41"/>
      <c r="G493" s="36">
        <f t="shared" ref="G493:G500" si="44">ROUND(E493*C493,0)</f>
        <v>0</v>
      </c>
      <c r="I493" s="36"/>
      <c r="K493" s="41"/>
      <c r="M493" s="36">
        <f t="shared" ref="M493:M500" si="45">ROUND(K493*I493,0)</f>
        <v>0</v>
      </c>
    </row>
    <row r="494" spans="1:13" ht="15" hidden="1" customHeight="1" x14ac:dyDescent="0.3">
      <c r="A494" s="12" t="s">
        <v>5</v>
      </c>
      <c r="C494" s="36"/>
      <c r="E494" s="41"/>
      <c r="G494" s="36">
        <f t="shared" si="44"/>
        <v>0</v>
      </c>
      <c r="I494" s="36"/>
      <c r="K494" s="41"/>
      <c r="M494" s="36">
        <f t="shared" si="45"/>
        <v>0</v>
      </c>
    </row>
    <row r="495" spans="1:13" ht="15" hidden="1" customHeight="1" x14ac:dyDescent="0.3">
      <c r="A495" s="12" t="s">
        <v>6</v>
      </c>
      <c r="C495" s="36"/>
      <c r="E495" s="41"/>
      <c r="G495" s="36">
        <f t="shared" si="44"/>
        <v>0</v>
      </c>
      <c r="I495" s="36"/>
      <c r="K495" s="41"/>
      <c r="M495" s="36">
        <f t="shared" si="45"/>
        <v>0</v>
      </c>
    </row>
    <row r="496" spans="1:13" ht="15" hidden="1" customHeight="1" x14ac:dyDescent="0.3">
      <c r="A496" s="12" t="s">
        <v>7</v>
      </c>
      <c r="C496" s="36"/>
      <c r="E496" s="41"/>
      <c r="G496" s="36">
        <f t="shared" si="44"/>
        <v>0</v>
      </c>
      <c r="I496" s="36"/>
      <c r="K496" s="41"/>
      <c r="M496" s="36">
        <f t="shared" si="45"/>
        <v>0</v>
      </c>
    </row>
    <row r="497" spans="1:13" ht="15" hidden="1" customHeight="1" x14ac:dyDescent="0.3">
      <c r="A497" s="12" t="s">
        <v>8</v>
      </c>
      <c r="C497" s="36"/>
      <c r="E497" s="41"/>
      <c r="G497" s="36">
        <f t="shared" si="44"/>
        <v>0</v>
      </c>
      <c r="I497" s="36"/>
      <c r="K497" s="41"/>
      <c r="M497" s="36">
        <f t="shared" si="45"/>
        <v>0</v>
      </c>
    </row>
    <row r="498" spans="1:13" ht="15" hidden="1" customHeight="1" x14ac:dyDescent="0.3">
      <c r="A498" s="12" t="s">
        <v>9</v>
      </c>
      <c r="C498" s="36"/>
      <c r="E498" s="41"/>
      <c r="G498" s="36">
        <f t="shared" si="44"/>
        <v>0</v>
      </c>
      <c r="I498" s="36"/>
      <c r="K498" s="41"/>
      <c r="M498" s="36">
        <f t="shared" si="45"/>
        <v>0</v>
      </c>
    </row>
    <row r="499" spans="1:13" ht="15" hidden="1" customHeight="1" x14ac:dyDescent="0.3">
      <c r="A499" s="12" t="s">
        <v>10</v>
      </c>
      <c r="C499" s="36"/>
      <c r="E499" s="41"/>
      <c r="G499" s="36">
        <f t="shared" si="44"/>
        <v>0</v>
      </c>
      <c r="I499" s="36"/>
      <c r="K499" s="41"/>
      <c r="M499" s="36">
        <f t="shared" si="45"/>
        <v>0</v>
      </c>
    </row>
    <row r="500" spans="1:13" ht="15" hidden="1" customHeight="1" x14ac:dyDescent="0.3">
      <c r="A500" s="12" t="s">
        <v>11</v>
      </c>
      <c r="C500" s="36"/>
      <c r="E500" s="41"/>
      <c r="G500" s="36">
        <f t="shared" si="44"/>
        <v>0</v>
      </c>
      <c r="I500" s="36"/>
      <c r="K500" s="41"/>
      <c r="M500" s="36">
        <f t="shared" si="45"/>
        <v>0</v>
      </c>
    </row>
    <row r="501" spans="1:13" ht="15" hidden="1" customHeight="1" x14ac:dyDescent="0.3">
      <c r="A501" s="12"/>
      <c r="G501" s="42"/>
      <c r="M501" s="42"/>
    </row>
    <row r="502" spans="1:13" ht="15" hidden="1" customHeight="1" x14ac:dyDescent="0.3">
      <c r="A502" s="50" t="s">
        <v>52</v>
      </c>
      <c r="B502" s="46"/>
      <c r="C502" s="52">
        <f>SUM(C492:C501)</f>
        <v>0</v>
      </c>
      <c r="D502" s="46"/>
      <c r="E502" s="46"/>
      <c r="F502" s="46"/>
      <c r="G502" s="140">
        <f>SUM(G492:G501)</f>
        <v>0</v>
      </c>
      <c r="H502" s="46"/>
      <c r="I502" s="52">
        <f>SUM(I492:I501)</f>
        <v>0</v>
      </c>
      <c r="J502" s="46"/>
      <c r="K502" s="46"/>
      <c r="L502" s="46"/>
      <c r="M502" s="140">
        <f>SUM(M492:M501)</f>
        <v>0</v>
      </c>
    </row>
    <row r="503" spans="1:13" ht="15" hidden="1" customHeight="1" x14ac:dyDescent="0.3"/>
    <row r="504" spans="1:13" ht="15" hidden="1" customHeight="1" x14ac:dyDescent="0.3"/>
    <row r="505" spans="1:13" ht="15" hidden="1" customHeight="1" x14ac:dyDescent="0.3">
      <c r="A505" s="46" t="s">
        <v>44</v>
      </c>
      <c r="B505" s="46"/>
      <c r="C505" s="238" t="s">
        <v>47</v>
      </c>
      <c r="D505" s="239"/>
      <c r="E505" s="238" t="s">
        <v>23</v>
      </c>
      <c r="F505" s="239"/>
      <c r="G505" s="238" t="s">
        <v>42</v>
      </c>
      <c r="H505" s="239"/>
      <c r="I505" s="238" t="s">
        <v>47</v>
      </c>
      <c r="J505" s="239"/>
      <c r="K505" s="238" t="s">
        <v>23</v>
      </c>
      <c r="L505" s="239"/>
      <c r="M505" s="238" t="s">
        <v>42</v>
      </c>
    </row>
    <row r="506" spans="1:13" ht="15" hidden="1" customHeight="1" x14ac:dyDescent="0.3">
      <c r="A506" s="29" t="s">
        <v>27</v>
      </c>
      <c r="C506" s="36"/>
      <c r="E506" s="141"/>
      <c r="G506" s="138">
        <f>ROUND(E506*C506,0)</f>
        <v>0</v>
      </c>
      <c r="I506" s="36">
        <f>+SUM(Residential!W274:AH274)</f>
        <v>0</v>
      </c>
      <c r="K506" s="141">
        <f>+Residential!F274</f>
        <v>0</v>
      </c>
      <c r="M506" s="138">
        <f>ROUND(K506*I506,0)</f>
        <v>0</v>
      </c>
    </row>
    <row r="507" spans="1:13" ht="15" hidden="1" customHeight="1" x14ac:dyDescent="0.3">
      <c r="A507" s="29" t="s">
        <v>28</v>
      </c>
      <c r="G507" s="36">
        <f t="shared" ref="G507:G512" si="46">ROUND(E507*C507,0)</f>
        <v>0</v>
      </c>
      <c r="I507" s="129">
        <f>+SUM(Residential!W275:AH275)</f>
        <v>0</v>
      </c>
      <c r="K507" s="217">
        <f>+Residential!F275</f>
        <v>7.67</v>
      </c>
      <c r="M507" s="36">
        <f t="shared" ref="M507:M512" si="47">ROUND(K507*I507,0)</f>
        <v>0</v>
      </c>
    </row>
    <row r="508" spans="1:13" ht="15" hidden="1" customHeight="1" x14ac:dyDescent="0.3">
      <c r="A508" s="29" t="s">
        <v>29</v>
      </c>
      <c r="G508" s="36">
        <f t="shared" si="46"/>
        <v>0</v>
      </c>
      <c r="I508" s="129">
        <f>+SUM(Residential!W276:AH276)</f>
        <v>0</v>
      </c>
      <c r="M508" s="36">
        <f t="shared" si="47"/>
        <v>0</v>
      </c>
    </row>
    <row r="509" spans="1:13" ht="15" hidden="1" customHeight="1" x14ac:dyDescent="0.3">
      <c r="A509" s="29" t="s">
        <v>30</v>
      </c>
      <c r="G509" s="36">
        <f t="shared" si="46"/>
        <v>0</v>
      </c>
      <c r="M509" s="36">
        <f t="shared" si="47"/>
        <v>0</v>
      </c>
    </row>
    <row r="510" spans="1:13" ht="15" hidden="1" customHeight="1" x14ac:dyDescent="0.3">
      <c r="A510" s="29" t="s">
        <v>45</v>
      </c>
      <c r="G510" s="36">
        <f t="shared" si="46"/>
        <v>0</v>
      </c>
      <c r="M510" s="36">
        <f t="shared" si="47"/>
        <v>0</v>
      </c>
    </row>
    <row r="511" spans="1:13" ht="15" hidden="1" customHeight="1" x14ac:dyDescent="0.3">
      <c r="A511" s="29" t="s">
        <v>46</v>
      </c>
      <c r="G511" s="36">
        <f t="shared" si="46"/>
        <v>0</v>
      </c>
      <c r="M511" s="36">
        <f t="shared" si="47"/>
        <v>0</v>
      </c>
    </row>
    <row r="512" spans="1:13" ht="15" hidden="1" customHeight="1" x14ac:dyDescent="0.3">
      <c r="A512" s="12" t="s">
        <v>55</v>
      </c>
      <c r="C512" s="36"/>
      <c r="G512" s="36">
        <f t="shared" si="46"/>
        <v>0</v>
      </c>
      <c r="M512" s="36">
        <f t="shared" si="47"/>
        <v>0</v>
      </c>
    </row>
    <row r="513" spans="1:13" ht="15" hidden="1" customHeight="1" x14ac:dyDescent="0.3">
      <c r="A513" s="50" t="s">
        <v>53</v>
      </c>
      <c r="B513" s="46"/>
      <c r="C513" s="52">
        <f>+SUM(Residential!G524:L524,Residential!M522:R522)</f>
        <v>0</v>
      </c>
      <c r="D513" s="46"/>
      <c r="E513" s="46"/>
      <c r="F513" s="46"/>
      <c r="G513" s="140">
        <f>SUM(G506:G512)</f>
        <v>0</v>
      </c>
      <c r="H513" s="46"/>
      <c r="I513" s="52">
        <f>SUM(I506:I512)</f>
        <v>0</v>
      </c>
      <c r="J513" s="46"/>
      <c r="K513" s="46"/>
      <c r="L513" s="46"/>
      <c r="M513" s="140">
        <f>SUM(M506:M512)</f>
        <v>0</v>
      </c>
    </row>
    <row r="514" spans="1:13" ht="15" hidden="1" customHeight="1" x14ac:dyDescent="0.3"/>
    <row r="515" spans="1:13" ht="15" hidden="1" customHeight="1" x14ac:dyDescent="0.3"/>
    <row r="516" spans="1:13" ht="15" hidden="1" customHeight="1" x14ac:dyDescent="0.3">
      <c r="C516" s="36"/>
      <c r="I516" s="36"/>
    </row>
    <row r="517" spans="1:13" ht="15.75" hidden="1" customHeight="1" thickBot="1" x14ac:dyDescent="0.35">
      <c r="A517" s="50" t="s">
        <v>37</v>
      </c>
      <c r="B517" s="46"/>
      <c r="C517" s="46"/>
      <c r="D517" s="46"/>
      <c r="E517" s="46"/>
      <c r="F517" s="46"/>
      <c r="G517" s="142">
        <f>G513+G502</f>
        <v>0</v>
      </c>
      <c r="H517" s="46"/>
      <c r="I517" s="46"/>
      <c r="J517" s="46"/>
      <c r="K517" s="46"/>
      <c r="L517" s="46"/>
      <c r="M517" s="142">
        <f>M513+M502</f>
        <v>0</v>
      </c>
    </row>
    <row r="518" spans="1:13" ht="15.75" hidden="1" customHeight="1" thickTop="1" x14ac:dyDescent="0.3"/>
    <row r="519" spans="1:13" ht="15" hidden="1" customHeight="1" x14ac:dyDescent="0.3">
      <c r="G519" s="129"/>
    </row>
    <row r="520" spans="1:13" ht="15" hidden="1" customHeight="1" x14ac:dyDescent="0.3">
      <c r="G520" s="129"/>
    </row>
    <row r="521" spans="1:13" ht="15" hidden="1" customHeight="1" x14ac:dyDescent="0.3"/>
    <row r="522" spans="1:13" ht="15" hidden="1" customHeight="1" x14ac:dyDescent="0.3">
      <c r="G522" s="130"/>
    </row>
    <row r="523" spans="1:13" ht="15" hidden="1" customHeight="1" x14ac:dyDescent="0.3">
      <c r="A523" s="242" t="s">
        <v>35</v>
      </c>
      <c r="B523" s="242"/>
      <c r="C523" s="242"/>
      <c r="D523" s="242"/>
      <c r="E523" s="242"/>
      <c r="F523" s="242"/>
      <c r="G523" s="242"/>
      <c r="H523" s="242"/>
      <c r="I523" s="242"/>
      <c r="J523" s="242"/>
      <c r="K523" s="242"/>
      <c r="L523" s="242"/>
      <c r="M523" s="242"/>
    </row>
    <row r="524" spans="1:13" ht="15" hidden="1" customHeight="1" x14ac:dyDescent="0.3"/>
    <row r="525" spans="1:13" ht="15" hidden="1" customHeight="1" x14ac:dyDescent="0.3">
      <c r="C525" s="243" t="s">
        <v>38</v>
      </c>
      <c r="D525" s="243"/>
      <c r="E525" s="243"/>
      <c r="F525" s="243"/>
      <c r="G525" s="243"/>
      <c r="H525" s="49"/>
      <c r="I525" s="243" t="s">
        <v>39</v>
      </c>
      <c r="J525" s="243"/>
      <c r="K525" s="243"/>
      <c r="L525" s="243"/>
      <c r="M525" s="243"/>
    </row>
    <row r="526" spans="1:13" ht="15" hidden="1" customHeight="1" x14ac:dyDescent="0.3">
      <c r="A526" s="46" t="s">
        <v>40</v>
      </c>
      <c r="B526" s="46"/>
      <c r="C526" s="51" t="s">
        <v>41</v>
      </c>
      <c r="D526" s="239"/>
      <c r="E526" s="51" t="s">
        <v>23</v>
      </c>
      <c r="F526" s="239"/>
      <c r="G526" s="51" t="s">
        <v>42</v>
      </c>
      <c r="H526" s="239"/>
      <c r="I526" s="51" t="s">
        <v>41</v>
      </c>
      <c r="J526" s="239"/>
      <c r="K526" s="51" t="s">
        <v>23</v>
      </c>
      <c r="L526" s="239"/>
      <c r="M526" s="51" t="s">
        <v>42</v>
      </c>
    </row>
    <row r="527" spans="1:13" hidden="1" x14ac:dyDescent="0.3">
      <c r="A527" s="12" t="s">
        <v>3</v>
      </c>
      <c r="C527" s="36"/>
      <c r="E527" s="147"/>
      <c r="G527" s="138">
        <f t="shared" ref="G527:G532" si="48">ROUND(E527*C527,0)</f>
        <v>0</v>
      </c>
      <c r="I527" s="36"/>
      <c r="K527" s="147">
        <f>E527</f>
        <v>0</v>
      </c>
      <c r="M527" s="138">
        <f>ROUND(K527*I527,0)</f>
        <v>0</v>
      </c>
    </row>
    <row r="528" spans="1:13" hidden="1" x14ac:dyDescent="0.3">
      <c r="A528" s="12" t="s">
        <v>4</v>
      </c>
      <c r="C528" s="36"/>
      <c r="E528" s="41"/>
      <c r="G528" s="38">
        <f t="shared" si="48"/>
        <v>0</v>
      </c>
      <c r="I528" s="36"/>
      <c r="K528" s="41">
        <f t="shared" ref="K528:K535" si="49">E528</f>
        <v>0</v>
      </c>
      <c r="M528" s="38">
        <f t="shared" ref="M528:M535" si="50">ROUND(K528*I528,0)</f>
        <v>0</v>
      </c>
    </row>
    <row r="529" spans="1:13" hidden="1" x14ac:dyDescent="0.3">
      <c r="A529" s="12" t="s">
        <v>5</v>
      </c>
      <c r="C529" s="36"/>
      <c r="E529" s="41"/>
      <c r="G529" s="38">
        <f t="shared" si="48"/>
        <v>0</v>
      </c>
      <c r="I529" s="36">
        <f>+SUM(Commercial!Z261:AK261)</f>
        <v>0</v>
      </c>
      <c r="K529" s="147">
        <f>+Commercial!E289</f>
        <v>22.02</v>
      </c>
      <c r="M529" s="38">
        <f t="shared" si="50"/>
        <v>0</v>
      </c>
    </row>
    <row r="530" spans="1:13" hidden="1" x14ac:dyDescent="0.3">
      <c r="A530" s="12" t="s">
        <v>6</v>
      </c>
      <c r="C530" s="36"/>
      <c r="E530" s="41"/>
      <c r="G530" s="38">
        <f t="shared" si="48"/>
        <v>0</v>
      </c>
      <c r="I530" s="36"/>
      <c r="K530" s="41">
        <f t="shared" si="49"/>
        <v>0</v>
      </c>
      <c r="M530" s="38">
        <f t="shared" si="50"/>
        <v>0</v>
      </c>
    </row>
    <row r="531" spans="1:13" hidden="1" x14ac:dyDescent="0.3">
      <c r="A531" s="12" t="s">
        <v>7</v>
      </c>
      <c r="C531" s="36"/>
      <c r="E531" s="41"/>
      <c r="G531" s="38">
        <f t="shared" si="48"/>
        <v>0</v>
      </c>
      <c r="I531" s="36"/>
      <c r="K531" s="41">
        <f t="shared" si="49"/>
        <v>0</v>
      </c>
      <c r="M531" s="38">
        <f t="shared" si="50"/>
        <v>0</v>
      </c>
    </row>
    <row r="532" spans="1:13" hidden="1" x14ac:dyDescent="0.3">
      <c r="A532" s="12" t="s">
        <v>8</v>
      </c>
      <c r="C532" s="36"/>
      <c r="E532" s="41"/>
      <c r="G532" s="38">
        <f t="shared" si="48"/>
        <v>0</v>
      </c>
      <c r="I532" s="36"/>
      <c r="K532" s="41">
        <f t="shared" si="49"/>
        <v>0</v>
      </c>
      <c r="M532" s="38">
        <f t="shared" si="50"/>
        <v>0</v>
      </c>
    </row>
    <row r="533" spans="1:13" hidden="1" x14ac:dyDescent="0.3">
      <c r="A533" s="12" t="s">
        <v>9</v>
      </c>
      <c r="C533" s="36"/>
      <c r="E533" s="41"/>
      <c r="G533" s="38">
        <f>ROUND(E533*C533,0)</f>
        <v>0</v>
      </c>
      <c r="I533" s="36"/>
      <c r="K533" s="41">
        <f t="shared" si="49"/>
        <v>0</v>
      </c>
      <c r="M533" s="38">
        <f t="shared" si="50"/>
        <v>0</v>
      </c>
    </row>
    <row r="534" spans="1:13" hidden="1" x14ac:dyDescent="0.3">
      <c r="A534" s="12" t="s">
        <v>10</v>
      </c>
      <c r="C534" s="36"/>
      <c r="E534" s="41"/>
      <c r="G534" s="38">
        <f t="shared" ref="G534:G535" si="51">ROUND(E534*C534,0)</f>
        <v>0</v>
      </c>
      <c r="I534" s="36"/>
      <c r="K534" s="41">
        <f t="shared" si="49"/>
        <v>0</v>
      </c>
      <c r="M534" s="38">
        <f t="shared" si="50"/>
        <v>0</v>
      </c>
    </row>
    <row r="535" spans="1:13" hidden="1" x14ac:dyDescent="0.3">
      <c r="A535" s="12" t="s">
        <v>11</v>
      </c>
      <c r="C535" s="36"/>
      <c r="E535" s="41"/>
      <c r="G535" s="38">
        <f t="shared" si="51"/>
        <v>0</v>
      </c>
      <c r="I535" s="36"/>
      <c r="K535" s="41">
        <f t="shared" si="49"/>
        <v>0</v>
      </c>
      <c r="M535" s="38">
        <f t="shared" si="50"/>
        <v>0</v>
      </c>
    </row>
    <row r="536" spans="1:13" hidden="1" x14ac:dyDescent="0.3">
      <c r="A536" s="12"/>
      <c r="G536" s="42"/>
      <c r="M536" s="42"/>
    </row>
    <row r="537" spans="1:13" hidden="1" x14ac:dyDescent="0.3">
      <c r="A537" s="50" t="s">
        <v>43</v>
      </c>
      <c r="B537" s="46"/>
      <c r="C537" s="52">
        <f>SUM(C527:C536)</f>
        <v>0</v>
      </c>
      <c r="D537" s="46"/>
      <c r="E537" s="46"/>
      <c r="F537" s="46"/>
      <c r="G537" s="140">
        <f>SUM(G527:G536)</f>
        <v>0</v>
      </c>
      <c r="H537" s="46"/>
      <c r="I537" s="52">
        <f>SUM(I527:I536)</f>
        <v>0</v>
      </c>
      <c r="J537" s="46"/>
      <c r="K537" s="46"/>
      <c r="L537" s="46"/>
      <c r="M537" s="140">
        <f>SUM(M527:M536)</f>
        <v>0</v>
      </c>
    </row>
    <row r="538" spans="1:13" hidden="1" x14ac:dyDescent="0.3"/>
    <row r="539" spans="1:13" hidden="1" x14ac:dyDescent="0.3"/>
    <row r="540" spans="1:13" hidden="1" x14ac:dyDescent="0.3">
      <c r="A540" s="46" t="s">
        <v>44</v>
      </c>
      <c r="B540" s="46"/>
      <c r="C540" s="221" t="s">
        <v>47</v>
      </c>
      <c r="D540" s="222"/>
      <c r="E540" s="221" t="s">
        <v>23</v>
      </c>
      <c r="F540" s="222"/>
      <c r="G540" s="221" t="s">
        <v>42</v>
      </c>
      <c r="H540" s="222"/>
      <c r="I540" s="221" t="s">
        <v>47</v>
      </c>
      <c r="J540" s="222"/>
      <c r="K540" s="221" t="s">
        <v>23</v>
      </c>
      <c r="L540" s="222"/>
      <c r="M540" s="221" t="s">
        <v>42</v>
      </c>
    </row>
    <row r="541" spans="1:13" hidden="1" x14ac:dyDescent="0.3">
      <c r="A541" s="29" t="s">
        <v>27</v>
      </c>
      <c r="C541" s="36"/>
      <c r="E541" s="141"/>
      <c r="G541" s="138">
        <f t="shared" ref="G541:G547" si="52">ROUND(E541*C541,0)</f>
        <v>0</v>
      </c>
      <c r="I541" s="36">
        <f>+SUM(Commercial!Z271:AK271)</f>
        <v>0</v>
      </c>
      <c r="K541" s="141">
        <f>+Commercial!I271</f>
        <v>0</v>
      </c>
      <c r="M541" s="138">
        <f>ROUND(K541*I541,0)</f>
        <v>0</v>
      </c>
    </row>
    <row r="542" spans="1:13" hidden="1" x14ac:dyDescent="0.3">
      <c r="A542" s="29" t="s">
        <v>28</v>
      </c>
      <c r="G542" s="38">
        <f t="shared" si="52"/>
        <v>0</v>
      </c>
      <c r="I542" s="36">
        <f>+SUM(Commercial!Z272:AK272)</f>
        <v>0</v>
      </c>
      <c r="K542" s="217">
        <f>+Commercial!I272</f>
        <v>7.67</v>
      </c>
      <c r="M542" s="129">
        <f t="shared" ref="M542:M543" si="53">ROUND(K542*I542,0)</f>
        <v>0</v>
      </c>
    </row>
    <row r="543" spans="1:13" hidden="1" x14ac:dyDescent="0.3">
      <c r="A543" s="29" t="s">
        <v>29</v>
      </c>
      <c r="G543" s="38">
        <f t="shared" si="52"/>
        <v>0</v>
      </c>
      <c r="I543" s="36">
        <f>+SUM(Commercial!Z273:AK273)</f>
        <v>0</v>
      </c>
      <c r="K543" s="217">
        <f>+Commercial!I273</f>
        <v>6.99</v>
      </c>
      <c r="M543" s="129">
        <f t="shared" si="53"/>
        <v>0</v>
      </c>
    </row>
    <row r="544" spans="1:13" hidden="1" x14ac:dyDescent="0.3">
      <c r="A544" s="29" t="s">
        <v>30</v>
      </c>
      <c r="G544" s="38">
        <f t="shared" si="52"/>
        <v>0</v>
      </c>
    </row>
    <row r="545" spans="1:13" hidden="1" x14ac:dyDescent="0.3">
      <c r="A545" s="29" t="s">
        <v>45</v>
      </c>
      <c r="G545" s="38">
        <f t="shared" si="52"/>
        <v>0</v>
      </c>
    </row>
    <row r="546" spans="1:13" hidden="1" x14ac:dyDescent="0.3">
      <c r="A546" s="29" t="s">
        <v>46</v>
      </c>
      <c r="G546" s="38">
        <f t="shared" si="52"/>
        <v>0</v>
      </c>
    </row>
    <row r="547" spans="1:13" hidden="1" x14ac:dyDescent="0.3">
      <c r="A547" s="12" t="s">
        <v>55</v>
      </c>
      <c r="C547" s="36"/>
      <c r="G547" s="38">
        <f t="shared" si="52"/>
        <v>0</v>
      </c>
      <c r="M547" s="133"/>
    </row>
    <row r="548" spans="1:13" hidden="1" x14ac:dyDescent="0.3">
      <c r="A548" s="50" t="s">
        <v>48</v>
      </c>
      <c r="B548" s="46"/>
      <c r="C548" s="52">
        <f>+SUM(Commercial!J524:O524,Commercial!P522:U522)</f>
        <v>0</v>
      </c>
      <c r="D548" s="46"/>
      <c r="E548" s="46"/>
      <c r="F548" s="46"/>
      <c r="G548" s="140">
        <f>SUM(G541:G547)</f>
        <v>0</v>
      </c>
      <c r="H548" s="46"/>
      <c r="I548" s="52">
        <f>SUM(I541:I547)</f>
        <v>0</v>
      </c>
      <c r="J548" s="46"/>
      <c r="K548" s="46"/>
      <c r="L548" s="46"/>
      <c r="M548" s="140">
        <f>SUM(M541:M547)</f>
        <v>0</v>
      </c>
    </row>
    <row r="549" spans="1:13" hidden="1" x14ac:dyDescent="0.3"/>
    <row r="550" spans="1:13" hidden="1" x14ac:dyDescent="0.3"/>
    <row r="551" spans="1:13" hidden="1" x14ac:dyDescent="0.3">
      <c r="C551" s="36"/>
    </row>
    <row r="552" spans="1:13" ht="15" hidden="1" thickBot="1" x14ac:dyDescent="0.35">
      <c r="A552" s="50" t="s">
        <v>37</v>
      </c>
      <c r="B552" s="46"/>
      <c r="C552" s="46"/>
      <c r="D552" s="46"/>
      <c r="E552" s="46"/>
      <c r="F552" s="46"/>
      <c r="G552" s="142">
        <f>G548+G537</f>
        <v>0</v>
      </c>
      <c r="H552" s="46"/>
      <c r="I552" s="46"/>
      <c r="J552" s="46"/>
      <c r="K552" s="46"/>
      <c r="L552" s="46"/>
      <c r="M552" s="142">
        <f>M548+M537</f>
        <v>0</v>
      </c>
    </row>
    <row r="553" spans="1:13" ht="15" hidden="1" thickTop="1" x14ac:dyDescent="0.3"/>
    <row r="554" spans="1:13" hidden="1" x14ac:dyDescent="0.3">
      <c r="G554" s="129"/>
    </row>
    <row r="555" spans="1:13" hidden="1" x14ac:dyDescent="0.3">
      <c r="G555" s="41"/>
    </row>
    <row r="556" spans="1:13" hidden="1" x14ac:dyDescent="0.3"/>
    <row r="557" spans="1:13" hidden="1" x14ac:dyDescent="0.3"/>
    <row r="558" spans="1:13" hidden="1" x14ac:dyDescent="0.3">
      <c r="A558" s="242" t="s">
        <v>58</v>
      </c>
      <c r="B558" s="242"/>
      <c r="C558" s="242"/>
      <c r="D558" s="242"/>
      <c r="E558" s="242"/>
      <c r="F558" s="242"/>
      <c r="G558" s="242"/>
      <c r="H558" s="242"/>
      <c r="I558" s="242"/>
      <c r="J558" s="242"/>
      <c r="K558" s="242"/>
      <c r="L558" s="242"/>
      <c r="M558" s="242"/>
    </row>
    <row r="559" spans="1:13" hidden="1" x14ac:dyDescent="0.3"/>
    <row r="560" spans="1:13" hidden="1" x14ac:dyDescent="0.3">
      <c r="C560" s="243" t="s">
        <v>38</v>
      </c>
      <c r="D560" s="243"/>
      <c r="E560" s="243"/>
      <c r="F560" s="243"/>
      <c r="G560" s="243"/>
      <c r="H560" s="49"/>
      <c r="I560" s="243" t="s">
        <v>39</v>
      </c>
      <c r="J560" s="243"/>
      <c r="K560" s="243"/>
      <c r="L560" s="243"/>
      <c r="M560" s="243"/>
    </row>
    <row r="561" spans="1:13" hidden="1" x14ac:dyDescent="0.3">
      <c r="A561" s="46" t="s">
        <v>40</v>
      </c>
      <c r="B561" s="46"/>
      <c r="C561" s="51" t="s">
        <v>41</v>
      </c>
      <c r="D561" s="222"/>
      <c r="E561" s="51" t="s">
        <v>23</v>
      </c>
      <c r="F561" s="222"/>
      <c r="G561" s="51" t="s">
        <v>42</v>
      </c>
      <c r="H561" s="222"/>
      <c r="I561" s="51" t="s">
        <v>41</v>
      </c>
      <c r="J561" s="222"/>
      <c r="K561" s="51" t="s">
        <v>23</v>
      </c>
      <c r="L561" s="222"/>
      <c r="M561" s="51" t="s">
        <v>42</v>
      </c>
    </row>
    <row r="562" spans="1:13" hidden="1" x14ac:dyDescent="0.3">
      <c r="A562" s="12" t="s">
        <v>3</v>
      </c>
      <c r="C562" s="36"/>
      <c r="E562" s="147"/>
      <c r="G562" s="138">
        <f>ROUND(E562*C562,0)</f>
        <v>0</v>
      </c>
      <c r="I562" s="36"/>
      <c r="K562" s="147"/>
      <c r="M562" s="138">
        <f>ROUND(K562*I562,0)</f>
        <v>0</v>
      </c>
    </row>
    <row r="563" spans="1:13" hidden="1" x14ac:dyDescent="0.3">
      <c r="A563" s="12" t="s">
        <v>4</v>
      </c>
      <c r="C563" s="36"/>
      <c r="E563" s="41"/>
      <c r="G563" s="36">
        <f t="shared" ref="G563:G570" si="54">ROUND(E563*C563,0)</f>
        <v>0</v>
      </c>
      <c r="I563" s="36"/>
      <c r="K563" s="41"/>
      <c r="M563" s="36">
        <f t="shared" ref="M563:M570" si="55">ROUND(K563*I563,0)</f>
        <v>0</v>
      </c>
    </row>
    <row r="564" spans="1:13" hidden="1" x14ac:dyDescent="0.3">
      <c r="A564" s="12" t="s">
        <v>5</v>
      </c>
      <c r="C564" s="36"/>
      <c r="E564" s="41"/>
      <c r="G564" s="36">
        <f t="shared" si="54"/>
        <v>0</v>
      </c>
      <c r="I564" s="36"/>
      <c r="K564" s="41"/>
      <c r="M564" s="36">
        <f t="shared" si="55"/>
        <v>0</v>
      </c>
    </row>
    <row r="565" spans="1:13" hidden="1" x14ac:dyDescent="0.3">
      <c r="A565" s="12" t="s">
        <v>6</v>
      </c>
      <c r="C565" s="36"/>
      <c r="E565" s="41"/>
      <c r="G565" s="36">
        <f t="shared" si="54"/>
        <v>0</v>
      </c>
      <c r="I565" s="36"/>
      <c r="K565" s="41"/>
      <c r="M565" s="36">
        <f t="shared" si="55"/>
        <v>0</v>
      </c>
    </row>
    <row r="566" spans="1:13" hidden="1" x14ac:dyDescent="0.3">
      <c r="A566" s="12" t="s">
        <v>7</v>
      </c>
      <c r="C566" s="36"/>
      <c r="E566" s="41"/>
      <c r="G566" s="36">
        <f t="shared" si="54"/>
        <v>0</v>
      </c>
      <c r="I566" s="36"/>
      <c r="K566" s="41"/>
      <c r="M566" s="36">
        <f t="shared" si="55"/>
        <v>0</v>
      </c>
    </row>
    <row r="567" spans="1:13" hidden="1" x14ac:dyDescent="0.3">
      <c r="A567" s="12" t="s">
        <v>8</v>
      </c>
      <c r="C567" s="36"/>
      <c r="E567" s="41"/>
      <c r="G567" s="36">
        <f t="shared" si="54"/>
        <v>0</v>
      </c>
      <c r="I567" s="36"/>
      <c r="K567" s="41"/>
      <c r="M567" s="36">
        <f t="shared" si="55"/>
        <v>0</v>
      </c>
    </row>
    <row r="568" spans="1:13" hidden="1" x14ac:dyDescent="0.3">
      <c r="A568" s="12" t="s">
        <v>9</v>
      </c>
      <c r="C568" s="36"/>
      <c r="E568" s="41"/>
      <c r="G568" s="36">
        <f t="shared" si="54"/>
        <v>0</v>
      </c>
      <c r="I568" s="36">
        <f>+SUM(OPA!W113:AH113)</f>
        <v>0</v>
      </c>
      <c r="K568" s="41">
        <f>+OPA!E149</f>
        <v>22.02</v>
      </c>
      <c r="M568" s="36">
        <f t="shared" si="55"/>
        <v>0</v>
      </c>
    </row>
    <row r="569" spans="1:13" hidden="1" x14ac:dyDescent="0.3">
      <c r="A569" s="12" t="s">
        <v>10</v>
      </c>
      <c r="C569" s="36"/>
      <c r="E569" s="41"/>
      <c r="G569" s="36">
        <f t="shared" si="54"/>
        <v>0</v>
      </c>
      <c r="I569" s="36"/>
      <c r="K569" s="41"/>
      <c r="M569" s="36">
        <f t="shared" si="55"/>
        <v>0</v>
      </c>
    </row>
    <row r="570" spans="1:13" hidden="1" x14ac:dyDescent="0.3">
      <c r="A570" s="12" t="s">
        <v>11</v>
      </c>
      <c r="C570" s="36"/>
      <c r="E570" s="41"/>
      <c r="G570" s="36">
        <f t="shared" si="54"/>
        <v>0</v>
      </c>
      <c r="I570" s="36"/>
      <c r="K570" s="41"/>
      <c r="M570" s="36">
        <f t="shared" si="55"/>
        <v>0</v>
      </c>
    </row>
    <row r="571" spans="1:13" hidden="1" x14ac:dyDescent="0.3">
      <c r="A571" s="12"/>
      <c r="G571" s="42"/>
      <c r="M571" s="42"/>
    </row>
    <row r="572" spans="1:13" hidden="1" x14ac:dyDescent="0.3">
      <c r="A572" s="50" t="s">
        <v>43</v>
      </c>
      <c r="B572" s="46"/>
      <c r="C572" s="52">
        <f>SUM(C562:C571)</f>
        <v>0</v>
      </c>
      <c r="D572" s="46"/>
      <c r="E572" s="46"/>
      <c r="F572" s="46"/>
      <c r="G572" s="140">
        <f>SUM(G562:G571)</f>
        <v>0</v>
      </c>
      <c r="H572" s="46"/>
      <c r="I572" s="52">
        <f>SUM(I562:I571)</f>
        <v>0</v>
      </c>
      <c r="J572" s="46"/>
      <c r="K572" s="46"/>
      <c r="L572" s="46"/>
      <c r="M572" s="140">
        <f>SUM(M562:M571)</f>
        <v>0</v>
      </c>
    </row>
    <row r="573" spans="1:13" hidden="1" x14ac:dyDescent="0.3"/>
    <row r="574" spans="1:13" hidden="1" x14ac:dyDescent="0.3"/>
    <row r="575" spans="1:13" hidden="1" x14ac:dyDescent="0.3">
      <c r="A575" s="46" t="s">
        <v>44</v>
      </c>
      <c r="B575" s="46"/>
      <c r="C575" s="221" t="s">
        <v>47</v>
      </c>
      <c r="D575" s="222"/>
      <c r="E575" s="221" t="s">
        <v>23</v>
      </c>
      <c r="F575" s="222"/>
      <c r="G575" s="221" t="s">
        <v>42</v>
      </c>
      <c r="H575" s="222"/>
      <c r="I575" s="221" t="s">
        <v>47</v>
      </c>
      <c r="J575" s="222"/>
      <c r="K575" s="221" t="s">
        <v>23</v>
      </c>
      <c r="L575" s="222"/>
      <c r="M575" s="221" t="s">
        <v>42</v>
      </c>
    </row>
    <row r="576" spans="1:13" hidden="1" x14ac:dyDescent="0.3">
      <c r="A576" s="29" t="s">
        <v>27</v>
      </c>
      <c r="C576" s="36"/>
      <c r="E576" s="141"/>
      <c r="G576" s="138">
        <f>ROUND(E576*C576,0)</f>
        <v>0</v>
      </c>
      <c r="I576" s="36">
        <f>+SUM(OPA!W126:AH126)</f>
        <v>0</v>
      </c>
      <c r="K576" s="141">
        <f>+OPA!F126</f>
        <v>0</v>
      </c>
      <c r="M576" s="138">
        <f>ROUND(K576*I576,0)</f>
        <v>0</v>
      </c>
    </row>
    <row r="577" spans="1:13" hidden="1" x14ac:dyDescent="0.3">
      <c r="A577" s="29" t="s">
        <v>28</v>
      </c>
      <c r="G577" s="36">
        <f t="shared" ref="G577:G582" si="56">ROUND(E577*C577,0)</f>
        <v>0</v>
      </c>
      <c r="I577" s="36">
        <f>+SUM(OPA!W127:AH127)</f>
        <v>0</v>
      </c>
      <c r="K577" s="217">
        <f>+OPA!F127</f>
        <v>7.67</v>
      </c>
      <c r="M577" s="138">
        <f t="shared" ref="M577:M579" si="57">ROUND(K577*I577,0)</f>
        <v>0</v>
      </c>
    </row>
    <row r="578" spans="1:13" hidden="1" x14ac:dyDescent="0.3">
      <c r="A578" s="29" t="s">
        <v>29</v>
      </c>
      <c r="G578" s="36">
        <f t="shared" si="56"/>
        <v>0</v>
      </c>
      <c r="I578" s="36">
        <f>+SUM(OPA!W128:AH128)</f>
        <v>0</v>
      </c>
      <c r="K578" s="217">
        <f>+OPA!F128</f>
        <v>6.99</v>
      </c>
      <c r="M578" s="138">
        <f t="shared" si="57"/>
        <v>0</v>
      </c>
    </row>
    <row r="579" spans="1:13" hidden="1" x14ac:dyDescent="0.3">
      <c r="A579" s="29" t="s">
        <v>30</v>
      </c>
      <c r="G579" s="36">
        <f t="shared" si="56"/>
        <v>0</v>
      </c>
      <c r="I579" s="36">
        <f>+SUM(OPA!W129:AH129)</f>
        <v>0</v>
      </c>
      <c r="K579" s="217">
        <f>+OPA!F129</f>
        <v>6.38</v>
      </c>
      <c r="M579" s="138">
        <f t="shared" si="57"/>
        <v>0</v>
      </c>
    </row>
    <row r="580" spans="1:13" hidden="1" x14ac:dyDescent="0.3">
      <c r="A580" s="29" t="s">
        <v>45</v>
      </c>
      <c r="G580" s="36">
        <f t="shared" si="56"/>
        <v>0</v>
      </c>
    </row>
    <row r="581" spans="1:13" hidden="1" x14ac:dyDescent="0.3">
      <c r="A581" s="29" t="s">
        <v>46</v>
      </c>
      <c r="G581" s="36">
        <f t="shared" si="56"/>
        <v>0</v>
      </c>
    </row>
    <row r="582" spans="1:13" hidden="1" x14ac:dyDescent="0.3">
      <c r="A582" s="12" t="s">
        <v>55</v>
      </c>
      <c r="C582" s="36"/>
      <c r="G582" s="36">
        <f t="shared" si="56"/>
        <v>0</v>
      </c>
      <c r="M582" s="133"/>
    </row>
    <row r="583" spans="1:13" hidden="1" x14ac:dyDescent="0.3">
      <c r="A583" s="50" t="s">
        <v>48</v>
      </c>
      <c r="B583" s="46"/>
      <c r="C583" s="52">
        <f>SUM(C576:C582)</f>
        <v>0</v>
      </c>
      <c r="D583" s="46"/>
      <c r="E583" s="46"/>
      <c r="F583" s="46"/>
      <c r="G583" s="140">
        <f>+SUM(G576:G582)</f>
        <v>0</v>
      </c>
      <c r="H583" s="46"/>
      <c r="I583" s="52">
        <f>SUM(I576:I582)</f>
        <v>0</v>
      </c>
      <c r="J583" s="46"/>
      <c r="K583" s="46"/>
      <c r="L583" s="46"/>
      <c r="M583" s="140">
        <f>SUM(M576:M582)</f>
        <v>0</v>
      </c>
    </row>
    <row r="584" spans="1:13" hidden="1" x14ac:dyDescent="0.3"/>
    <row r="585" spans="1:13" hidden="1" x14ac:dyDescent="0.3"/>
    <row r="586" spans="1:13" hidden="1" x14ac:dyDescent="0.3"/>
    <row r="587" spans="1:13" ht="15" hidden="1" thickBot="1" x14ac:dyDescent="0.35">
      <c r="A587" s="50" t="s">
        <v>37</v>
      </c>
      <c r="B587" s="46"/>
      <c r="C587" s="46"/>
      <c r="D587" s="46"/>
      <c r="E587" s="46"/>
      <c r="F587" s="46"/>
      <c r="G587" s="142">
        <f>G583+G572</f>
        <v>0</v>
      </c>
      <c r="H587" s="46"/>
      <c r="I587" s="46"/>
      <c r="J587" s="46"/>
      <c r="K587" s="46"/>
      <c r="L587" s="46"/>
      <c r="M587" s="142">
        <f>M583+M572</f>
        <v>0</v>
      </c>
    </row>
    <row r="588" spans="1:13" ht="15" hidden="1" thickTop="1" x14ac:dyDescent="0.3"/>
    <row r="590" spans="1:13" x14ac:dyDescent="0.3">
      <c r="A590" s="244" t="s">
        <v>54</v>
      </c>
      <c r="B590" s="244"/>
      <c r="C590" s="244"/>
      <c r="D590" s="244"/>
      <c r="E590" s="244"/>
      <c r="F590" s="244"/>
      <c r="G590" s="244"/>
      <c r="H590" s="244"/>
      <c r="I590" s="244"/>
      <c r="J590" s="244"/>
      <c r="K590" s="244"/>
      <c r="L590" s="244"/>
      <c r="M590" s="244"/>
    </row>
    <row r="591" spans="1:13" x14ac:dyDescent="0.3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</row>
    <row r="592" spans="1:13" x14ac:dyDescent="0.3">
      <c r="A592" s="62"/>
      <c r="B592" s="62"/>
      <c r="C592" s="243" t="s">
        <v>38</v>
      </c>
      <c r="D592" s="243"/>
      <c r="E592" s="243"/>
      <c r="F592" s="243"/>
      <c r="G592" s="243"/>
      <c r="H592" s="49"/>
      <c r="I592" s="243" t="s">
        <v>39</v>
      </c>
      <c r="J592" s="243"/>
      <c r="K592" s="243"/>
      <c r="L592" s="243"/>
      <c r="M592" s="243"/>
    </row>
    <row r="593" spans="1:13" x14ac:dyDescent="0.3">
      <c r="A593" s="46" t="s">
        <v>50</v>
      </c>
      <c r="C593" s="51" t="s">
        <v>41</v>
      </c>
      <c r="D593" s="239"/>
      <c r="E593" s="51" t="s">
        <v>23</v>
      </c>
      <c r="F593" s="239"/>
      <c r="G593" s="51" t="s">
        <v>42</v>
      </c>
      <c r="H593" s="239"/>
      <c r="I593" s="51" t="s">
        <v>41</v>
      </c>
      <c r="J593" s="239"/>
      <c r="K593" s="51" t="s">
        <v>23</v>
      </c>
      <c r="L593" s="239"/>
      <c r="M593" s="51" t="s">
        <v>42</v>
      </c>
    </row>
    <row r="594" spans="1:13" x14ac:dyDescent="0.3">
      <c r="A594" s="63" t="s">
        <v>75</v>
      </c>
      <c r="B594" s="62"/>
      <c r="C594" s="62"/>
      <c r="D594" s="62"/>
      <c r="E594" s="62"/>
      <c r="F594" s="62"/>
      <c r="G594" s="66"/>
      <c r="H594" s="62"/>
      <c r="I594" s="62"/>
      <c r="J594" s="62"/>
      <c r="K594" s="62"/>
      <c r="L594" s="62"/>
      <c r="M594" s="66"/>
    </row>
    <row r="595" spans="1:13" x14ac:dyDescent="0.3">
      <c r="A595" s="12" t="s">
        <v>65</v>
      </c>
      <c r="B595" s="62"/>
      <c r="C595" s="64"/>
      <c r="D595" s="62"/>
      <c r="E595" s="147"/>
      <c r="F595" s="62"/>
      <c r="G595" s="138">
        <f>ROUND(E595*C595,0)</f>
        <v>0</v>
      </c>
      <c r="H595" s="62"/>
      <c r="I595" s="64"/>
      <c r="J595" s="62"/>
      <c r="K595" s="147"/>
      <c r="L595" s="62"/>
      <c r="M595" s="138">
        <f>ROUND(K595*I595,0)</f>
        <v>0</v>
      </c>
    </row>
    <row r="596" spans="1:13" x14ac:dyDescent="0.3">
      <c r="A596" s="12" t="s">
        <v>66</v>
      </c>
      <c r="B596" s="62"/>
      <c r="C596" s="64"/>
      <c r="D596" s="62"/>
      <c r="E596" s="147"/>
      <c r="F596" s="62"/>
      <c r="G596" s="36">
        <f t="shared" ref="G596:G603" si="58">ROUND(E596*C596,0)</f>
        <v>0</v>
      </c>
      <c r="H596" s="62"/>
      <c r="I596" s="64"/>
      <c r="J596" s="62"/>
      <c r="K596" s="41"/>
      <c r="L596" s="62"/>
      <c r="M596" s="36">
        <f t="shared" ref="M596:M603" si="59">ROUND(K596*I596,0)</f>
        <v>0</v>
      </c>
    </row>
    <row r="597" spans="1:13" x14ac:dyDescent="0.3">
      <c r="A597" s="12" t="s">
        <v>67</v>
      </c>
      <c r="B597" s="62"/>
      <c r="C597" s="64"/>
      <c r="D597" s="62"/>
      <c r="E597" s="147"/>
      <c r="F597" s="62"/>
      <c r="G597" s="36">
        <f t="shared" si="58"/>
        <v>0</v>
      </c>
      <c r="H597" s="62"/>
      <c r="I597" s="64"/>
      <c r="J597" s="62"/>
      <c r="K597" s="65"/>
      <c r="L597" s="62"/>
      <c r="M597" s="36">
        <f t="shared" si="59"/>
        <v>0</v>
      </c>
    </row>
    <row r="598" spans="1:13" x14ac:dyDescent="0.3">
      <c r="A598" s="12" t="s">
        <v>68</v>
      </c>
      <c r="B598" s="62"/>
      <c r="C598" s="64"/>
      <c r="D598" s="62"/>
      <c r="E598" s="147"/>
      <c r="F598" s="62"/>
      <c r="G598" s="36">
        <f t="shared" si="58"/>
        <v>0</v>
      </c>
      <c r="H598" s="62"/>
      <c r="I598" s="64"/>
      <c r="J598" s="62"/>
      <c r="K598" s="65"/>
      <c r="L598" s="62"/>
      <c r="M598" s="36">
        <f t="shared" si="59"/>
        <v>0</v>
      </c>
    </row>
    <row r="599" spans="1:13" x14ac:dyDescent="0.3">
      <c r="A599" s="12" t="s">
        <v>69</v>
      </c>
      <c r="B599" s="62"/>
      <c r="C599" s="64"/>
      <c r="D599" s="62"/>
      <c r="E599" s="147"/>
      <c r="F599" s="62"/>
      <c r="G599" s="36">
        <f t="shared" si="58"/>
        <v>0</v>
      </c>
      <c r="H599" s="62"/>
      <c r="I599" s="64"/>
      <c r="J599" s="62"/>
      <c r="K599" s="65"/>
      <c r="L599" s="62"/>
      <c r="M599" s="36">
        <f t="shared" si="59"/>
        <v>0</v>
      </c>
    </row>
    <row r="600" spans="1:13" x14ac:dyDescent="0.3">
      <c r="A600" s="12" t="s">
        <v>70</v>
      </c>
      <c r="B600" s="62"/>
      <c r="C600" s="64"/>
      <c r="D600" s="62"/>
      <c r="E600" s="147"/>
      <c r="F600" s="62"/>
      <c r="G600" s="36">
        <f t="shared" si="58"/>
        <v>0</v>
      </c>
      <c r="H600" s="62"/>
      <c r="I600" s="64"/>
      <c r="J600" s="62"/>
      <c r="K600" s="65"/>
      <c r="L600" s="62"/>
      <c r="M600" s="36">
        <f t="shared" si="59"/>
        <v>0</v>
      </c>
    </row>
    <row r="601" spans="1:13" x14ac:dyDescent="0.3">
      <c r="A601" s="12" t="s">
        <v>71</v>
      </c>
      <c r="B601" s="62"/>
      <c r="C601" s="64"/>
      <c r="D601" s="62"/>
      <c r="E601" s="147"/>
      <c r="F601" s="62"/>
      <c r="G601" s="36">
        <f t="shared" si="58"/>
        <v>0</v>
      </c>
      <c r="H601" s="62"/>
      <c r="I601" s="64"/>
      <c r="J601" s="62"/>
      <c r="K601" s="65"/>
      <c r="L601" s="62"/>
      <c r="M601" s="36">
        <f t="shared" si="59"/>
        <v>0</v>
      </c>
    </row>
    <row r="602" spans="1:13" x14ac:dyDescent="0.3">
      <c r="A602" s="12" t="s">
        <v>72</v>
      </c>
      <c r="B602" s="62"/>
      <c r="C602" s="64"/>
      <c r="D602" s="62"/>
      <c r="E602" s="147"/>
      <c r="F602" s="62"/>
      <c r="G602" s="36">
        <f t="shared" si="58"/>
        <v>0</v>
      </c>
      <c r="H602" s="62"/>
      <c r="I602" s="64"/>
      <c r="J602" s="62"/>
      <c r="K602" s="65"/>
      <c r="L602" s="62"/>
      <c r="M602" s="36">
        <f t="shared" si="59"/>
        <v>0</v>
      </c>
    </row>
    <row r="603" spans="1:13" x14ac:dyDescent="0.3">
      <c r="A603" s="12" t="s">
        <v>73</v>
      </c>
      <c r="B603" s="62"/>
      <c r="C603" s="64"/>
      <c r="D603" s="62"/>
      <c r="E603" s="147"/>
      <c r="F603" s="62"/>
      <c r="G603" s="36">
        <f t="shared" si="58"/>
        <v>0</v>
      </c>
      <c r="H603" s="62"/>
      <c r="I603" s="64"/>
      <c r="J603" s="62"/>
      <c r="K603" s="65"/>
      <c r="L603" s="62"/>
      <c r="M603" s="36">
        <f t="shared" si="59"/>
        <v>0</v>
      </c>
    </row>
    <row r="604" spans="1:13" x14ac:dyDescent="0.3">
      <c r="A604" s="61"/>
      <c r="B604" s="62"/>
      <c r="C604" s="62"/>
      <c r="D604" s="62"/>
      <c r="E604" s="62"/>
      <c r="F604" s="62"/>
      <c r="G604" s="42"/>
      <c r="H604" s="62"/>
      <c r="I604" s="62"/>
      <c r="J604" s="62"/>
      <c r="K604" s="62"/>
      <c r="L604" s="62"/>
      <c r="M604" s="42"/>
    </row>
    <row r="605" spans="1:13" x14ac:dyDescent="0.3">
      <c r="A605" s="13" t="s">
        <v>76</v>
      </c>
      <c r="B605" s="62"/>
      <c r="C605" s="77">
        <f>SUM(C595:C603)</f>
        <v>0</v>
      </c>
      <c r="D605" s="62"/>
      <c r="E605" s="62"/>
      <c r="F605" s="62"/>
      <c r="G605" s="140">
        <f>SUM(G595:G604)</f>
        <v>0</v>
      </c>
      <c r="H605" s="62"/>
      <c r="I605" s="62"/>
      <c r="J605" s="62"/>
      <c r="K605" s="62"/>
      <c r="L605" s="62"/>
      <c r="M605" s="140">
        <f>SUM(M595:M604)</f>
        <v>0</v>
      </c>
    </row>
    <row r="606" spans="1:13" x14ac:dyDescent="0.3">
      <c r="A606" s="61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</row>
    <row r="607" spans="1:13" x14ac:dyDescent="0.3">
      <c r="A607" s="46" t="s">
        <v>44</v>
      </c>
      <c r="B607" s="46"/>
      <c r="C607" s="238" t="s">
        <v>47</v>
      </c>
      <c r="D607" s="239"/>
      <c r="E607" s="238" t="s">
        <v>23</v>
      </c>
      <c r="F607" s="239"/>
      <c r="G607" s="238" t="s">
        <v>42</v>
      </c>
      <c r="H607" s="239"/>
      <c r="I607" s="238" t="s">
        <v>47</v>
      </c>
      <c r="J607" s="239"/>
      <c r="K607" s="238" t="s">
        <v>23</v>
      </c>
      <c r="L607" s="239"/>
      <c r="M607" s="238" t="s">
        <v>42</v>
      </c>
    </row>
    <row r="608" spans="1:13" x14ac:dyDescent="0.3">
      <c r="A608" s="29" t="s">
        <v>27</v>
      </c>
      <c r="C608" s="36">
        <f>SUM(Fire!G423:R423)</f>
        <v>0</v>
      </c>
      <c r="E608" s="143">
        <v>0</v>
      </c>
      <c r="G608" s="138">
        <f t="shared" ref="G608:G614" si="60">ROUND(E608*C608,0)</f>
        <v>0</v>
      </c>
      <c r="I608" s="36">
        <f>SUM(Fire!W423:AH423)</f>
        <v>0</v>
      </c>
      <c r="K608" s="143">
        <v>0</v>
      </c>
      <c r="M608" s="138">
        <f>ROUND(K608*I608,0)</f>
        <v>0</v>
      </c>
    </row>
    <row r="609" spans="1:13" x14ac:dyDescent="0.3">
      <c r="A609" s="29" t="s">
        <v>28</v>
      </c>
      <c r="G609" s="36">
        <f t="shared" si="60"/>
        <v>0</v>
      </c>
      <c r="M609" s="36">
        <f t="shared" ref="M609:M614" si="61">ROUND(K609*I609,0)</f>
        <v>0</v>
      </c>
    </row>
    <row r="610" spans="1:13" x14ac:dyDescent="0.3">
      <c r="A610" s="29" t="s">
        <v>29</v>
      </c>
      <c r="G610" s="36">
        <f t="shared" si="60"/>
        <v>0</v>
      </c>
      <c r="M610" s="36">
        <f t="shared" si="61"/>
        <v>0</v>
      </c>
    </row>
    <row r="611" spans="1:13" x14ac:dyDescent="0.3">
      <c r="A611" s="29" t="s">
        <v>30</v>
      </c>
      <c r="G611" s="36">
        <f t="shared" si="60"/>
        <v>0</v>
      </c>
      <c r="M611" s="36">
        <f t="shared" si="61"/>
        <v>0</v>
      </c>
    </row>
    <row r="612" spans="1:13" x14ac:dyDescent="0.3">
      <c r="A612" s="29" t="s">
        <v>45</v>
      </c>
      <c r="G612" s="36">
        <f t="shared" si="60"/>
        <v>0</v>
      </c>
      <c r="M612" s="36">
        <f t="shared" si="61"/>
        <v>0</v>
      </c>
    </row>
    <row r="613" spans="1:13" x14ac:dyDescent="0.3">
      <c r="A613" s="29" t="s">
        <v>46</v>
      </c>
      <c r="G613" s="36">
        <f t="shared" si="60"/>
        <v>0</v>
      </c>
      <c r="M613" s="36">
        <f t="shared" si="61"/>
        <v>0</v>
      </c>
    </row>
    <row r="614" spans="1:13" x14ac:dyDescent="0.3">
      <c r="A614" s="12" t="s">
        <v>55</v>
      </c>
      <c r="C614" s="36">
        <f>+SUM(Fire!G485:L485)</f>
        <v>0</v>
      </c>
      <c r="G614" s="36">
        <f t="shared" si="60"/>
        <v>0</v>
      </c>
      <c r="M614" s="36">
        <f t="shared" si="61"/>
        <v>0</v>
      </c>
    </row>
    <row r="615" spans="1:13" x14ac:dyDescent="0.3">
      <c r="A615" s="50" t="s">
        <v>48</v>
      </c>
      <c r="B615" s="46"/>
      <c r="C615" s="52">
        <f>SUM(C608:C614)</f>
        <v>0</v>
      </c>
      <c r="D615" s="46"/>
      <c r="E615" s="46"/>
      <c r="F615" s="46"/>
      <c r="G615" s="140">
        <f>SUM(G608:G614)</f>
        <v>0</v>
      </c>
      <c r="H615" s="46"/>
      <c r="I615" s="52">
        <f>SUM(I608:I614)</f>
        <v>0</v>
      </c>
      <c r="J615" s="46"/>
      <c r="K615" s="46"/>
      <c r="L615" s="46"/>
      <c r="M615" s="140">
        <f>SUM(M608:M614)</f>
        <v>0</v>
      </c>
    </row>
    <row r="617" spans="1:13" x14ac:dyDescent="0.3">
      <c r="A617" s="12" t="s">
        <v>90</v>
      </c>
    </row>
    <row r="619" spans="1:13" ht="15" thickBot="1" x14ac:dyDescent="0.35">
      <c r="A619" s="50" t="s">
        <v>131</v>
      </c>
      <c r="B619" s="46"/>
      <c r="C619" s="46"/>
      <c r="D619" s="46"/>
      <c r="E619" s="46"/>
      <c r="F619" s="46"/>
      <c r="G619" s="142">
        <f>G615+G605</f>
        <v>0</v>
      </c>
      <c r="H619" s="46"/>
      <c r="I619" s="46"/>
      <c r="J619" s="46"/>
      <c r="K619" s="46"/>
      <c r="L619" s="46"/>
      <c r="M619" s="142">
        <f>M615+M604</f>
        <v>0</v>
      </c>
    </row>
    <row r="620" spans="1:13" ht="15" thickTop="1" x14ac:dyDescent="0.3">
      <c r="A620" s="61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</row>
    <row r="621" spans="1:13" x14ac:dyDescent="0.3">
      <c r="A621" s="13"/>
      <c r="B621" s="62"/>
      <c r="C621" s="64"/>
      <c r="D621" s="62"/>
      <c r="E621" s="62"/>
      <c r="F621" s="62"/>
      <c r="G621" s="62"/>
      <c r="H621" s="62"/>
      <c r="I621" s="62"/>
      <c r="J621" s="62"/>
      <c r="K621" s="62"/>
      <c r="L621" s="62"/>
      <c r="M621" s="62"/>
    </row>
    <row r="622" spans="1:13" x14ac:dyDescent="0.3">
      <c r="A622" s="63" t="s">
        <v>77</v>
      </c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</row>
    <row r="623" spans="1:13" x14ac:dyDescent="0.3">
      <c r="A623" s="13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</row>
    <row r="624" spans="1:13" x14ac:dyDescent="0.3">
      <c r="A624" s="13" t="s">
        <v>78</v>
      </c>
      <c r="B624" s="62"/>
      <c r="C624" s="64">
        <f>SUM(Fire!G413:R413)</f>
        <v>0</v>
      </c>
      <c r="D624" s="62"/>
      <c r="E624" s="147">
        <v>0</v>
      </c>
      <c r="F624" s="62"/>
      <c r="G624" s="138">
        <f>+SUM(Fire!G449:R449)</f>
        <v>0</v>
      </c>
      <c r="H624" s="62"/>
      <c r="I624" s="64">
        <f>+SUM(Fire!W115:AH115)</f>
        <v>480</v>
      </c>
      <c r="J624" s="62"/>
      <c r="K624" s="147">
        <f>+Fire!E115</f>
        <v>39.9</v>
      </c>
      <c r="L624" s="62"/>
      <c r="M624" s="138">
        <f>K624*I624</f>
        <v>19152</v>
      </c>
    </row>
    <row r="625" spans="1:13" x14ac:dyDescent="0.3">
      <c r="A625" s="67"/>
      <c r="B625" s="62"/>
      <c r="C625" s="64"/>
      <c r="D625" s="62"/>
      <c r="E625" s="65"/>
      <c r="F625" s="62"/>
      <c r="G625" s="36"/>
      <c r="H625" s="62"/>
      <c r="I625" s="64"/>
      <c r="J625" s="62"/>
      <c r="K625" s="65"/>
      <c r="L625" s="62"/>
      <c r="M625" s="36"/>
    </row>
    <row r="626" spans="1:13" x14ac:dyDescent="0.3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</row>
    <row r="627" spans="1:13" x14ac:dyDescent="0.3">
      <c r="A627" s="13" t="s">
        <v>76</v>
      </c>
      <c r="B627" s="62"/>
      <c r="C627" s="62"/>
      <c r="D627" s="62"/>
      <c r="E627" s="62"/>
      <c r="F627" s="62"/>
      <c r="G627" s="140">
        <f>SUM(G624:G626)</f>
        <v>0</v>
      </c>
      <c r="H627" s="62"/>
      <c r="I627" s="62"/>
      <c r="J627" s="62"/>
      <c r="K627" s="62"/>
      <c r="L627" s="62"/>
      <c r="M627" s="140">
        <f>SUM(M624:M626)</f>
        <v>19152</v>
      </c>
    </row>
    <row r="628" spans="1:13" x14ac:dyDescent="0.3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</row>
    <row r="629" spans="1:13" x14ac:dyDescent="0.3">
      <c r="A629" s="12" t="s">
        <v>55</v>
      </c>
      <c r="B629" s="62"/>
      <c r="C629" s="62"/>
      <c r="D629" s="62"/>
      <c r="E629" s="62"/>
      <c r="F629" s="62"/>
      <c r="G629" s="64">
        <f>+SUM(Fire!G481:R481)</f>
        <v>0</v>
      </c>
      <c r="H629" s="62"/>
      <c r="I629" s="62"/>
      <c r="J629" s="62"/>
      <c r="K629" s="62"/>
      <c r="L629" s="62"/>
      <c r="M629" s="64"/>
    </row>
    <row r="630" spans="1:13" x14ac:dyDescent="0.3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</row>
    <row r="631" spans="1:13" ht="15" thickBot="1" x14ac:dyDescent="0.35">
      <c r="A631" s="50" t="s">
        <v>37</v>
      </c>
      <c r="B631" s="62"/>
      <c r="C631" s="62"/>
      <c r="D631" s="62"/>
      <c r="E631" s="62"/>
      <c r="F631" s="62"/>
      <c r="G631" s="142">
        <f>+G619+G627+G629</f>
        <v>0</v>
      </c>
      <c r="H631" s="46"/>
      <c r="I631" s="46"/>
      <c r="J631" s="46"/>
      <c r="K631" s="46"/>
      <c r="L631" s="46"/>
      <c r="M631" s="142">
        <f>M627+M605+M629</f>
        <v>19152</v>
      </c>
    </row>
    <row r="632" spans="1:13" ht="15" thickTop="1" x14ac:dyDescent="0.3"/>
  </sheetData>
  <mergeCells count="57">
    <mergeCell ref="C10:G10"/>
    <mergeCell ref="I10:M10"/>
    <mergeCell ref="A3:M3"/>
    <mergeCell ref="A4:M4"/>
    <mergeCell ref="A6:M6"/>
    <mergeCell ref="A5:M5"/>
    <mergeCell ref="A200:M200"/>
    <mergeCell ref="A130:M130"/>
    <mergeCell ref="C27:G27"/>
    <mergeCell ref="I27:M27"/>
    <mergeCell ref="A25:M25"/>
    <mergeCell ref="A60:M60"/>
    <mergeCell ref="C62:G62"/>
    <mergeCell ref="I62:M62"/>
    <mergeCell ref="A95:M95"/>
    <mergeCell ref="C97:G97"/>
    <mergeCell ref="I97:M97"/>
    <mergeCell ref="C132:G132"/>
    <mergeCell ref="I132:M132"/>
    <mergeCell ref="A165:M165"/>
    <mergeCell ref="C167:G167"/>
    <mergeCell ref="I167:M167"/>
    <mergeCell ref="A247:M247"/>
    <mergeCell ref="C249:G249"/>
    <mergeCell ref="I249:M249"/>
    <mergeCell ref="C202:G202"/>
    <mergeCell ref="I202:M202"/>
    <mergeCell ref="A282:M282"/>
    <mergeCell ref="C284:G284"/>
    <mergeCell ref="I284:M284"/>
    <mergeCell ref="A317:M317"/>
    <mergeCell ref="C319:G319"/>
    <mergeCell ref="I319:M319"/>
    <mergeCell ref="A350:M350"/>
    <mergeCell ref="C352:G352"/>
    <mergeCell ref="I352:M352"/>
    <mergeCell ref="A385:M385"/>
    <mergeCell ref="C387:G387"/>
    <mergeCell ref="I387:M387"/>
    <mergeCell ref="A420:M420"/>
    <mergeCell ref="C422:G422"/>
    <mergeCell ref="I422:M422"/>
    <mergeCell ref="A488:M488"/>
    <mergeCell ref="C490:G490"/>
    <mergeCell ref="I490:M490"/>
    <mergeCell ref="A452:M452"/>
    <mergeCell ref="C454:G454"/>
    <mergeCell ref="I454:M454"/>
    <mergeCell ref="A590:M590"/>
    <mergeCell ref="C592:G592"/>
    <mergeCell ref="I592:M592"/>
    <mergeCell ref="A523:M523"/>
    <mergeCell ref="C525:G525"/>
    <mergeCell ref="I525:M525"/>
    <mergeCell ref="A558:M558"/>
    <mergeCell ref="C560:G560"/>
    <mergeCell ref="I560:M560"/>
  </mergeCells>
  <pageMargins left="0.7" right="0.7" top="0.75" bottom="0.75" header="0.3" footer="0.3"/>
  <pageSetup scale="85" orientation="landscape" r:id="rId1"/>
  <rowBreaks count="7" manualBreakCount="7">
    <brk id="24" max="12" man="1"/>
    <brk id="59" max="12" man="1"/>
    <brk id="94" max="12" man="1"/>
    <brk id="129" max="12" man="1"/>
    <brk id="164" max="12" man="1"/>
    <brk id="199" max="12" man="1"/>
    <brk id="245" max="12" man="1"/>
  </rowBreaks>
  <customProperties>
    <customPr name="_pios_id" r:id="rId2"/>
  </customProperties>
  <ignoredErrors>
    <ignoredError sqref="K4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6"/>
  <sheetViews>
    <sheetView zoomScaleNormal="100" workbookViewId="0"/>
  </sheetViews>
  <sheetFormatPr defaultColWidth="9.109375" defaultRowHeight="13.8" x14ac:dyDescent="0.3"/>
  <cols>
    <col min="1" max="2" width="9.109375" style="23"/>
    <col min="3" max="3" width="9.44140625" style="23" bestFit="1" customWidth="1"/>
    <col min="4" max="4" width="10.5546875" style="23" hidden="1" customWidth="1"/>
    <col min="5" max="5" width="12" style="23" bestFit="1" customWidth="1"/>
    <col min="6" max="6" width="12" style="23" customWidth="1"/>
    <col min="7" max="7" width="14.44140625" style="23" bestFit="1" customWidth="1"/>
    <col min="8" max="8" width="13.6640625" style="23" bestFit="1" customWidth="1"/>
    <col min="9" max="9" width="14.33203125" style="23" bestFit="1" customWidth="1"/>
    <col min="10" max="10" width="13.109375" style="23" bestFit="1" customWidth="1"/>
    <col min="11" max="11" width="14.109375" style="23" bestFit="1" customWidth="1"/>
    <col min="12" max="12" width="12.88671875" style="23" bestFit="1" customWidth="1"/>
    <col min="13" max="18" width="11.109375" style="23" customWidth="1"/>
    <col min="19" max="34" width="11.88671875" style="23" bestFit="1" customWidth="1"/>
    <col min="35" max="35" width="12.44140625" style="23" bestFit="1" customWidth="1"/>
    <col min="36" max="16384" width="9.109375" style="23"/>
  </cols>
  <sheetData>
    <row r="1" spans="1:35" ht="14.4" x14ac:dyDescent="0.3">
      <c r="A1" s="82" t="s">
        <v>86</v>
      </c>
      <c r="B1"/>
      <c r="C1"/>
      <c r="D1"/>
      <c r="E1"/>
      <c r="F1"/>
      <c r="G1"/>
      <c r="H1"/>
      <c r="I1"/>
      <c r="J1"/>
      <c r="P1" s="83" t="str">
        <f>'Link In'!A4</f>
        <v>W/P - 2-1</v>
      </c>
      <c r="Q1" s="82" t="s">
        <v>86</v>
      </c>
      <c r="R1"/>
      <c r="S1"/>
      <c r="T1"/>
      <c r="U1"/>
      <c r="V1"/>
      <c r="W1"/>
      <c r="X1"/>
      <c r="Y1"/>
      <c r="Z1"/>
      <c r="AA1"/>
      <c r="AB1"/>
      <c r="AI1" s="83" t="str">
        <f>P1</f>
        <v>W/P - 2-1</v>
      </c>
    </row>
    <row r="2" spans="1:35" ht="14.4" x14ac:dyDescent="0.3">
      <c r="A2" s="69" t="s">
        <v>87</v>
      </c>
      <c r="B2"/>
      <c r="C2"/>
      <c r="D2"/>
      <c r="E2"/>
      <c r="F2"/>
      <c r="G2"/>
      <c r="H2"/>
      <c r="I2"/>
      <c r="J2"/>
      <c r="P2" s="84" t="str">
        <f ca="1">RIGHT(CELL("filename",$A$1),LEN(CELL("filename",$A$1))-SEARCH("\Revenues",CELL("filename",$A$1),1))</f>
        <v>Revenues\[KAWC 2018 Rate Case - Bill Analysis.xlsx]Residential</v>
      </c>
      <c r="Q2" s="69" t="s">
        <v>87</v>
      </c>
      <c r="R2"/>
      <c r="S2"/>
      <c r="T2"/>
      <c r="U2"/>
      <c r="V2"/>
      <c r="W2"/>
      <c r="X2"/>
      <c r="Y2"/>
      <c r="Z2"/>
      <c r="AA2"/>
      <c r="AB2"/>
      <c r="AI2" s="84" t="str">
        <f ca="1">RIGHT(CELL("filename",$A$1),LEN(CELL("filename",$A$1))-SEARCH("\Revenues",CELL("filename",$A$1),1))</f>
        <v>Revenues\[KAWC 2018 Rate Case - Bill Analysis.xlsx]Residential</v>
      </c>
    </row>
    <row r="4" spans="1:35" x14ac:dyDescent="0.3">
      <c r="A4" s="246" t="str">
        <f>'Link In'!A1</f>
        <v>Kentucky American Water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 t="str">
        <f>A4</f>
        <v>Kentucky American Water</v>
      </c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</row>
    <row r="5" spans="1:35" x14ac:dyDescent="0.3">
      <c r="A5" s="246" t="str">
        <f>'Link In'!A2</f>
        <v>Case No. 2018-00358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 t="str">
        <f>A5</f>
        <v>Case No. 2018-00358</v>
      </c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</row>
    <row r="6" spans="1:35" x14ac:dyDescent="0.3">
      <c r="A6" s="246" t="str">
        <f>'Link In'!A3</f>
        <v>For the 12 Months Ending June 30, 2020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 t="str">
        <f>A6</f>
        <v>For the 12 Months Ending June 30, 2020</v>
      </c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</row>
    <row r="7" spans="1:35" x14ac:dyDescent="0.3">
      <c r="A7" s="246" t="s">
        <v>57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 t="s">
        <v>57</v>
      </c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</row>
    <row r="8" spans="1:35" x14ac:dyDescent="0.3"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</row>
    <row r="9" spans="1:35" x14ac:dyDescent="0.3">
      <c r="A9" s="178" t="s">
        <v>123</v>
      </c>
      <c r="B9" s="178"/>
      <c r="E9" s="53"/>
      <c r="F9" s="53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</row>
    <row r="10" spans="1:35" x14ac:dyDescent="0.3">
      <c r="A10" s="24" t="s">
        <v>0</v>
      </c>
      <c r="B10" s="1"/>
      <c r="C10" s="1"/>
      <c r="D10" s="1"/>
      <c r="E10" s="1" t="s">
        <v>24</v>
      </c>
      <c r="F10" s="1"/>
      <c r="G10" s="1" t="s">
        <v>25</v>
      </c>
      <c r="H10" s="1" t="s">
        <v>25</v>
      </c>
      <c r="I10" s="1" t="s">
        <v>25</v>
      </c>
      <c r="J10" s="1" t="s">
        <v>25</v>
      </c>
      <c r="K10" s="1" t="s">
        <v>25</v>
      </c>
      <c r="L10" s="1" t="s">
        <v>25</v>
      </c>
      <c r="M10" s="1" t="s">
        <v>25</v>
      </c>
      <c r="N10" s="1" t="s">
        <v>25</v>
      </c>
      <c r="O10" s="1" t="s">
        <v>25</v>
      </c>
      <c r="P10" s="1" t="s">
        <v>25</v>
      </c>
      <c r="Q10" s="1" t="s">
        <v>25</v>
      </c>
      <c r="R10" s="1" t="s">
        <v>25</v>
      </c>
      <c r="S10" s="1"/>
      <c r="T10" s="1"/>
      <c r="U10" s="1"/>
      <c r="V10" s="1"/>
      <c r="W10" s="1" t="s">
        <v>26</v>
      </c>
      <c r="X10" s="1" t="s">
        <v>26</v>
      </c>
      <c r="Y10" s="1" t="s">
        <v>26</v>
      </c>
      <c r="Z10" s="1" t="s">
        <v>26</v>
      </c>
      <c r="AA10" s="1" t="s">
        <v>26</v>
      </c>
      <c r="AB10" s="1" t="s">
        <v>26</v>
      </c>
      <c r="AC10" s="1" t="s">
        <v>26</v>
      </c>
      <c r="AD10" s="1" t="s">
        <v>26</v>
      </c>
      <c r="AE10" s="1" t="s">
        <v>26</v>
      </c>
      <c r="AF10" s="1" t="s">
        <v>26</v>
      </c>
      <c r="AG10" s="1" t="s">
        <v>26</v>
      </c>
      <c r="AH10" s="1" t="s">
        <v>26</v>
      </c>
    </row>
    <row r="11" spans="1:35" x14ac:dyDescent="0.3">
      <c r="A11" s="2" t="s">
        <v>1</v>
      </c>
      <c r="B11" s="3"/>
      <c r="C11" s="3"/>
      <c r="D11" s="3"/>
      <c r="E11" s="4"/>
      <c r="F11" s="4"/>
      <c r="G11" s="5">
        <v>43160</v>
      </c>
      <c r="H11" s="5">
        <v>43191</v>
      </c>
      <c r="I11" s="5">
        <v>43221</v>
      </c>
      <c r="J11" s="5">
        <v>43252</v>
      </c>
      <c r="K11" s="5">
        <v>43282</v>
      </c>
      <c r="L11" s="5">
        <v>43313</v>
      </c>
      <c r="M11" s="5">
        <v>43344</v>
      </c>
      <c r="N11" s="5">
        <v>43374</v>
      </c>
      <c r="O11" s="5">
        <v>43405</v>
      </c>
      <c r="P11" s="5">
        <v>43435</v>
      </c>
      <c r="Q11" s="5">
        <v>43466</v>
      </c>
      <c r="R11" s="5">
        <v>43497</v>
      </c>
      <c r="S11" s="5">
        <v>43525</v>
      </c>
      <c r="T11" s="5">
        <v>43556</v>
      </c>
      <c r="U11" s="5">
        <v>43586</v>
      </c>
      <c r="V11" s="5">
        <v>43617</v>
      </c>
      <c r="W11" s="5">
        <v>43647</v>
      </c>
      <c r="X11" s="5">
        <v>43678</v>
      </c>
      <c r="Y11" s="5">
        <v>43709</v>
      </c>
      <c r="Z11" s="5">
        <v>43739</v>
      </c>
      <c r="AA11" s="5">
        <v>43770</v>
      </c>
      <c r="AB11" s="5">
        <v>43800</v>
      </c>
      <c r="AC11" s="5">
        <v>43831</v>
      </c>
      <c r="AD11" s="5">
        <v>43862</v>
      </c>
      <c r="AE11" s="5">
        <v>43891</v>
      </c>
      <c r="AF11" s="5">
        <v>43922</v>
      </c>
      <c r="AG11" s="5">
        <v>43952</v>
      </c>
      <c r="AH11" s="5">
        <v>43983</v>
      </c>
    </row>
    <row r="12" spans="1:35" x14ac:dyDescent="0.3">
      <c r="A12" s="6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66"/>
      <c r="AB12" s="8"/>
      <c r="AC12" s="8"/>
      <c r="AD12" s="8"/>
      <c r="AE12" s="8"/>
      <c r="AF12" s="8"/>
      <c r="AG12" s="8"/>
      <c r="AH12" s="8"/>
    </row>
    <row r="13" spans="1:35" x14ac:dyDescent="0.3">
      <c r="A13" s="6"/>
      <c r="B13" s="10" t="s">
        <v>2</v>
      </c>
      <c r="C13" s="74"/>
      <c r="D13" s="10"/>
      <c r="E13" s="7" t="s">
        <v>23</v>
      </c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5" x14ac:dyDescent="0.3">
      <c r="A14" s="6"/>
      <c r="B14" s="12" t="s">
        <v>3</v>
      </c>
      <c r="C14" s="13"/>
      <c r="D14" s="75"/>
      <c r="E14" s="149">
        <v>12.49</v>
      </c>
      <c r="F14" s="149">
        <v>12.49</v>
      </c>
      <c r="G14" s="13">
        <f>'Link In'!B41</f>
        <v>115352.29244878364</v>
      </c>
      <c r="H14" s="13">
        <f>'Link In'!C41</f>
        <v>118973.12148236127</v>
      </c>
      <c r="I14" s="13">
        <f>'Link In'!D41</f>
        <v>116875.32345876702</v>
      </c>
      <c r="J14" s="13">
        <f>'Link In'!E41</f>
        <v>116537.97880857879</v>
      </c>
      <c r="K14" s="13">
        <f>'Link In'!F41</f>
        <v>114557.10808646918</v>
      </c>
      <c r="L14" s="13">
        <f>'Link In'!G41</f>
        <v>118986.20256204963</v>
      </c>
      <c r="M14" s="13">
        <f>'Link In'!H41</f>
        <v>117078</v>
      </c>
      <c r="N14" s="13">
        <f>'Link In'!I41</f>
        <v>117120</v>
      </c>
      <c r="O14" s="13">
        <f>'Link In'!J41</f>
        <v>117090</v>
      </c>
      <c r="P14" s="13">
        <f>'Link In'!K41</f>
        <v>117139</v>
      </c>
      <c r="Q14" s="13">
        <f>'Link In'!L41</f>
        <v>117216</v>
      </c>
      <c r="R14" s="13">
        <f>'Link In'!M41</f>
        <v>117252</v>
      </c>
      <c r="S14" s="13">
        <f>'Link In'!N41</f>
        <v>117373</v>
      </c>
      <c r="T14" s="13">
        <f>'Link In'!O41</f>
        <v>117548</v>
      </c>
      <c r="U14" s="13">
        <f>'Link In'!P41</f>
        <v>117635</v>
      </c>
      <c r="V14" s="13">
        <f>'Link In'!Q41</f>
        <v>117779</v>
      </c>
      <c r="W14" s="13">
        <f>'Link In'!R41</f>
        <v>117780</v>
      </c>
      <c r="X14" s="13">
        <f>'Link In'!S41</f>
        <v>118075</v>
      </c>
      <c r="Y14" s="13">
        <f>'Link In'!T41</f>
        <v>118203</v>
      </c>
      <c r="Z14" s="13">
        <f>'Link In'!U41</f>
        <v>118268</v>
      </c>
      <c r="AA14" s="13">
        <f>'Link In'!V41</f>
        <v>118238</v>
      </c>
      <c r="AB14" s="13">
        <f>'Link In'!W41</f>
        <v>118281</v>
      </c>
      <c r="AC14" s="13">
        <f>'Link In'!X41</f>
        <v>118200</v>
      </c>
      <c r="AD14" s="13">
        <f>'Link In'!Y41</f>
        <v>118236</v>
      </c>
      <c r="AE14" s="13">
        <f>'Link In'!Z41</f>
        <v>118358</v>
      </c>
      <c r="AF14" s="13">
        <f>'Link In'!AA41</f>
        <v>118535</v>
      </c>
      <c r="AG14" s="13">
        <f>'Link In'!AB41</f>
        <v>118623</v>
      </c>
      <c r="AH14" s="13">
        <f>'Link In'!AC41</f>
        <v>118768</v>
      </c>
    </row>
    <row r="15" spans="1:35" x14ac:dyDescent="0.3">
      <c r="A15" s="6"/>
      <c r="B15" s="12" t="s">
        <v>4</v>
      </c>
      <c r="C15" s="13"/>
      <c r="D15" s="75"/>
      <c r="E15" s="123">
        <v>18.739999999999998</v>
      </c>
      <c r="F15" s="123">
        <v>18.739999999999998</v>
      </c>
      <c r="G15" s="13">
        <f>'Link In'!B42</f>
        <v>1</v>
      </c>
      <c r="H15" s="13">
        <f>'Link In'!C42</f>
        <v>1</v>
      </c>
      <c r="I15" s="13">
        <f>'Link In'!D42</f>
        <v>1</v>
      </c>
      <c r="J15" s="13">
        <f>'Link In'!E42</f>
        <v>1</v>
      </c>
      <c r="K15" s="13">
        <f>'Link In'!F42</f>
        <v>0.400213447171825</v>
      </c>
      <c r="L15" s="13">
        <f>'Link In'!G42</f>
        <v>0</v>
      </c>
      <c r="M15" s="13">
        <f>'Link In'!H42</f>
        <v>0</v>
      </c>
      <c r="N15" s="13">
        <f>'Link In'!I42</f>
        <v>0</v>
      </c>
      <c r="O15" s="13">
        <f>'Link In'!J42</f>
        <v>0</v>
      </c>
      <c r="P15" s="13">
        <f>'Link In'!K42</f>
        <v>0</v>
      </c>
      <c r="Q15" s="13">
        <f>'Link In'!L42</f>
        <v>0</v>
      </c>
      <c r="R15" s="13">
        <f>'Link In'!M42</f>
        <v>0</v>
      </c>
      <c r="S15" s="13">
        <f>'Link In'!N42</f>
        <v>0</v>
      </c>
      <c r="T15" s="13">
        <f>'Link In'!O42</f>
        <v>0</v>
      </c>
      <c r="U15" s="13">
        <f>'Link In'!P42</f>
        <v>0</v>
      </c>
      <c r="V15" s="13">
        <f>'Link In'!Q42</f>
        <v>0</v>
      </c>
      <c r="W15" s="13">
        <f>'Link In'!R42</f>
        <v>0</v>
      </c>
      <c r="X15" s="13">
        <f>'Link In'!S42</f>
        <v>0</v>
      </c>
      <c r="Y15" s="13">
        <f>'Link In'!T42</f>
        <v>0</v>
      </c>
      <c r="Z15" s="13">
        <f>'Link In'!U42</f>
        <v>0</v>
      </c>
      <c r="AA15" s="13">
        <f>'Link In'!V42</f>
        <v>0</v>
      </c>
      <c r="AB15" s="13">
        <f>'Link In'!W42</f>
        <v>0</v>
      </c>
      <c r="AC15" s="13">
        <f>'Link In'!X42</f>
        <v>0</v>
      </c>
      <c r="AD15" s="13">
        <f>'Link In'!Y42</f>
        <v>0</v>
      </c>
      <c r="AE15" s="13">
        <f>'Link In'!Z42</f>
        <v>0</v>
      </c>
      <c r="AF15" s="13">
        <f>'Link In'!AA42</f>
        <v>0</v>
      </c>
      <c r="AG15" s="13">
        <f>'Link In'!AB42</f>
        <v>0</v>
      </c>
      <c r="AH15" s="13">
        <f>'Link In'!AC42</f>
        <v>0</v>
      </c>
    </row>
    <row r="16" spans="1:35" x14ac:dyDescent="0.3">
      <c r="A16" s="6"/>
      <c r="B16" s="12" t="s">
        <v>5</v>
      </c>
      <c r="C16" s="13"/>
      <c r="D16" s="75"/>
      <c r="E16" s="123">
        <v>31.23</v>
      </c>
      <c r="F16" s="123">
        <v>31.23</v>
      </c>
      <c r="G16" s="13">
        <f>'Link In'!B43</f>
        <v>1814.3685558757606</v>
      </c>
      <c r="H16" s="13">
        <f>'Link In'!C43</f>
        <v>1893.2004482869036</v>
      </c>
      <c r="I16" s="13">
        <f>'Link In'!D43</f>
        <v>1946.0211335254562</v>
      </c>
      <c r="J16" s="13">
        <f>'Link In'!E43</f>
        <v>1980.6320845341018</v>
      </c>
      <c r="K16" s="13">
        <f>'Link In'!F43</f>
        <v>1881.2625680435478</v>
      </c>
      <c r="L16" s="13">
        <f>'Link In'!G43</f>
        <v>1997.0188920909382</v>
      </c>
      <c r="M16" s="13">
        <f>'Link In'!H43</f>
        <v>2046</v>
      </c>
      <c r="N16" s="13">
        <f>'Link In'!I43</f>
        <v>2047</v>
      </c>
      <c r="O16" s="13">
        <f>'Link In'!J43</f>
        <v>2047</v>
      </c>
      <c r="P16" s="13">
        <f>'Link In'!K43</f>
        <v>2048</v>
      </c>
      <c r="Q16" s="13">
        <f>'Link In'!L43</f>
        <v>2049</v>
      </c>
      <c r="R16" s="13">
        <f>'Link In'!M43</f>
        <v>2050</v>
      </c>
      <c r="S16" s="13">
        <f>'Link In'!N43</f>
        <v>2052</v>
      </c>
      <c r="T16" s="13">
        <f>'Link In'!O43</f>
        <v>2055</v>
      </c>
      <c r="U16" s="13">
        <f>'Link In'!P43</f>
        <v>2056</v>
      </c>
      <c r="V16" s="13">
        <f>'Link In'!Q43</f>
        <v>2058</v>
      </c>
      <c r="W16" s="13">
        <f>'Link In'!R43</f>
        <v>2058</v>
      </c>
      <c r="X16" s="13">
        <f>'Link In'!S43</f>
        <v>2063</v>
      </c>
      <c r="Y16" s="13">
        <f>'Link In'!T43</f>
        <v>2065</v>
      </c>
      <c r="Z16" s="13">
        <f>'Link In'!U43</f>
        <v>2066</v>
      </c>
      <c r="AA16" s="13">
        <f>'Link In'!V43</f>
        <v>2066</v>
      </c>
      <c r="AB16" s="13">
        <f>'Link In'!W43</f>
        <v>2067</v>
      </c>
      <c r="AC16" s="13">
        <f>'Link In'!X43</f>
        <v>2066</v>
      </c>
      <c r="AD16" s="13">
        <f>'Link In'!Y43</f>
        <v>2067</v>
      </c>
      <c r="AE16" s="13">
        <f>'Link In'!Z43</f>
        <v>2069</v>
      </c>
      <c r="AF16" s="13">
        <f>'Link In'!AA43</f>
        <v>2072</v>
      </c>
      <c r="AG16" s="13">
        <f>'Link In'!AB43</f>
        <v>2073</v>
      </c>
      <c r="AH16" s="13">
        <f>'Link In'!AC43</f>
        <v>2075</v>
      </c>
    </row>
    <row r="17" spans="1:34" x14ac:dyDescent="0.3">
      <c r="A17" s="6"/>
      <c r="B17" s="12" t="s">
        <v>6</v>
      </c>
      <c r="C17" s="13"/>
      <c r="D17" s="75"/>
      <c r="E17" s="123">
        <v>62.45</v>
      </c>
      <c r="F17" s="123">
        <v>62.45</v>
      </c>
      <c r="G17" s="13">
        <f>'Link In'!B44</f>
        <v>13</v>
      </c>
      <c r="H17" s="13">
        <f>'Link In'!C44</f>
        <v>11.999999999999998</v>
      </c>
      <c r="I17" s="13">
        <f>'Link In'!D44</f>
        <v>13</v>
      </c>
      <c r="J17" s="13">
        <f>'Link In'!E44</f>
        <v>11.999999999999998</v>
      </c>
      <c r="K17" s="13">
        <f>'Link In'!F44</f>
        <v>16.071257005604483</v>
      </c>
      <c r="L17" s="13">
        <f>'Link In'!G44</f>
        <v>11.999999999999998</v>
      </c>
      <c r="M17" s="13">
        <f>'Link In'!H44</f>
        <v>13</v>
      </c>
      <c r="N17" s="13">
        <f>'Link In'!I44</f>
        <v>13</v>
      </c>
      <c r="O17" s="13">
        <f>'Link In'!J44</f>
        <v>13</v>
      </c>
      <c r="P17" s="13">
        <f>'Link In'!K44</f>
        <v>13</v>
      </c>
      <c r="Q17" s="13">
        <f>'Link In'!L44</f>
        <v>13</v>
      </c>
      <c r="R17" s="13">
        <f>'Link In'!M44</f>
        <v>13</v>
      </c>
      <c r="S17" s="13">
        <f>'Link In'!N44</f>
        <v>13</v>
      </c>
      <c r="T17" s="13">
        <f>'Link In'!O44</f>
        <v>13</v>
      </c>
      <c r="U17" s="13">
        <f>'Link In'!P44</f>
        <v>13</v>
      </c>
      <c r="V17" s="13">
        <f>'Link In'!Q44</f>
        <v>13</v>
      </c>
      <c r="W17" s="13">
        <f>'Link In'!R44</f>
        <v>13</v>
      </c>
      <c r="X17" s="13">
        <f>'Link In'!S44</f>
        <v>13</v>
      </c>
      <c r="Y17" s="13">
        <f>'Link In'!T44</f>
        <v>13</v>
      </c>
      <c r="Z17" s="13">
        <f>'Link In'!U44</f>
        <v>13</v>
      </c>
      <c r="AA17" s="13">
        <f>'Link In'!V44</f>
        <v>13</v>
      </c>
      <c r="AB17" s="13">
        <f>'Link In'!W44</f>
        <v>13</v>
      </c>
      <c r="AC17" s="13">
        <f>'Link In'!X44</f>
        <v>13</v>
      </c>
      <c r="AD17" s="13">
        <f>'Link In'!Y44</f>
        <v>13</v>
      </c>
      <c r="AE17" s="13">
        <f>'Link In'!Z44</f>
        <v>13</v>
      </c>
      <c r="AF17" s="13">
        <f>'Link In'!AA44</f>
        <v>13</v>
      </c>
      <c r="AG17" s="13">
        <f>'Link In'!AB44</f>
        <v>13</v>
      </c>
      <c r="AH17" s="13">
        <f>'Link In'!AC44</f>
        <v>13</v>
      </c>
    </row>
    <row r="18" spans="1:34" x14ac:dyDescent="0.3">
      <c r="A18" s="6"/>
      <c r="B18" s="12" t="s">
        <v>7</v>
      </c>
      <c r="C18" s="13"/>
      <c r="D18" s="75"/>
      <c r="E18" s="123">
        <v>99.92</v>
      </c>
      <c r="F18" s="123">
        <v>99.92</v>
      </c>
      <c r="G18" s="13">
        <f>'Link In'!B45</f>
        <v>115.80334267413932</v>
      </c>
      <c r="H18" s="13">
        <f>'Link In'!C45</f>
        <v>122.99999999999999</v>
      </c>
      <c r="I18" s="13">
        <f>'Link In'!D45</f>
        <v>117.47948358686949</v>
      </c>
      <c r="J18" s="13">
        <f>'Link In'!E45</f>
        <v>119.52602081665333</v>
      </c>
      <c r="K18" s="13">
        <f>'Link In'!F45</f>
        <v>114</v>
      </c>
      <c r="L18" s="13">
        <f>'Link In'!G45</f>
        <v>122.98628903122498</v>
      </c>
      <c r="M18" s="13">
        <f>'Link In'!H45</f>
        <v>117</v>
      </c>
      <c r="N18" s="13">
        <f>'Link In'!I45</f>
        <v>117</v>
      </c>
      <c r="O18" s="13">
        <f>'Link In'!J45</f>
        <v>117</v>
      </c>
      <c r="P18" s="13">
        <f>'Link In'!K45</f>
        <v>117</v>
      </c>
      <c r="Q18" s="13">
        <f>'Link In'!L45</f>
        <v>117</v>
      </c>
      <c r="R18" s="13">
        <f>'Link In'!M45</f>
        <v>117</v>
      </c>
      <c r="S18" s="13">
        <f>'Link In'!N45</f>
        <v>117</v>
      </c>
      <c r="T18" s="13">
        <f>'Link In'!O45</f>
        <v>117</v>
      </c>
      <c r="U18" s="13">
        <f>'Link In'!P45</f>
        <v>117</v>
      </c>
      <c r="V18" s="13">
        <f>'Link In'!Q45</f>
        <v>117</v>
      </c>
      <c r="W18" s="13">
        <f>'Link In'!R45</f>
        <v>117</v>
      </c>
      <c r="X18" s="13">
        <f>'Link In'!S45</f>
        <v>117</v>
      </c>
      <c r="Y18" s="13">
        <f>'Link In'!T45</f>
        <v>117</v>
      </c>
      <c r="Z18" s="13">
        <f>'Link In'!U45</f>
        <v>117</v>
      </c>
      <c r="AA18" s="13">
        <f>'Link In'!V45</f>
        <v>117</v>
      </c>
      <c r="AB18" s="13">
        <f>'Link In'!W45</f>
        <v>117</v>
      </c>
      <c r="AC18" s="13">
        <f>'Link In'!X45</f>
        <v>117</v>
      </c>
      <c r="AD18" s="13">
        <f>'Link In'!Y45</f>
        <v>117</v>
      </c>
      <c r="AE18" s="13">
        <f>'Link In'!Z45</f>
        <v>117</v>
      </c>
      <c r="AF18" s="13">
        <f>'Link In'!AA45</f>
        <v>117</v>
      </c>
      <c r="AG18" s="13">
        <f>'Link In'!AB45</f>
        <v>117</v>
      </c>
      <c r="AH18" s="13">
        <f>'Link In'!AC45</f>
        <v>117</v>
      </c>
    </row>
    <row r="19" spans="1:34" x14ac:dyDescent="0.3">
      <c r="A19" s="6"/>
      <c r="B19" s="12" t="s">
        <v>8</v>
      </c>
      <c r="C19" s="13"/>
      <c r="D19" s="75"/>
      <c r="E19" s="123">
        <v>187.35</v>
      </c>
      <c r="F19" s="123">
        <v>187.35</v>
      </c>
      <c r="G19" s="13">
        <f>'Link In'!B46</f>
        <v>0</v>
      </c>
      <c r="H19" s="13">
        <f>'Link In'!C46</f>
        <v>0</v>
      </c>
      <c r="I19" s="13">
        <f>'Link In'!D46</f>
        <v>0</v>
      </c>
      <c r="J19" s="13">
        <f>'Link In'!E46</f>
        <v>0</v>
      </c>
      <c r="K19" s="13">
        <f>'Link In'!F46</f>
        <v>0</v>
      </c>
      <c r="L19" s="13">
        <f>'Link In'!G46</f>
        <v>0</v>
      </c>
      <c r="M19" s="13">
        <f>'Link In'!H46</f>
        <v>0</v>
      </c>
      <c r="N19" s="13">
        <f>'Link In'!I46</f>
        <v>0</v>
      </c>
      <c r="O19" s="13">
        <f>'Link In'!J46</f>
        <v>0</v>
      </c>
      <c r="P19" s="13">
        <f>'Link In'!K46</f>
        <v>0</v>
      </c>
      <c r="Q19" s="13">
        <f>'Link In'!L46</f>
        <v>0</v>
      </c>
      <c r="R19" s="13">
        <f>'Link In'!M46</f>
        <v>0</v>
      </c>
      <c r="S19" s="13">
        <f>'Link In'!N46</f>
        <v>0</v>
      </c>
      <c r="T19" s="13">
        <f>'Link In'!O46</f>
        <v>0</v>
      </c>
      <c r="U19" s="13">
        <f>'Link In'!P46</f>
        <v>0</v>
      </c>
      <c r="V19" s="13">
        <f>'Link In'!Q46</f>
        <v>0</v>
      </c>
      <c r="W19" s="13">
        <f>'Link In'!R46</f>
        <v>0</v>
      </c>
      <c r="X19" s="13">
        <f>'Link In'!S46</f>
        <v>0</v>
      </c>
      <c r="Y19" s="13">
        <f>'Link In'!T46</f>
        <v>0</v>
      </c>
      <c r="Z19" s="13">
        <f>'Link In'!U46</f>
        <v>0</v>
      </c>
      <c r="AA19" s="13">
        <f>'Link In'!V46</f>
        <v>0</v>
      </c>
      <c r="AB19" s="13">
        <f>'Link In'!W46</f>
        <v>0</v>
      </c>
      <c r="AC19" s="13">
        <f>'Link In'!X46</f>
        <v>0</v>
      </c>
      <c r="AD19" s="13">
        <f>'Link In'!Y46</f>
        <v>0</v>
      </c>
      <c r="AE19" s="13">
        <f>'Link In'!Z46</f>
        <v>0</v>
      </c>
      <c r="AF19" s="13">
        <f>'Link In'!AA46</f>
        <v>0</v>
      </c>
      <c r="AG19" s="13">
        <f>'Link In'!AB46</f>
        <v>0</v>
      </c>
      <c r="AH19" s="13">
        <f>'Link In'!AC46</f>
        <v>0</v>
      </c>
    </row>
    <row r="20" spans="1:34" x14ac:dyDescent="0.3">
      <c r="A20" s="6"/>
      <c r="B20" s="12" t="s">
        <v>9</v>
      </c>
      <c r="C20" s="13"/>
      <c r="D20" s="75"/>
      <c r="E20" s="123">
        <v>312.25</v>
      </c>
      <c r="F20" s="123">
        <v>312.25</v>
      </c>
      <c r="G20" s="13">
        <f>'Link In'!B47</f>
        <v>0</v>
      </c>
      <c r="H20" s="13">
        <f>'Link In'!C47</f>
        <v>0</v>
      </c>
      <c r="I20" s="13">
        <f>'Link In'!D47</f>
        <v>0</v>
      </c>
      <c r="J20" s="13">
        <f>'Link In'!E47</f>
        <v>0</v>
      </c>
      <c r="K20" s="13">
        <f>'Link In'!F47</f>
        <v>0</v>
      </c>
      <c r="L20" s="13">
        <f>'Link In'!G47</f>
        <v>0</v>
      </c>
      <c r="M20" s="13">
        <f>'Link In'!H47</f>
        <v>0</v>
      </c>
      <c r="N20" s="13">
        <f>'Link In'!I47</f>
        <v>0</v>
      </c>
      <c r="O20" s="13">
        <f>'Link In'!J47</f>
        <v>0</v>
      </c>
      <c r="P20" s="13">
        <f>'Link In'!K47</f>
        <v>0</v>
      </c>
      <c r="Q20" s="13">
        <f>'Link In'!L47</f>
        <v>0</v>
      </c>
      <c r="R20" s="13">
        <f>'Link In'!M47</f>
        <v>0</v>
      </c>
      <c r="S20" s="13">
        <f>'Link In'!N47</f>
        <v>0</v>
      </c>
      <c r="T20" s="13">
        <f>'Link In'!O47</f>
        <v>0</v>
      </c>
      <c r="U20" s="13">
        <f>'Link In'!P47</f>
        <v>0</v>
      </c>
      <c r="V20" s="13">
        <f>'Link In'!Q47</f>
        <v>0</v>
      </c>
      <c r="W20" s="13">
        <f>'Link In'!R47</f>
        <v>0</v>
      </c>
      <c r="X20" s="13">
        <f>'Link In'!S47</f>
        <v>0</v>
      </c>
      <c r="Y20" s="13">
        <f>'Link In'!T47</f>
        <v>0</v>
      </c>
      <c r="Z20" s="13">
        <f>'Link In'!U47</f>
        <v>0</v>
      </c>
      <c r="AA20" s="13">
        <f>'Link In'!V47</f>
        <v>0</v>
      </c>
      <c r="AB20" s="13">
        <f>'Link In'!W47</f>
        <v>0</v>
      </c>
      <c r="AC20" s="13">
        <f>'Link In'!X47</f>
        <v>0</v>
      </c>
      <c r="AD20" s="13">
        <f>'Link In'!Y47</f>
        <v>0</v>
      </c>
      <c r="AE20" s="13">
        <f>'Link In'!Z47</f>
        <v>0</v>
      </c>
      <c r="AF20" s="13">
        <f>'Link In'!AA47</f>
        <v>0</v>
      </c>
      <c r="AG20" s="13">
        <f>'Link In'!AB47</f>
        <v>0</v>
      </c>
      <c r="AH20" s="13">
        <f>'Link In'!AC47</f>
        <v>0</v>
      </c>
    </row>
    <row r="21" spans="1:34" x14ac:dyDescent="0.3">
      <c r="A21" s="6"/>
      <c r="B21" s="12" t="s">
        <v>10</v>
      </c>
      <c r="C21" s="13"/>
      <c r="D21" s="75"/>
      <c r="E21" s="123">
        <v>624.5</v>
      </c>
      <c r="F21" s="123">
        <v>624.5</v>
      </c>
      <c r="G21" s="13">
        <f>'Link In'!B48</f>
        <v>3</v>
      </c>
      <c r="H21" s="13">
        <f>'Link In'!C48</f>
        <v>3</v>
      </c>
      <c r="I21" s="13">
        <f>'Link In'!D48</f>
        <v>3</v>
      </c>
      <c r="J21" s="13">
        <f>'Link In'!E48</f>
        <v>3</v>
      </c>
      <c r="K21" s="13">
        <f>'Link In'!F48</f>
        <v>3</v>
      </c>
      <c r="L21" s="13">
        <f>'Link In'!G48</f>
        <v>3</v>
      </c>
      <c r="M21" s="13">
        <f>'Link In'!H48</f>
        <v>3</v>
      </c>
      <c r="N21" s="13">
        <f>'Link In'!I48</f>
        <v>3</v>
      </c>
      <c r="O21" s="13">
        <f>'Link In'!J48</f>
        <v>3</v>
      </c>
      <c r="P21" s="13">
        <f>'Link In'!K48</f>
        <v>3</v>
      </c>
      <c r="Q21" s="13">
        <f>'Link In'!L48</f>
        <v>3</v>
      </c>
      <c r="R21" s="13">
        <f>'Link In'!M48</f>
        <v>3</v>
      </c>
      <c r="S21" s="13">
        <f>'Link In'!N48</f>
        <v>3</v>
      </c>
      <c r="T21" s="13">
        <f>'Link In'!O48</f>
        <v>3</v>
      </c>
      <c r="U21" s="13">
        <f>'Link In'!P48</f>
        <v>3</v>
      </c>
      <c r="V21" s="13">
        <f>'Link In'!Q48</f>
        <v>3</v>
      </c>
      <c r="W21" s="13">
        <f>'Link In'!R48</f>
        <v>3</v>
      </c>
      <c r="X21" s="13">
        <f>'Link In'!S48</f>
        <v>3</v>
      </c>
      <c r="Y21" s="13">
        <f>'Link In'!T48</f>
        <v>3</v>
      </c>
      <c r="Z21" s="13">
        <f>'Link In'!U48</f>
        <v>3</v>
      </c>
      <c r="AA21" s="13">
        <f>'Link In'!V48</f>
        <v>3</v>
      </c>
      <c r="AB21" s="13">
        <f>'Link In'!W48</f>
        <v>3</v>
      </c>
      <c r="AC21" s="13">
        <f>'Link In'!X48</f>
        <v>3</v>
      </c>
      <c r="AD21" s="13">
        <f>'Link In'!Y48</f>
        <v>3</v>
      </c>
      <c r="AE21" s="13">
        <f>'Link In'!Z48</f>
        <v>3</v>
      </c>
      <c r="AF21" s="13">
        <f>'Link In'!AA48</f>
        <v>3</v>
      </c>
      <c r="AG21" s="13">
        <f>'Link In'!AB48</f>
        <v>3</v>
      </c>
      <c r="AH21" s="13">
        <f>'Link In'!AC48</f>
        <v>3</v>
      </c>
    </row>
    <row r="22" spans="1:34" x14ac:dyDescent="0.3">
      <c r="A22" s="6"/>
      <c r="B22" s="12" t="s">
        <v>11</v>
      </c>
      <c r="C22" s="13"/>
      <c r="D22" s="75"/>
      <c r="E22" s="123">
        <v>999.2</v>
      </c>
      <c r="F22" s="123">
        <v>999.2</v>
      </c>
      <c r="G22" s="13">
        <f>'Link In'!B49</f>
        <v>0.92054643714971973</v>
      </c>
      <c r="H22" s="13">
        <f>'Link In'!C49</f>
        <v>1</v>
      </c>
      <c r="I22" s="13">
        <f>'Link In'!D49</f>
        <v>1.0794535628502802</v>
      </c>
      <c r="J22" s="13">
        <f>'Link In'!E49</f>
        <v>1</v>
      </c>
      <c r="K22" s="13">
        <f>'Link In'!F49</f>
        <v>1</v>
      </c>
      <c r="L22" s="13">
        <f>'Link In'!G49</f>
        <v>1</v>
      </c>
      <c r="M22" s="13">
        <f>'Link In'!H49</f>
        <v>1</v>
      </c>
      <c r="N22" s="13">
        <f>'Link In'!I49</f>
        <v>1</v>
      </c>
      <c r="O22" s="13">
        <f>'Link In'!J49</f>
        <v>1</v>
      </c>
      <c r="P22" s="13">
        <f>'Link In'!K49</f>
        <v>1</v>
      </c>
      <c r="Q22" s="13">
        <f>'Link In'!L49</f>
        <v>1</v>
      </c>
      <c r="R22" s="13">
        <f>'Link In'!M49</f>
        <v>1</v>
      </c>
      <c r="S22" s="13">
        <f>'Link In'!N49</f>
        <v>1</v>
      </c>
      <c r="T22" s="13">
        <f>'Link In'!O49</f>
        <v>1</v>
      </c>
      <c r="U22" s="13">
        <f>'Link In'!P49</f>
        <v>1</v>
      </c>
      <c r="V22" s="13">
        <f>'Link In'!Q49</f>
        <v>1</v>
      </c>
      <c r="W22" s="13">
        <f>'Link In'!R49</f>
        <v>1</v>
      </c>
      <c r="X22" s="13">
        <f>'Link In'!S49</f>
        <v>1</v>
      </c>
      <c r="Y22" s="13">
        <f>'Link In'!T49</f>
        <v>1</v>
      </c>
      <c r="Z22" s="13">
        <f>'Link In'!U49</f>
        <v>1</v>
      </c>
      <c r="AA22" s="13">
        <f>'Link In'!V49</f>
        <v>1</v>
      </c>
      <c r="AB22" s="13">
        <f>'Link In'!W49</f>
        <v>1</v>
      </c>
      <c r="AC22" s="13">
        <f>'Link In'!X49</f>
        <v>1</v>
      </c>
      <c r="AD22" s="13">
        <f>'Link In'!Y49</f>
        <v>1</v>
      </c>
      <c r="AE22" s="13">
        <f>'Link In'!Z49</f>
        <v>1</v>
      </c>
      <c r="AF22" s="13">
        <f>'Link In'!AA49</f>
        <v>1</v>
      </c>
      <c r="AG22" s="13">
        <f>'Link In'!AB49</f>
        <v>1</v>
      </c>
      <c r="AH22" s="13">
        <f>'Link In'!AC49</f>
        <v>1</v>
      </c>
    </row>
    <row r="23" spans="1:34" x14ac:dyDescent="0.3">
      <c r="A23" s="6"/>
      <c r="B23" s="12"/>
      <c r="C23" s="13"/>
      <c r="D23" s="75"/>
      <c r="E23" s="86"/>
      <c r="F23" s="86"/>
      <c r="G23" s="13"/>
      <c r="H23" s="13"/>
      <c r="I23" s="13"/>
      <c r="J23" s="13"/>
      <c r="K23" s="13"/>
      <c r="L23" s="13"/>
      <c r="M23" s="13"/>
      <c r="N23" s="13"/>
      <c r="O23" s="1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x14ac:dyDescent="0.3">
      <c r="A24" s="6"/>
      <c r="B24" s="15"/>
      <c r="C24" s="16"/>
      <c r="D24" s="75"/>
      <c r="E24" s="87"/>
      <c r="F24" s="87"/>
      <c r="G24" s="16"/>
      <c r="H24" s="16"/>
      <c r="I24" s="16"/>
      <c r="J24" s="16"/>
      <c r="K24" s="16"/>
      <c r="L24" s="16"/>
      <c r="M24" s="16"/>
      <c r="N24" s="16"/>
      <c r="O24" s="16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x14ac:dyDescent="0.3">
      <c r="A25" s="6"/>
      <c r="B25" s="10" t="s">
        <v>12</v>
      </c>
      <c r="C25" s="18"/>
      <c r="D25" s="10"/>
      <c r="E25" s="17"/>
      <c r="F25" s="17"/>
      <c r="G25" s="18">
        <f>SUM(G14:G24)</f>
        <v>117300.38489377069</v>
      </c>
      <c r="H25" s="18">
        <f>SUM(H14:H24)</f>
        <v>121006.32193064818</v>
      </c>
      <c r="I25" s="18">
        <f>SUM(I14:I24)</f>
        <v>118956.90352944219</v>
      </c>
      <c r="J25" s="18">
        <f t="shared" ref="J25:AH25" si="0">SUM(J14:J24)</f>
        <v>118655.13691392954</v>
      </c>
      <c r="K25" s="18">
        <f t="shared" si="0"/>
        <v>116572.84212496549</v>
      </c>
      <c r="L25" s="18">
        <f t="shared" si="0"/>
        <v>121122.20774317179</v>
      </c>
      <c r="M25" s="18">
        <f>SUM(M14:M24)</f>
        <v>119258</v>
      </c>
      <c r="N25" s="18">
        <f>SUM(N14:N24)</f>
        <v>119301</v>
      </c>
      <c r="O25" s="18">
        <f>SUM(O14:O24)</f>
        <v>119271</v>
      </c>
      <c r="P25" s="18">
        <f t="shared" si="0"/>
        <v>119321</v>
      </c>
      <c r="Q25" s="18">
        <f t="shared" si="0"/>
        <v>119399</v>
      </c>
      <c r="R25" s="18">
        <f t="shared" si="0"/>
        <v>119436</v>
      </c>
      <c r="S25" s="18">
        <f t="shared" si="0"/>
        <v>119559</v>
      </c>
      <c r="T25" s="18">
        <f t="shared" si="0"/>
        <v>119737</v>
      </c>
      <c r="U25" s="18">
        <f t="shared" si="0"/>
        <v>119825</v>
      </c>
      <c r="V25" s="18">
        <f t="shared" si="0"/>
        <v>119971</v>
      </c>
      <c r="W25" s="18">
        <f t="shared" si="0"/>
        <v>119972</v>
      </c>
      <c r="X25" s="18">
        <f t="shared" si="0"/>
        <v>120272</v>
      </c>
      <c r="Y25" s="18">
        <f t="shared" si="0"/>
        <v>120402</v>
      </c>
      <c r="Z25" s="18">
        <f t="shared" si="0"/>
        <v>120468</v>
      </c>
      <c r="AA25" s="18">
        <f t="shared" si="0"/>
        <v>120438</v>
      </c>
      <c r="AB25" s="18">
        <f t="shared" si="0"/>
        <v>120482</v>
      </c>
      <c r="AC25" s="18">
        <f t="shared" si="0"/>
        <v>120400</v>
      </c>
      <c r="AD25" s="18">
        <f t="shared" si="0"/>
        <v>120437</v>
      </c>
      <c r="AE25" s="18">
        <f t="shared" si="0"/>
        <v>120561</v>
      </c>
      <c r="AF25" s="18">
        <f t="shared" si="0"/>
        <v>120741</v>
      </c>
      <c r="AG25" s="18">
        <f t="shared" si="0"/>
        <v>120830</v>
      </c>
      <c r="AH25" s="18">
        <f t="shared" si="0"/>
        <v>120977</v>
      </c>
    </row>
    <row r="26" spans="1:34" x14ac:dyDescent="0.3">
      <c r="A26" s="6"/>
      <c r="B26" s="10"/>
      <c r="C26" s="10"/>
      <c r="D26" s="10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3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33"/>
      <c r="AB26" s="56"/>
      <c r="AC26" s="56"/>
      <c r="AD26" s="56"/>
      <c r="AE26" s="56"/>
      <c r="AF26" s="56"/>
      <c r="AG26" s="56"/>
      <c r="AH26" s="56"/>
    </row>
    <row r="27" spans="1:34" x14ac:dyDescent="0.3">
      <c r="A27" s="6"/>
      <c r="B27" s="10"/>
      <c r="C27" s="10"/>
      <c r="D27" s="10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3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33"/>
      <c r="AB27" s="56"/>
      <c r="AC27" s="56"/>
      <c r="AD27" s="56"/>
      <c r="AE27" s="56"/>
      <c r="AF27" s="56"/>
      <c r="AG27" s="56"/>
      <c r="AH27" s="56"/>
    </row>
    <row r="28" spans="1:34" x14ac:dyDescent="0.3">
      <c r="A28" s="6"/>
      <c r="B28" s="7"/>
      <c r="C28" s="7"/>
      <c r="D28" s="7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x14ac:dyDescent="0.3">
      <c r="AA29" s="164"/>
    </row>
    <row r="30" spans="1:34" x14ac:dyDescent="0.3">
      <c r="A30" s="2" t="s">
        <v>18</v>
      </c>
      <c r="B30" s="3"/>
      <c r="C30" s="3"/>
      <c r="D30" s="3"/>
      <c r="E30" s="4"/>
      <c r="F30" s="4"/>
      <c r="G30" s="5">
        <f>+G11</f>
        <v>43160</v>
      </c>
      <c r="H30" s="5">
        <f t="shared" ref="H30:AH30" si="1">+H11</f>
        <v>43191</v>
      </c>
      <c r="I30" s="5">
        <f t="shared" si="1"/>
        <v>43221</v>
      </c>
      <c r="J30" s="5">
        <f t="shared" si="1"/>
        <v>43252</v>
      </c>
      <c r="K30" s="5">
        <f t="shared" si="1"/>
        <v>43282</v>
      </c>
      <c r="L30" s="5">
        <f t="shared" si="1"/>
        <v>43313</v>
      </c>
      <c r="M30" s="5">
        <f t="shared" si="1"/>
        <v>43344</v>
      </c>
      <c r="N30" s="5">
        <f t="shared" si="1"/>
        <v>43374</v>
      </c>
      <c r="O30" s="5">
        <f t="shared" si="1"/>
        <v>43405</v>
      </c>
      <c r="P30" s="5">
        <f t="shared" si="1"/>
        <v>43435</v>
      </c>
      <c r="Q30" s="5">
        <f t="shared" si="1"/>
        <v>43466</v>
      </c>
      <c r="R30" s="5">
        <f t="shared" si="1"/>
        <v>43497</v>
      </c>
      <c r="S30" s="5">
        <f t="shared" si="1"/>
        <v>43525</v>
      </c>
      <c r="T30" s="5">
        <f t="shared" si="1"/>
        <v>43556</v>
      </c>
      <c r="U30" s="5">
        <f t="shared" si="1"/>
        <v>43586</v>
      </c>
      <c r="V30" s="5">
        <f t="shared" si="1"/>
        <v>43617</v>
      </c>
      <c r="W30" s="5">
        <f t="shared" si="1"/>
        <v>43647</v>
      </c>
      <c r="X30" s="5">
        <f t="shared" si="1"/>
        <v>43678</v>
      </c>
      <c r="Y30" s="5">
        <f t="shared" si="1"/>
        <v>43709</v>
      </c>
      <c r="Z30" s="5">
        <f t="shared" si="1"/>
        <v>43739</v>
      </c>
      <c r="AA30" s="5">
        <f t="shared" si="1"/>
        <v>43770</v>
      </c>
      <c r="AB30" s="5">
        <f t="shared" si="1"/>
        <v>43800</v>
      </c>
      <c r="AC30" s="5">
        <f t="shared" si="1"/>
        <v>43831</v>
      </c>
      <c r="AD30" s="5">
        <f t="shared" si="1"/>
        <v>43862</v>
      </c>
      <c r="AE30" s="5">
        <f t="shared" si="1"/>
        <v>43891</v>
      </c>
      <c r="AF30" s="5">
        <f t="shared" si="1"/>
        <v>43922</v>
      </c>
      <c r="AG30" s="5">
        <f t="shared" si="1"/>
        <v>43952</v>
      </c>
      <c r="AH30" s="5">
        <f t="shared" si="1"/>
        <v>43983</v>
      </c>
    </row>
    <row r="31" spans="1:34" x14ac:dyDescent="0.3">
      <c r="A31" s="25"/>
      <c r="B31" s="26"/>
      <c r="C31" s="26"/>
      <c r="D31" s="26"/>
      <c r="E31" s="26"/>
      <c r="F31" s="26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66"/>
      <c r="AB31" s="9"/>
      <c r="AC31" s="9"/>
      <c r="AD31" s="9"/>
      <c r="AE31" s="9"/>
      <c r="AF31" s="9"/>
      <c r="AG31" s="9"/>
      <c r="AH31" s="9"/>
    </row>
    <row r="32" spans="1:34" x14ac:dyDescent="0.3">
      <c r="A32" s="6"/>
      <c r="B32" s="10" t="s">
        <v>2</v>
      </c>
      <c r="C32" s="10"/>
      <c r="D32" s="10"/>
      <c r="E32" s="7" t="s">
        <v>23</v>
      </c>
      <c r="F32" s="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1:35" x14ac:dyDescent="0.3">
      <c r="A33" s="6"/>
      <c r="B33" s="29" t="s">
        <v>27</v>
      </c>
      <c r="C33" s="29"/>
      <c r="D33" s="29"/>
      <c r="E33" s="150">
        <v>6.0190000000000001</v>
      </c>
      <c r="F33" s="150">
        <v>5.0590000000000002</v>
      </c>
      <c r="G33" s="13">
        <f>'Link In'!B52</f>
        <v>389214.80416069063</v>
      </c>
      <c r="H33" s="13">
        <f>'Link In'!C52</f>
        <v>413849.77592325193</v>
      </c>
      <c r="I33" s="13">
        <f>'Link In'!D52</f>
        <v>453071.51619110239</v>
      </c>
      <c r="J33" s="13">
        <f>'Link In'!E52</f>
        <v>543895.03197913838</v>
      </c>
      <c r="K33" s="13">
        <f>'Link In'!F52</f>
        <v>515442.22153490951</v>
      </c>
      <c r="L33" s="13">
        <f>'Link In'!G52</f>
        <v>525003.9369692828</v>
      </c>
      <c r="M33" s="13">
        <f>'Link In'!H52</f>
        <v>526342.65227477613</v>
      </c>
      <c r="N33" s="13">
        <f>'Link In'!I52</f>
        <v>498101.25945602939</v>
      </c>
      <c r="O33" s="13">
        <f>'Link In'!J52</f>
        <v>436194.61200300232</v>
      </c>
      <c r="P33" s="13">
        <f>'Link In'!K52</f>
        <v>443191.65429336374</v>
      </c>
      <c r="Q33" s="13">
        <f>'Link In'!L52</f>
        <v>437016.20594137174</v>
      </c>
      <c r="R33" s="13">
        <f>'Link In'!M52</f>
        <v>400299.25171365187</v>
      </c>
      <c r="S33" s="13">
        <f>'Link In'!N52</f>
        <v>432974.52139890409</v>
      </c>
      <c r="T33" s="13">
        <f>'Link In'!O52</f>
        <v>428130.5323404051</v>
      </c>
      <c r="U33" s="13">
        <f>'Link In'!P52</f>
        <v>485847.13287394203</v>
      </c>
      <c r="V33" s="13">
        <f>'Link In'!Q52</f>
        <v>508610.2203325734</v>
      </c>
      <c r="W33" s="13">
        <f>'Link In'!R52</f>
        <v>523680.58303840144</v>
      </c>
      <c r="X33" s="13">
        <f>'Link In'!S52</f>
        <v>531976.85895462951</v>
      </c>
      <c r="Y33" s="13">
        <f>'Link In'!T52</f>
        <v>519883.87541292259</v>
      </c>
      <c r="Z33" s="13">
        <f>'Link In'!U52</f>
        <v>491989.0341299405</v>
      </c>
      <c r="AA33" s="13">
        <f>'Link In'!V52</f>
        <v>430842.04622651759</v>
      </c>
      <c r="AB33" s="13">
        <f>'Link In'!W52</f>
        <v>437753.2274629607</v>
      </c>
      <c r="AC33" s="13">
        <f>'Link In'!X52</f>
        <v>431406.88952017709</v>
      </c>
      <c r="AD33" s="13">
        <f>'Link In'!Y52</f>
        <v>395161.21533078491</v>
      </c>
      <c r="AE33" s="13">
        <f>'Link In'!Z52</f>
        <v>427417.0819725786</v>
      </c>
      <c r="AF33" s="13">
        <f>'Link In'!AA52</f>
        <v>422635.26787921943</v>
      </c>
      <c r="AG33" s="13">
        <f>'Link In'!AB52</f>
        <v>479611.04765886499</v>
      </c>
      <c r="AH33" s="13">
        <f>'Link In'!AC52</f>
        <v>502081.95977355499</v>
      </c>
    </row>
    <row r="34" spans="1:35" x14ac:dyDescent="0.3">
      <c r="A34" s="6"/>
      <c r="B34" s="29" t="s">
        <v>28</v>
      </c>
      <c r="C34" s="29"/>
      <c r="D34" s="29"/>
      <c r="E34" s="88"/>
      <c r="F34" s="88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</row>
    <row r="35" spans="1:35" x14ac:dyDescent="0.3">
      <c r="A35" s="6"/>
      <c r="B35" s="29" t="s">
        <v>29</v>
      </c>
      <c r="C35" s="29"/>
      <c r="D35" s="29"/>
      <c r="E35" s="88"/>
      <c r="F35" s="88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</row>
    <row r="36" spans="1:35" x14ac:dyDescent="0.3">
      <c r="A36" s="6"/>
      <c r="B36" s="29" t="s">
        <v>30</v>
      </c>
      <c r="C36" s="29"/>
      <c r="D36" s="29"/>
      <c r="E36" s="88"/>
      <c r="F36" s="88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</row>
    <row r="37" spans="1:35" x14ac:dyDescent="0.3">
      <c r="A37" s="6"/>
      <c r="B37" s="29"/>
      <c r="C37" s="29"/>
      <c r="D37" s="29"/>
      <c r="E37" s="88"/>
      <c r="F37" s="88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5" x14ac:dyDescent="0.3">
      <c r="A38" s="6"/>
      <c r="B38" s="30"/>
      <c r="C38" s="30"/>
      <c r="D38" s="30"/>
      <c r="E38" s="89"/>
      <c r="F38" s="89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5" x14ac:dyDescent="0.3">
      <c r="A39" s="22"/>
      <c r="B39" s="10" t="s">
        <v>19</v>
      </c>
      <c r="C39" s="10"/>
      <c r="D39" s="10"/>
      <c r="E39" s="17"/>
      <c r="F39" s="17"/>
      <c r="G39" s="18">
        <f>SUM(G33:G38)</f>
        <v>389214.80416069063</v>
      </c>
      <c r="H39" s="18">
        <f>SUM(H33:H38)</f>
        <v>413849.77592325193</v>
      </c>
      <c r="I39" s="18">
        <f>SUM(I33:I38)</f>
        <v>453071.51619110239</v>
      </c>
      <c r="J39" s="18">
        <f t="shared" ref="J39:AH39" si="2">SUM(J33:J38)</f>
        <v>543895.03197913838</v>
      </c>
      <c r="K39" s="18">
        <f t="shared" si="2"/>
        <v>515442.22153490951</v>
      </c>
      <c r="L39" s="18">
        <f t="shared" si="2"/>
        <v>525003.9369692828</v>
      </c>
      <c r="M39" s="18">
        <f t="shared" si="2"/>
        <v>526342.65227477613</v>
      </c>
      <c r="N39" s="18">
        <f t="shared" si="2"/>
        <v>498101.25945602939</v>
      </c>
      <c r="O39" s="18">
        <f t="shared" si="2"/>
        <v>436194.61200300232</v>
      </c>
      <c r="P39" s="18">
        <f t="shared" si="2"/>
        <v>443191.65429336374</v>
      </c>
      <c r="Q39" s="18">
        <f t="shared" si="2"/>
        <v>437016.20594137174</v>
      </c>
      <c r="R39" s="18">
        <f t="shared" si="2"/>
        <v>400299.25171365187</v>
      </c>
      <c r="S39" s="18">
        <f t="shared" si="2"/>
        <v>432974.52139890409</v>
      </c>
      <c r="T39" s="18">
        <f t="shared" si="2"/>
        <v>428130.5323404051</v>
      </c>
      <c r="U39" s="18">
        <f t="shared" si="2"/>
        <v>485847.13287394203</v>
      </c>
      <c r="V39" s="18">
        <f t="shared" si="2"/>
        <v>508610.2203325734</v>
      </c>
      <c r="W39" s="18">
        <f t="shared" si="2"/>
        <v>523680.58303840144</v>
      </c>
      <c r="X39" s="18">
        <f t="shared" si="2"/>
        <v>531976.85895462951</v>
      </c>
      <c r="Y39" s="18">
        <f t="shared" si="2"/>
        <v>519883.87541292259</v>
      </c>
      <c r="Z39" s="18">
        <f t="shared" si="2"/>
        <v>491989.0341299405</v>
      </c>
      <c r="AA39" s="18">
        <f t="shared" si="2"/>
        <v>430842.04622651759</v>
      </c>
      <c r="AB39" s="18">
        <f t="shared" si="2"/>
        <v>437753.2274629607</v>
      </c>
      <c r="AC39" s="18">
        <f t="shared" si="2"/>
        <v>431406.88952017709</v>
      </c>
      <c r="AD39" s="18">
        <f t="shared" si="2"/>
        <v>395161.21533078491</v>
      </c>
      <c r="AE39" s="18">
        <f t="shared" si="2"/>
        <v>427417.0819725786</v>
      </c>
      <c r="AF39" s="18">
        <f t="shared" si="2"/>
        <v>422635.26787921943</v>
      </c>
      <c r="AG39" s="18">
        <f t="shared" si="2"/>
        <v>479611.04765886499</v>
      </c>
      <c r="AH39" s="18">
        <f t="shared" si="2"/>
        <v>502081.95977355499</v>
      </c>
    </row>
    <row r="40" spans="1:35" x14ac:dyDescent="0.3">
      <c r="A40" s="6"/>
      <c r="B40" s="10"/>
      <c r="C40" s="10"/>
      <c r="D40" s="10"/>
      <c r="E40" s="31"/>
      <c r="F40" s="31"/>
      <c r="G40" s="18"/>
      <c r="H40" s="18"/>
      <c r="I40" s="18"/>
      <c r="J40" s="18"/>
      <c r="K40" s="18"/>
      <c r="L40" s="18"/>
      <c r="M40" s="18"/>
      <c r="N40" s="18"/>
      <c r="O40" s="13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33"/>
      <c r="AB40" s="56"/>
      <c r="AC40" s="56"/>
      <c r="AD40" s="56"/>
      <c r="AE40" s="56"/>
      <c r="AF40" s="56"/>
      <c r="AG40" s="56"/>
      <c r="AH40" s="56"/>
    </row>
    <row r="41" spans="1:35" x14ac:dyDescent="0.3">
      <c r="O41" s="13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33"/>
      <c r="AB41" s="56"/>
      <c r="AC41" s="56"/>
      <c r="AD41" s="56"/>
      <c r="AE41" s="56"/>
      <c r="AF41" s="56"/>
      <c r="AG41" s="56"/>
      <c r="AH41" s="56"/>
    </row>
    <row r="42" spans="1:35" x14ac:dyDescent="0.3">
      <c r="G42" s="35"/>
      <c r="L42" s="35"/>
      <c r="AA42" s="164"/>
    </row>
    <row r="43" spans="1:35" x14ac:dyDescent="0.3">
      <c r="AA43" s="164"/>
    </row>
    <row r="44" spans="1:35" x14ac:dyDescent="0.3">
      <c r="AA44" s="164"/>
    </row>
    <row r="45" spans="1:35" x14ac:dyDescent="0.3">
      <c r="G45" s="53"/>
      <c r="H45" s="53"/>
      <c r="I45" s="53"/>
      <c r="J45" s="53"/>
      <c r="K45" s="53"/>
      <c r="L45" s="53"/>
      <c r="AA45" s="164"/>
    </row>
    <row r="46" spans="1:35" x14ac:dyDescent="0.3">
      <c r="A46" s="24" t="s">
        <v>36</v>
      </c>
      <c r="B46" s="1"/>
      <c r="C46" s="1"/>
      <c r="D46" s="1"/>
      <c r="E46" s="1" t="s">
        <v>24</v>
      </c>
      <c r="F46" s="1"/>
      <c r="G46" s="1" t="s">
        <v>25</v>
      </c>
      <c r="H46" s="1" t="s">
        <v>25</v>
      </c>
      <c r="I46" s="1" t="s">
        <v>25</v>
      </c>
      <c r="J46" s="1" t="s">
        <v>25</v>
      </c>
      <c r="K46" s="1" t="s">
        <v>25</v>
      </c>
      <c r="L46" s="1" t="s">
        <v>25</v>
      </c>
      <c r="M46" s="1" t="s">
        <v>25</v>
      </c>
      <c r="N46" s="1" t="s">
        <v>25</v>
      </c>
      <c r="O46" s="1" t="s">
        <v>25</v>
      </c>
      <c r="P46" s="1" t="s">
        <v>25</v>
      </c>
      <c r="Q46" s="1" t="s">
        <v>25</v>
      </c>
      <c r="R46" s="1" t="s">
        <v>25</v>
      </c>
      <c r="S46" s="1"/>
      <c r="T46" s="1"/>
      <c r="U46" s="1"/>
      <c r="V46" s="1"/>
      <c r="W46" s="1" t="s">
        <v>26</v>
      </c>
      <c r="X46" s="1" t="s">
        <v>26</v>
      </c>
      <c r="Y46" s="1" t="s">
        <v>26</v>
      </c>
      <c r="Z46" s="1" t="s">
        <v>26</v>
      </c>
      <c r="AA46" s="7" t="s">
        <v>26</v>
      </c>
      <c r="AB46" s="1" t="s">
        <v>26</v>
      </c>
      <c r="AC46" s="1" t="s">
        <v>26</v>
      </c>
      <c r="AD46" s="1" t="s">
        <v>26</v>
      </c>
      <c r="AE46" s="1" t="s">
        <v>26</v>
      </c>
      <c r="AF46" s="1" t="s">
        <v>26</v>
      </c>
      <c r="AG46" s="1" t="s">
        <v>26</v>
      </c>
      <c r="AH46" s="1" t="s">
        <v>26</v>
      </c>
    </row>
    <row r="47" spans="1:35" x14ac:dyDescent="0.3">
      <c r="A47" s="2" t="s">
        <v>1</v>
      </c>
      <c r="B47" s="3"/>
      <c r="C47" s="3"/>
      <c r="D47" s="3"/>
      <c r="E47" s="4"/>
      <c r="F47" s="165"/>
      <c r="G47" s="5">
        <f>+G11</f>
        <v>43160</v>
      </c>
      <c r="H47" s="5">
        <f t="shared" ref="H47:AH47" si="3">+H11</f>
        <v>43191</v>
      </c>
      <c r="I47" s="5">
        <f t="shared" si="3"/>
        <v>43221</v>
      </c>
      <c r="J47" s="5">
        <f t="shared" si="3"/>
        <v>43252</v>
      </c>
      <c r="K47" s="5">
        <f t="shared" si="3"/>
        <v>43282</v>
      </c>
      <c r="L47" s="5">
        <f t="shared" si="3"/>
        <v>43313</v>
      </c>
      <c r="M47" s="5">
        <f t="shared" si="3"/>
        <v>43344</v>
      </c>
      <c r="N47" s="5">
        <f t="shared" si="3"/>
        <v>43374</v>
      </c>
      <c r="O47" s="5">
        <f t="shared" si="3"/>
        <v>43405</v>
      </c>
      <c r="P47" s="5">
        <f t="shared" si="3"/>
        <v>43435</v>
      </c>
      <c r="Q47" s="5">
        <f t="shared" si="3"/>
        <v>43466</v>
      </c>
      <c r="R47" s="5">
        <f t="shared" si="3"/>
        <v>43497</v>
      </c>
      <c r="S47" s="5">
        <f t="shared" si="3"/>
        <v>43525</v>
      </c>
      <c r="T47" s="5">
        <f t="shared" si="3"/>
        <v>43556</v>
      </c>
      <c r="U47" s="5">
        <f t="shared" si="3"/>
        <v>43586</v>
      </c>
      <c r="V47" s="5">
        <f t="shared" si="3"/>
        <v>43617</v>
      </c>
      <c r="W47" s="5">
        <f t="shared" si="3"/>
        <v>43647</v>
      </c>
      <c r="X47" s="5">
        <f t="shared" si="3"/>
        <v>43678</v>
      </c>
      <c r="Y47" s="5">
        <f t="shared" si="3"/>
        <v>43709</v>
      </c>
      <c r="Z47" s="5">
        <f t="shared" si="3"/>
        <v>43739</v>
      </c>
      <c r="AA47" s="5">
        <f t="shared" si="3"/>
        <v>43770</v>
      </c>
      <c r="AB47" s="5">
        <f t="shared" si="3"/>
        <v>43800</v>
      </c>
      <c r="AC47" s="5">
        <f t="shared" si="3"/>
        <v>43831</v>
      </c>
      <c r="AD47" s="5">
        <f t="shared" si="3"/>
        <v>43862</v>
      </c>
      <c r="AE47" s="5">
        <f t="shared" si="3"/>
        <v>43891</v>
      </c>
      <c r="AF47" s="5">
        <f t="shared" si="3"/>
        <v>43922</v>
      </c>
      <c r="AG47" s="5">
        <f t="shared" si="3"/>
        <v>43952</v>
      </c>
      <c r="AH47" s="5">
        <f t="shared" si="3"/>
        <v>43983</v>
      </c>
      <c r="AI47" s="5" t="s">
        <v>76</v>
      </c>
    </row>
    <row r="48" spans="1:35" x14ac:dyDescent="0.3">
      <c r="A48" s="6"/>
      <c r="B48" s="7"/>
      <c r="C48" s="7"/>
      <c r="D48" s="7"/>
      <c r="E48" s="7"/>
      <c r="F48" s="7"/>
      <c r="G48" s="8"/>
      <c r="H48" s="8"/>
      <c r="I48" s="8"/>
      <c r="J48" s="8"/>
      <c r="K48" s="8"/>
      <c r="L48" s="8"/>
      <c r="M48" s="8"/>
      <c r="N48" s="8"/>
      <c r="O48" s="9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6"/>
      <c r="AB48" s="8"/>
      <c r="AC48" s="8"/>
      <c r="AD48" s="8"/>
      <c r="AE48" s="8"/>
      <c r="AF48" s="8"/>
      <c r="AG48" s="8"/>
      <c r="AH48" s="8"/>
    </row>
    <row r="49" spans="1:35" x14ac:dyDescent="0.3">
      <c r="A49" s="6"/>
      <c r="B49" s="10" t="s">
        <v>2</v>
      </c>
      <c r="C49" s="10"/>
      <c r="D49" s="10"/>
      <c r="E49" s="7" t="s">
        <v>23</v>
      </c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5" x14ac:dyDescent="0.3">
      <c r="A50" s="6"/>
      <c r="B50" s="12" t="s">
        <v>3</v>
      </c>
      <c r="C50" s="12"/>
      <c r="D50" s="12"/>
      <c r="E50" s="149">
        <f>E14</f>
        <v>12.49</v>
      </c>
      <c r="F50" s="149">
        <f>F14</f>
        <v>12.49</v>
      </c>
      <c r="G50" s="155">
        <f>$E50*G14</f>
        <v>1440750.1326853076</v>
      </c>
      <c r="H50" s="155">
        <f>$E50*H14</f>
        <v>1485974.2873146923</v>
      </c>
      <c r="I50" s="155">
        <f t="shared" ref="I50:L50" si="4">$E50*I14</f>
        <v>1459772.79</v>
      </c>
      <c r="J50" s="155">
        <f t="shared" si="4"/>
        <v>1455559.3553191491</v>
      </c>
      <c r="K50" s="155">
        <f t="shared" si="4"/>
        <v>1430818.28</v>
      </c>
      <c r="L50" s="155">
        <f t="shared" si="4"/>
        <v>1486137.67</v>
      </c>
      <c r="M50" s="155">
        <f t="shared" ref="M50:M60" si="5">$F50*M14</f>
        <v>1462304.22</v>
      </c>
      <c r="N50" s="155">
        <f t="shared" ref="N50:AH50" si="6">$F50*N14</f>
        <v>1462828.8</v>
      </c>
      <c r="O50" s="155">
        <f t="shared" si="6"/>
        <v>1462454.1</v>
      </c>
      <c r="P50" s="155">
        <f t="shared" si="6"/>
        <v>1463066.11</v>
      </c>
      <c r="Q50" s="155">
        <f t="shared" si="6"/>
        <v>1464027.84</v>
      </c>
      <c r="R50" s="155">
        <f t="shared" si="6"/>
        <v>1464477.48</v>
      </c>
      <c r="S50" s="155">
        <f t="shared" si="6"/>
        <v>1465988.77</v>
      </c>
      <c r="T50" s="155">
        <f t="shared" si="6"/>
        <v>1468174.52</v>
      </c>
      <c r="U50" s="155">
        <f t="shared" si="6"/>
        <v>1469261.1500000001</v>
      </c>
      <c r="V50" s="155">
        <f t="shared" si="6"/>
        <v>1471059.71</v>
      </c>
      <c r="W50" s="155">
        <f t="shared" si="6"/>
        <v>1471072.2</v>
      </c>
      <c r="X50" s="155">
        <f t="shared" si="6"/>
        <v>1474756.75</v>
      </c>
      <c r="Y50" s="155">
        <f t="shared" si="6"/>
        <v>1476355.47</v>
      </c>
      <c r="Z50" s="155">
        <f t="shared" si="6"/>
        <v>1477167.32</v>
      </c>
      <c r="AA50" s="155">
        <f t="shared" si="6"/>
        <v>1476792.62</v>
      </c>
      <c r="AB50" s="155">
        <f t="shared" si="6"/>
        <v>1477329.69</v>
      </c>
      <c r="AC50" s="155">
        <f t="shared" si="6"/>
        <v>1476318</v>
      </c>
      <c r="AD50" s="155">
        <f t="shared" si="6"/>
        <v>1476767.6400000001</v>
      </c>
      <c r="AE50" s="155">
        <f t="shared" si="6"/>
        <v>1478291.42</v>
      </c>
      <c r="AF50" s="155">
        <f t="shared" si="6"/>
        <v>1480502.1500000001</v>
      </c>
      <c r="AG50" s="155">
        <f t="shared" si="6"/>
        <v>1481601.27</v>
      </c>
      <c r="AH50" s="155">
        <f t="shared" si="6"/>
        <v>1483412.32</v>
      </c>
      <c r="AI50" s="156">
        <f t="shared" ref="AI50:AI58" si="7">SUM(G50:AE50)</f>
        <v>36697506.325319156</v>
      </c>
    </row>
    <row r="51" spans="1:35" x14ac:dyDescent="0.3">
      <c r="A51" s="6"/>
      <c r="B51" s="12" t="s">
        <v>4</v>
      </c>
      <c r="C51" s="12"/>
      <c r="D51" s="12"/>
      <c r="E51" s="123">
        <f t="shared" ref="E51:F58" si="8">E15</f>
        <v>18.739999999999998</v>
      </c>
      <c r="F51" s="123">
        <f t="shared" si="8"/>
        <v>18.739999999999998</v>
      </c>
      <c r="G51" s="33">
        <f t="shared" ref="G51:L51" si="9">$E51*G15</f>
        <v>18.739999999999998</v>
      </c>
      <c r="H51" s="33">
        <f t="shared" si="9"/>
        <v>18.739999999999998</v>
      </c>
      <c r="I51" s="33">
        <f t="shared" si="9"/>
        <v>18.739999999999998</v>
      </c>
      <c r="J51" s="33">
        <f t="shared" si="9"/>
        <v>18.739999999999998</v>
      </c>
      <c r="K51" s="33">
        <f t="shared" si="9"/>
        <v>7.5</v>
      </c>
      <c r="L51" s="33">
        <f t="shared" si="9"/>
        <v>0</v>
      </c>
      <c r="M51" s="33">
        <f t="shared" si="5"/>
        <v>0</v>
      </c>
      <c r="N51" s="33">
        <f t="shared" ref="N51:AH51" si="10">$F51*N15</f>
        <v>0</v>
      </c>
      <c r="O51" s="33">
        <f t="shared" si="10"/>
        <v>0</v>
      </c>
      <c r="P51" s="33">
        <f t="shared" si="10"/>
        <v>0</v>
      </c>
      <c r="Q51" s="33">
        <f t="shared" si="10"/>
        <v>0</v>
      </c>
      <c r="R51" s="33">
        <f t="shared" si="10"/>
        <v>0</v>
      </c>
      <c r="S51" s="33">
        <f t="shared" si="10"/>
        <v>0</v>
      </c>
      <c r="T51" s="33">
        <f t="shared" si="10"/>
        <v>0</v>
      </c>
      <c r="U51" s="33">
        <f t="shared" si="10"/>
        <v>0</v>
      </c>
      <c r="V51" s="33">
        <f t="shared" si="10"/>
        <v>0</v>
      </c>
      <c r="W51" s="33">
        <f t="shared" si="10"/>
        <v>0</v>
      </c>
      <c r="X51" s="33">
        <f t="shared" si="10"/>
        <v>0</v>
      </c>
      <c r="Y51" s="33">
        <f t="shared" si="10"/>
        <v>0</v>
      </c>
      <c r="Z51" s="33">
        <f t="shared" si="10"/>
        <v>0</v>
      </c>
      <c r="AA51" s="33">
        <f t="shared" si="10"/>
        <v>0</v>
      </c>
      <c r="AB51" s="33">
        <f t="shared" si="10"/>
        <v>0</v>
      </c>
      <c r="AC51" s="33">
        <f t="shared" si="10"/>
        <v>0</v>
      </c>
      <c r="AD51" s="33">
        <f t="shared" si="10"/>
        <v>0</v>
      </c>
      <c r="AE51" s="33">
        <f t="shared" si="10"/>
        <v>0</v>
      </c>
      <c r="AF51" s="33">
        <f t="shared" si="10"/>
        <v>0</v>
      </c>
      <c r="AG51" s="33">
        <f t="shared" si="10"/>
        <v>0</v>
      </c>
      <c r="AH51" s="33">
        <f t="shared" si="10"/>
        <v>0</v>
      </c>
      <c r="AI51" s="35">
        <f t="shared" si="7"/>
        <v>82.46</v>
      </c>
    </row>
    <row r="52" spans="1:35" x14ac:dyDescent="0.3">
      <c r="A52" s="6"/>
      <c r="B52" s="12" t="s">
        <v>5</v>
      </c>
      <c r="C52" s="12"/>
      <c r="D52" s="12"/>
      <c r="E52" s="123">
        <f t="shared" si="8"/>
        <v>31.23</v>
      </c>
      <c r="F52" s="123">
        <f t="shared" si="8"/>
        <v>31.23</v>
      </c>
      <c r="G52" s="33">
        <f t="shared" ref="G52:L52" si="11">$E52*G16</f>
        <v>56662.73</v>
      </c>
      <c r="H52" s="33">
        <f t="shared" si="11"/>
        <v>59124.65</v>
      </c>
      <c r="I52" s="33">
        <f t="shared" si="11"/>
        <v>60774.239999999998</v>
      </c>
      <c r="J52" s="33">
        <f t="shared" si="11"/>
        <v>61855.14</v>
      </c>
      <c r="K52" s="33">
        <f t="shared" si="11"/>
        <v>58751.83</v>
      </c>
      <c r="L52" s="33">
        <f t="shared" si="11"/>
        <v>62366.9</v>
      </c>
      <c r="M52" s="33">
        <f t="shared" si="5"/>
        <v>63896.58</v>
      </c>
      <c r="N52" s="33">
        <f t="shared" ref="N52:AH52" si="12">$F52*N16</f>
        <v>63927.81</v>
      </c>
      <c r="O52" s="33">
        <f t="shared" si="12"/>
        <v>63927.81</v>
      </c>
      <c r="P52" s="33">
        <f t="shared" si="12"/>
        <v>63959.040000000001</v>
      </c>
      <c r="Q52" s="33">
        <f t="shared" si="12"/>
        <v>63990.270000000004</v>
      </c>
      <c r="R52" s="33">
        <f t="shared" si="12"/>
        <v>64021.5</v>
      </c>
      <c r="S52" s="33">
        <f t="shared" si="12"/>
        <v>64083.96</v>
      </c>
      <c r="T52" s="33">
        <f t="shared" si="12"/>
        <v>64177.65</v>
      </c>
      <c r="U52" s="33">
        <f t="shared" si="12"/>
        <v>64208.88</v>
      </c>
      <c r="V52" s="33">
        <f t="shared" si="12"/>
        <v>64271.340000000004</v>
      </c>
      <c r="W52" s="33">
        <f t="shared" si="12"/>
        <v>64271.340000000004</v>
      </c>
      <c r="X52" s="33">
        <f t="shared" si="12"/>
        <v>64427.49</v>
      </c>
      <c r="Y52" s="33">
        <f t="shared" si="12"/>
        <v>64489.950000000004</v>
      </c>
      <c r="Z52" s="33">
        <f t="shared" si="12"/>
        <v>64521.18</v>
      </c>
      <c r="AA52" s="33">
        <f t="shared" si="12"/>
        <v>64521.18</v>
      </c>
      <c r="AB52" s="33">
        <f t="shared" si="12"/>
        <v>64552.41</v>
      </c>
      <c r="AC52" s="33">
        <f t="shared" si="12"/>
        <v>64521.18</v>
      </c>
      <c r="AD52" s="33">
        <f t="shared" si="12"/>
        <v>64552.41</v>
      </c>
      <c r="AE52" s="33">
        <f t="shared" si="12"/>
        <v>64614.87</v>
      </c>
      <c r="AF52" s="33">
        <f t="shared" si="12"/>
        <v>64708.56</v>
      </c>
      <c r="AG52" s="33">
        <f t="shared" si="12"/>
        <v>64739.79</v>
      </c>
      <c r="AH52" s="33">
        <f t="shared" si="12"/>
        <v>64802.25</v>
      </c>
      <c r="AI52" s="35">
        <f t="shared" si="7"/>
        <v>1580472.3399999999</v>
      </c>
    </row>
    <row r="53" spans="1:35" x14ac:dyDescent="0.3">
      <c r="A53" s="6"/>
      <c r="B53" s="12" t="s">
        <v>6</v>
      </c>
      <c r="C53" s="12"/>
      <c r="D53" s="12"/>
      <c r="E53" s="123">
        <f t="shared" si="8"/>
        <v>62.45</v>
      </c>
      <c r="F53" s="123">
        <f t="shared" si="8"/>
        <v>62.45</v>
      </c>
      <c r="G53" s="33">
        <f t="shared" ref="G53:L53" si="13">$E53*G17</f>
        <v>811.85</v>
      </c>
      <c r="H53" s="33">
        <f t="shared" si="13"/>
        <v>749.4</v>
      </c>
      <c r="I53" s="33">
        <f t="shared" si="13"/>
        <v>811.85</v>
      </c>
      <c r="J53" s="33">
        <f t="shared" si="13"/>
        <v>749.4</v>
      </c>
      <c r="K53" s="33">
        <f t="shared" si="13"/>
        <v>1003.65</v>
      </c>
      <c r="L53" s="33">
        <f t="shared" si="13"/>
        <v>749.4</v>
      </c>
      <c r="M53" s="33">
        <f t="shared" si="5"/>
        <v>811.85</v>
      </c>
      <c r="N53" s="33">
        <f t="shared" ref="N53:AH53" si="14">$F53*N17</f>
        <v>811.85</v>
      </c>
      <c r="O53" s="33">
        <f t="shared" si="14"/>
        <v>811.85</v>
      </c>
      <c r="P53" s="33">
        <f t="shared" si="14"/>
        <v>811.85</v>
      </c>
      <c r="Q53" s="33">
        <f t="shared" si="14"/>
        <v>811.85</v>
      </c>
      <c r="R53" s="33">
        <f t="shared" si="14"/>
        <v>811.85</v>
      </c>
      <c r="S53" s="33">
        <f t="shared" si="14"/>
        <v>811.85</v>
      </c>
      <c r="T53" s="33">
        <f t="shared" si="14"/>
        <v>811.85</v>
      </c>
      <c r="U53" s="33">
        <f t="shared" si="14"/>
        <v>811.85</v>
      </c>
      <c r="V53" s="33">
        <f t="shared" si="14"/>
        <v>811.85</v>
      </c>
      <c r="W53" s="33">
        <f t="shared" si="14"/>
        <v>811.85</v>
      </c>
      <c r="X53" s="33">
        <f t="shared" si="14"/>
        <v>811.85</v>
      </c>
      <c r="Y53" s="33">
        <f t="shared" si="14"/>
        <v>811.85</v>
      </c>
      <c r="Z53" s="33">
        <f t="shared" si="14"/>
        <v>811.85</v>
      </c>
      <c r="AA53" s="33">
        <f t="shared" si="14"/>
        <v>811.85</v>
      </c>
      <c r="AB53" s="33">
        <f t="shared" si="14"/>
        <v>811.85</v>
      </c>
      <c r="AC53" s="33">
        <f t="shared" si="14"/>
        <v>811.85</v>
      </c>
      <c r="AD53" s="33">
        <f t="shared" si="14"/>
        <v>811.85</v>
      </c>
      <c r="AE53" s="33">
        <f t="shared" si="14"/>
        <v>811.85</v>
      </c>
      <c r="AF53" s="33">
        <f t="shared" si="14"/>
        <v>811.85</v>
      </c>
      <c r="AG53" s="33">
        <f t="shared" si="14"/>
        <v>811.85</v>
      </c>
      <c r="AH53" s="33">
        <f t="shared" si="14"/>
        <v>811.85</v>
      </c>
      <c r="AI53" s="35">
        <f t="shared" si="7"/>
        <v>20300.699999999997</v>
      </c>
    </row>
    <row r="54" spans="1:35" x14ac:dyDescent="0.3">
      <c r="A54" s="6"/>
      <c r="B54" s="12" t="s">
        <v>7</v>
      </c>
      <c r="C54" s="12"/>
      <c r="D54" s="12"/>
      <c r="E54" s="123">
        <f t="shared" si="8"/>
        <v>99.92</v>
      </c>
      <c r="F54" s="123">
        <f t="shared" si="8"/>
        <v>99.92</v>
      </c>
      <c r="G54" s="33">
        <f t="shared" ref="G54:L54" si="15">$E54*G18</f>
        <v>11571.070000000002</v>
      </c>
      <c r="H54" s="33">
        <f t="shared" si="15"/>
        <v>12290.159999999998</v>
      </c>
      <c r="I54" s="33">
        <f t="shared" si="15"/>
        <v>11738.55</v>
      </c>
      <c r="J54" s="33">
        <f t="shared" si="15"/>
        <v>11943.04</v>
      </c>
      <c r="K54" s="33">
        <f t="shared" si="15"/>
        <v>11390.880000000001</v>
      </c>
      <c r="L54" s="33">
        <f t="shared" si="15"/>
        <v>12288.79</v>
      </c>
      <c r="M54" s="33">
        <f t="shared" si="5"/>
        <v>11690.64</v>
      </c>
      <c r="N54" s="33">
        <f t="shared" ref="N54:AH54" si="16">$F54*N18</f>
        <v>11690.64</v>
      </c>
      <c r="O54" s="33">
        <f t="shared" si="16"/>
        <v>11690.64</v>
      </c>
      <c r="P54" s="33">
        <f t="shared" si="16"/>
        <v>11690.64</v>
      </c>
      <c r="Q54" s="33">
        <f t="shared" si="16"/>
        <v>11690.64</v>
      </c>
      <c r="R54" s="33">
        <f t="shared" si="16"/>
        <v>11690.64</v>
      </c>
      <c r="S54" s="33">
        <f t="shared" si="16"/>
        <v>11690.64</v>
      </c>
      <c r="T54" s="33">
        <f t="shared" si="16"/>
        <v>11690.64</v>
      </c>
      <c r="U54" s="33">
        <f t="shared" si="16"/>
        <v>11690.64</v>
      </c>
      <c r="V54" s="33">
        <f t="shared" si="16"/>
        <v>11690.64</v>
      </c>
      <c r="W54" s="33">
        <f t="shared" si="16"/>
        <v>11690.64</v>
      </c>
      <c r="X54" s="33">
        <f t="shared" si="16"/>
        <v>11690.64</v>
      </c>
      <c r="Y54" s="33">
        <f t="shared" si="16"/>
        <v>11690.64</v>
      </c>
      <c r="Z54" s="33">
        <f t="shared" si="16"/>
        <v>11690.64</v>
      </c>
      <c r="AA54" s="33">
        <f t="shared" si="16"/>
        <v>11690.64</v>
      </c>
      <c r="AB54" s="33">
        <f t="shared" si="16"/>
        <v>11690.64</v>
      </c>
      <c r="AC54" s="33">
        <f t="shared" si="16"/>
        <v>11690.64</v>
      </c>
      <c r="AD54" s="33">
        <f t="shared" si="16"/>
        <v>11690.64</v>
      </c>
      <c r="AE54" s="33">
        <f t="shared" si="16"/>
        <v>11690.64</v>
      </c>
      <c r="AF54" s="33">
        <f t="shared" si="16"/>
        <v>11690.64</v>
      </c>
      <c r="AG54" s="33">
        <f t="shared" si="16"/>
        <v>11690.64</v>
      </c>
      <c r="AH54" s="33">
        <f t="shared" si="16"/>
        <v>11690.64</v>
      </c>
      <c r="AI54" s="35">
        <f t="shared" si="7"/>
        <v>293344.65000000014</v>
      </c>
    </row>
    <row r="55" spans="1:35" x14ac:dyDescent="0.3">
      <c r="A55" s="6"/>
      <c r="B55" s="12" t="s">
        <v>8</v>
      </c>
      <c r="C55" s="12"/>
      <c r="D55" s="12"/>
      <c r="E55" s="123">
        <f t="shared" si="8"/>
        <v>187.35</v>
      </c>
      <c r="F55" s="123">
        <f t="shared" si="8"/>
        <v>187.35</v>
      </c>
      <c r="G55" s="33">
        <f t="shared" ref="G55:L55" si="17">$E55*G19</f>
        <v>0</v>
      </c>
      <c r="H55" s="33">
        <f t="shared" si="17"/>
        <v>0</v>
      </c>
      <c r="I55" s="33">
        <f t="shared" si="17"/>
        <v>0</v>
      </c>
      <c r="J55" s="33">
        <f t="shared" si="17"/>
        <v>0</v>
      </c>
      <c r="K55" s="33">
        <f t="shared" si="17"/>
        <v>0</v>
      </c>
      <c r="L55" s="33">
        <f t="shared" si="17"/>
        <v>0</v>
      </c>
      <c r="M55" s="33">
        <f t="shared" si="5"/>
        <v>0</v>
      </c>
      <c r="N55" s="33">
        <f t="shared" ref="N55:AH55" si="18">$F55*N19</f>
        <v>0</v>
      </c>
      <c r="O55" s="33">
        <f t="shared" si="18"/>
        <v>0</v>
      </c>
      <c r="P55" s="33">
        <f t="shared" si="18"/>
        <v>0</v>
      </c>
      <c r="Q55" s="33">
        <f t="shared" si="18"/>
        <v>0</v>
      </c>
      <c r="R55" s="33">
        <f t="shared" si="18"/>
        <v>0</v>
      </c>
      <c r="S55" s="33">
        <f t="shared" si="18"/>
        <v>0</v>
      </c>
      <c r="T55" s="33">
        <f t="shared" si="18"/>
        <v>0</v>
      </c>
      <c r="U55" s="33">
        <f t="shared" si="18"/>
        <v>0</v>
      </c>
      <c r="V55" s="33">
        <f t="shared" si="18"/>
        <v>0</v>
      </c>
      <c r="W55" s="33">
        <f t="shared" si="18"/>
        <v>0</v>
      </c>
      <c r="X55" s="33">
        <f t="shared" si="18"/>
        <v>0</v>
      </c>
      <c r="Y55" s="33">
        <f t="shared" si="18"/>
        <v>0</v>
      </c>
      <c r="Z55" s="33">
        <f t="shared" si="18"/>
        <v>0</v>
      </c>
      <c r="AA55" s="33">
        <f t="shared" si="18"/>
        <v>0</v>
      </c>
      <c r="AB55" s="33">
        <f t="shared" si="18"/>
        <v>0</v>
      </c>
      <c r="AC55" s="33">
        <f t="shared" si="18"/>
        <v>0</v>
      </c>
      <c r="AD55" s="33">
        <f t="shared" si="18"/>
        <v>0</v>
      </c>
      <c r="AE55" s="33">
        <f t="shared" si="18"/>
        <v>0</v>
      </c>
      <c r="AF55" s="33">
        <f t="shared" si="18"/>
        <v>0</v>
      </c>
      <c r="AG55" s="33">
        <f t="shared" si="18"/>
        <v>0</v>
      </c>
      <c r="AH55" s="33">
        <f t="shared" si="18"/>
        <v>0</v>
      </c>
      <c r="AI55" s="35">
        <f t="shared" si="7"/>
        <v>0</v>
      </c>
    </row>
    <row r="56" spans="1:35" x14ac:dyDescent="0.3">
      <c r="A56" s="6"/>
      <c r="B56" s="12" t="s">
        <v>9</v>
      </c>
      <c r="C56" s="12"/>
      <c r="D56" s="12"/>
      <c r="E56" s="123">
        <f t="shared" si="8"/>
        <v>312.25</v>
      </c>
      <c r="F56" s="123">
        <f t="shared" si="8"/>
        <v>312.25</v>
      </c>
      <c r="G56" s="33">
        <f t="shared" ref="G56:L56" si="19">$E56*G20</f>
        <v>0</v>
      </c>
      <c r="H56" s="33">
        <f t="shared" si="19"/>
        <v>0</v>
      </c>
      <c r="I56" s="33">
        <f t="shared" si="19"/>
        <v>0</v>
      </c>
      <c r="J56" s="33">
        <f t="shared" si="19"/>
        <v>0</v>
      </c>
      <c r="K56" s="33">
        <f t="shared" si="19"/>
        <v>0</v>
      </c>
      <c r="L56" s="33">
        <f t="shared" si="19"/>
        <v>0</v>
      </c>
      <c r="M56" s="33">
        <f t="shared" si="5"/>
        <v>0</v>
      </c>
      <c r="N56" s="33">
        <f t="shared" ref="N56:AH56" si="20">$F56*N20</f>
        <v>0</v>
      </c>
      <c r="O56" s="33">
        <f t="shared" si="20"/>
        <v>0</v>
      </c>
      <c r="P56" s="33">
        <f t="shared" si="20"/>
        <v>0</v>
      </c>
      <c r="Q56" s="33">
        <f t="shared" si="20"/>
        <v>0</v>
      </c>
      <c r="R56" s="33">
        <f t="shared" si="20"/>
        <v>0</v>
      </c>
      <c r="S56" s="33">
        <f t="shared" si="20"/>
        <v>0</v>
      </c>
      <c r="T56" s="33">
        <f t="shared" si="20"/>
        <v>0</v>
      </c>
      <c r="U56" s="33">
        <f t="shared" si="20"/>
        <v>0</v>
      </c>
      <c r="V56" s="33">
        <f t="shared" si="20"/>
        <v>0</v>
      </c>
      <c r="W56" s="33">
        <f t="shared" si="20"/>
        <v>0</v>
      </c>
      <c r="X56" s="33">
        <f t="shared" si="20"/>
        <v>0</v>
      </c>
      <c r="Y56" s="33">
        <f t="shared" si="20"/>
        <v>0</v>
      </c>
      <c r="Z56" s="33">
        <f t="shared" si="20"/>
        <v>0</v>
      </c>
      <c r="AA56" s="33">
        <f t="shared" si="20"/>
        <v>0</v>
      </c>
      <c r="AB56" s="33">
        <f t="shared" si="20"/>
        <v>0</v>
      </c>
      <c r="AC56" s="33">
        <f t="shared" si="20"/>
        <v>0</v>
      </c>
      <c r="AD56" s="33">
        <f t="shared" si="20"/>
        <v>0</v>
      </c>
      <c r="AE56" s="33">
        <f t="shared" si="20"/>
        <v>0</v>
      </c>
      <c r="AF56" s="33">
        <f t="shared" si="20"/>
        <v>0</v>
      </c>
      <c r="AG56" s="33">
        <f t="shared" si="20"/>
        <v>0</v>
      </c>
      <c r="AH56" s="33">
        <f t="shared" si="20"/>
        <v>0</v>
      </c>
      <c r="AI56" s="35">
        <f t="shared" si="7"/>
        <v>0</v>
      </c>
    </row>
    <row r="57" spans="1:35" x14ac:dyDescent="0.3">
      <c r="A57" s="6"/>
      <c r="B57" s="12" t="s">
        <v>10</v>
      </c>
      <c r="C57" s="12"/>
      <c r="D57" s="12"/>
      <c r="E57" s="123">
        <f t="shared" si="8"/>
        <v>624.5</v>
      </c>
      <c r="F57" s="123">
        <f t="shared" si="8"/>
        <v>624.5</v>
      </c>
      <c r="G57" s="33">
        <f t="shared" ref="G57:L57" si="21">$E57*G21</f>
        <v>1873.5</v>
      </c>
      <c r="H57" s="33">
        <f t="shared" si="21"/>
        <v>1873.5</v>
      </c>
      <c r="I57" s="33">
        <f t="shared" si="21"/>
        <v>1873.5</v>
      </c>
      <c r="J57" s="33">
        <f t="shared" si="21"/>
        <v>1873.5</v>
      </c>
      <c r="K57" s="33">
        <f t="shared" si="21"/>
        <v>1873.5</v>
      </c>
      <c r="L57" s="33">
        <f t="shared" si="21"/>
        <v>1873.5</v>
      </c>
      <c r="M57" s="33">
        <f t="shared" si="5"/>
        <v>1873.5</v>
      </c>
      <c r="N57" s="33">
        <f t="shared" ref="N57:AH57" si="22">$F57*N21</f>
        <v>1873.5</v>
      </c>
      <c r="O57" s="33">
        <f t="shared" si="22"/>
        <v>1873.5</v>
      </c>
      <c r="P57" s="33">
        <f t="shared" si="22"/>
        <v>1873.5</v>
      </c>
      <c r="Q57" s="33">
        <f t="shared" si="22"/>
        <v>1873.5</v>
      </c>
      <c r="R57" s="33">
        <f t="shared" si="22"/>
        <v>1873.5</v>
      </c>
      <c r="S57" s="33">
        <f t="shared" si="22"/>
        <v>1873.5</v>
      </c>
      <c r="T57" s="33">
        <f t="shared" si="22"/>
        <v>1873.5</v>
      </c>
      <c r="U57" s="33">
        <f t="shared" si="22"/>
        <v>1873.5</v>
      </c>
      <c r="V57" s="33">
        <f t="shared" si="22"/>
        <v>1873.5</v>
      </c>
      <c r="W57" s="33">
        <f t="shared" si="22"/>
        <v>1873.5</v>
      </c>
      <c r="X57" s="33">
        <f t="shared" si="22"/>
        <v>1873.5</v>
      </c>
      <c r="Y57" s="33">
        <f t="shared" si="22"/>
        <v>1873.5</v>
      </c>
      <c r="Z57" s="33">
        <f t="shared" si="22"/>
        <v>1873.5</v>
      </c>
      <c r="AA57" s="33">
        <f t="shared" si="22"/>
        <v>1873.5</v>
      </c>
      <c r="AB57" s="33">
        <f t="shared" si="22"/>
        <v>1873.5</v>
      </c>
      <c r="AC57" s="33">
        <f t="shared" si="22"/>
        <v>1873.5</v>
      </c>
      <c r="AD57" s="33">
        <f t="shared" si="22"/>
        <v>1873.5</v>
      </c>
      <c r="AE57" s="33">
        <f t="shared" si="22"/>
        <v>1873.5</v>
      </c>
      <c r="AF57" s="33">
        <f t="shared" si="22"/>
        <v>1873.5</v>
      </c>
      <c r="AG57" s="33">
        <f t="shared" si="22"/>
        <v>1873.5</v>
      </c>
      <c r="AH57" s="33">
        <f t="shared" si="22"/>
        <v>1873.5</v>
      </c>
      <c r="AI57" s="35">
        <f t="shared" si="7"/>
        <v>46837.5</v>
      </c>
    </row>
    <row r="58" spans="1:35" x14ac:dyDescent="0.3">
      <c r="A58" s="6"/>
      <c r="B58" s="12" t="s">
        <v>11</v>
      </c>
      <c r="C58" s="12"/>
      <c r="D58" s="12"/>
      <c r="E58" s="123">
        <f t="shared" si="8"/>
        <v>999.2</v>
      </c>
      <c r="F58" s="123">
        <f t="shared" si="8"/>
        <v>999.2</v>
      </c>
      <c r="G58" s="33">
        <f t="shared" ref="G58:L58" si="23">$E58*G22</f>
        <v>919.81</v>
      </c>
      <c r="H58" s="33">
        <f t="shared" si="23"/>
        <v>999.2</v>
      </c>
      <c r="I58" s="33">
        <f t="shared" si="23"/>
        <v>1078.5899999999999</v>
      </c>
      <c r="J58" s="33">
        <f t="shared" si="23"/>
        <v>999.2</v>
      </c>
      <c r="K58" s="33">
        <f t="shared" si="23"/>
        <v>999.2</v>
      </c>
      <c r="L58" s="33">
        <f t="shared" si="23"/>
        <v>999.2</v>
      </c>
      <c r="M58" s="33">
        <f t="shared" si="5"/>
        <v>999.2</v>
      </c>
      <c r="N58" s="33">
        <f t="shared" ref="N58:AH58" si="24">$F58*N22</f>
        <v>999.2</v>
      </c>
      <c r="O58" s="33">
        <f t="shared" si="24"/>
        <v>999.2</v>
      </c>
      <c r="P58" s="33">
        <f t="shared" si="24"/>
        <v>999.2</v>
      </c>
      <c r="Q58" s="33">
        <f t="shared" si="24"/>
        <v>999.2</v>
      </c>
      <c r="R58" s="33">
        <f t="shared" si="24"/>
        <v>999.2</v>
      </c>
      <c r="S58" s="33">
        <f t="shared" si="24"/>
        <v>999.2</v>
      </c>
      <c r="T58" s="33">
        <f t="shared" si="24"/>
        <v>999.2</v>
      </c>
      <c r="U58" s="33">
        <f t="shared" si="24"/>
        <v>999.2</v>
      </c>
      <c r="V58" s="33">
        <f t="shared" si="24"/>
        <v>999.2</v>
      </c>
      <c r="W58" s="33">
        <f t="shared" si="24"/>
        <v>999.2</v>
      </c>
      <c r="X58" s="33">
        <f t="shared" si="24"/>
        <v>999.2</v>
      </c>
      <c r="Y58" s="33">
        <f t="shared" si="24"/>
        <v>999.2</v>
      </c>
      <c r="Z58" s="33">
        <f t="shared" si="24"/>
        <v>999.2</v>
      </c>
      <c r="AA58" s="33">
        <f t="shared" si="24"/>
        <v>999.2</v>
      </c>
      <c r="AB58" s="33">
        <f t="shared" si="24"/>
        <v>999.2</v>
      </c>
      <c r="AC58" s="33">
        <f t="shared" si="24"/>
        <v>999.2</v>
      </c>
      <c r="AD58" s="33">
        <f t="shared" si="24"/>
        <v>999.2</v>
      </c>
      <c r="AE58" s="33">
        <f t="shared" si="24"/>
        <v>999.2</v>
      </c>
      <c r="AF58" s="33">
        <f t="shared" si="24"/>
        <v>999.2</v>
      </c>
      <c r="AG58" s="33">
        <f t="shared" si="24"/>
        <v>999.2</v>
      </c>
      <c r="AH58" s="33">
        <f t="shared" si="24"/>
        <v>999.2</v>
      </c>
      <c r="AI58" s="35">
        <f t="shared" si="7"/>
        <v>24980.000000000011</v>
      </c>
    </row>
    <row r="59" spans="1:35" x14ac:dyDescent="0.3">
      <c r="A59" s="6"/>
      <c r="B59" s="12"/>
      <c r="C59" s="12"/>
      <c r="D59" s="12"/>
      <c r="E59" s="86"/>
      <c r="F59" s="189"/>
      <c r="G59" s="33">
        <f t="shared" ref="G59:G60" si="25">$E59*G23</f>
        <v>0</v>
      </c>
      <c r="H59" s="33">
        <f t="shared" ref="H59:L59" si="26">$E59*H23</f>
        <v>0</v>
      </c>
      <c r="I59" s="33">
        <f t="shared" si="26"/>
        <v>0</v>
      </c>
      <c r="J59" s="33">
        <f t="shared" si="26"/>
        <v>0</v>
      </c>
      <c r="K59" s="33">
        <f t="shared" si="26"/>
        <v>0</v>
      </c>
      <c r="L59" s="33">
        <f t="shared" si="26"/>
        <v>0</v>
      </c>
      <c r="M59" s="33">
        <f t="shared" si="5"/>
        <v>0</v>
      </c>
      <c r="N59" s="33">
        <f t="shared" ref="N59:AH59" si="27">$F59*N23</f>
        <v>0</v>
      </c>
      <c r="O59" s="33">
        <f t="shared" si="27"/>
        <v>0</v>
      </c>
      <c r="P59" s="33">
        <f t="shared" si="27"/>
        <v>0</v>
      </c>
      <c r="Q59" s="33">
        <f t="shared" si="27"/>
        <v>0</v>
      </c>
      <c r="R59" s="33">
        <f t="shared" si="27"/>
        <v>0</v>
      </c>
      <c r="S59" s="33">
        <f t="shared" si="27"/>
        <v>0</v>
      </c>
      <c r="T59" s="33">
        <f t="shared" si="27"/>
        <v>0</v>
      </c>
      <c r="U59" s="33">
        <f t="shared" si="27"/>
        <v>0</v>
      </c>
      <c r="V59" s="33">
        <f t="shared" si="27"/>
        <v>0</v>
      </c>
      <c r="W59" s="33">
        <f t="shared" si="27"/>
        <v>0</v>
      </c>
      <c r="X59" s="33">
        <f t="shared" si="27"/>
        <v>0</v>
      </c>
      <c r="Y59" s="33">
        <f t="shared" si="27"/>
        <v>0</v>
      </c>
      <c r="Z59" s="33">
        <f t="shared" si="27"/>
        <v>0</v>
      </c>
      <c r="AA59" s="33">
        <f t="shared" si="27"/>
        <v>0</v>
      </c>
      <c r="AB59" s="33">
        <f t="shared" si="27"/>
        <v>0</v>
      </c>
      <c r="AC59" s="33">
        <f t="shared" si="27"/>
        <v>0</v>
      </c>
      <c r="AD59" s="33">
        <f t="shared" si="27"/>
        <v>0</v>
      </c>
      <c r="AE59" s="33">
        <f t="shared" si="27"/>
        <v>0</v>
      </c>
      <c r="AF59" s="33">
        <f t="shared" si="27"/>
        <v>0</v>
      </c>
      <c r="AG59" s="33">
        <f t="shared" si="27"/>
        <v>0</v>
      </c>
      <c r="AH59" s="33">
        <f t="shared" si="27"/>
        <v>0</v>
      </c>
      <c r="AI59" s="35">
        <f t="shared" ref="AI59:AI60" si="28">SUM(G59:AH59)</f>
        <v>0</v>
      </c>
    </row>
    <row r="60" spans="1:35" x14ac:dyDescent="0.3">
      <c r="A60" s="6"/>
      <c r="B60" s="15"/>
      <c r="C60" s="15"/>
      <c r="D60" s="15"/>
      <c r="E60" s="87"/>
      <c r="F60" s="190"/>
      <c r="G60" s="34">
        <f t="shared" si="25"/>
        <v>0</v>
      </c>
      <c r="H60" s="34">
        <f t="shared" ref="H60:L60" si="29">$E60*H24</f>
        <v>0</v>
      </c>
      <c r="I60" s="34">
        <f t="shared" si="29"/>
        <v>0</v>
      </c>
      <c r="J60" s="34">
        <f t="shared" si="29"/>
        <v>0</v>
      </c>
      <c r="K60" s="34">
        <f t="shared" si="29"/>
        <v>0</v>
      </c>
      <c r="L60" s="34">
        <f t="shared" si="29"/>
        <v>0</v>
      </c>
      <c r="M60" s="34">
        <f t="shared" si="5"/>
        <v>0</v>
      </c>
      <c r="N60" s="34">
        <f t="shared" ref="N60:AH60" si="30">$F60*N24</f>
        <v>0</v>
      </c>
      <c r="O60" s="34">
        <f t="shared" si="30"/>
        <v>0</v>
      </c>
      <c r="P60" s="34">
        <f t="shared" si="30"/>
        <v>0</v>
      </c>
      <c r="Q60" s="34">
        <f t="shared" si="30"/>
        <v>0</v>
      </c>
      <c r="R60" s="34">
        <f t="shared" si="30"/>
        <v>0</v>
      </c>
      <c r="S60" s="34">
        <f t="shared" si="30"/>
        <v>0</v>
      </c>
      <c r="T60" s="34">
        <f t="shared" si="30"/>
        <v>0</v>
      </c>
      <c r="U60" s="34">
        <f t="shared" si="30"/>
        <v>0</v>
      </c>
      <c r="V60" s="34">
        <f t="shared" si="30"/>
        <v>0</v>
      </c>
      <c r="W60" s="34">
        <f t="shared" si="30"/>
        <v>0</v>
      </c>
      <c r="X60" s="34">
        <f t="shared" si="30"/>
        <v>0</v>
      </c>
      <c r="Y60" s="34">
        <f t="shared" si="30"/>
        <v>0</v>
      </c>
      <c r="Z60" s="34">
        <f t="shared" si="30"/>
        <v>0</v>
      </c>
      <c r="AA60" s="34">
        <f t="shared" si="30"/>
        <v>0</v>
      </c>
      <c r="AB60" s="34">
        <f t="shared" si="30"/>
        <v>0</v>
      </c>
      <c r="AC60" s="34">
        <f t="shared" si="30"/>
        <v>0</v>
      </c>
      <c r="AD60" s="34">
        <f t="shared" si="30"/>
        <v>0</v>
      </c>
      <c r="AE60" s="34">
        <f t="shared" si="30"/>
        <v>0</v>
      </c>
      <c r="AF60" s="34">
        <f t="shared" si="30"/>
        <v>0</v>
      </c>
      <c r="AG60" s="34">
        <f t="shared" si="30"/>
        <v>0</v>
      </c>
      <c r="AH60" s="34">
        <f t="shared" si="30"/>
        <v>0</v>
      </c>
      <c r="AI60" s="85">
        <f t="shared" si="28"/>
        <v>0</v>
      </c>
    </row>
    <row r="61" spans="1:35" x14ac:dyDescent="0.3">
      <c r="A61" s="6"/>
      <c r="B61" s="10" t="s">
        <v>12</v>
      </c>
      <c r="C61" s="10"/>
      <c r="D61" s="10"/>
      <c r="E61" s="17"/>
      <c r="F61" s="18"/>
      <c r="G61" s="157">
        <f>SUM(G50:G60)</f>
        <v>1512607.8326853078</v>
      </c>
      <c r="H61" s="157">
        <f>SUM(H50:H60)</f>
        <v>1561029.937314692</v>
      </c>
      <c r="I61" s="157">
        <f>SUM(I50:I60)</f>
        <v>1536068.2600000002</v>
      </c>
      <c r="J61" s="157">
        <f t="shared" ref="J61:L61" si="31">SUM(J50:J60)</f>
        <v>1532998.3753191489</v>
      </c>
      <c r="K61" s="157">
        <f t="shared" si="31"/>
        <v>1504844.8399999999</v>
      </c>
      <c r="L61" s="157">
        <f t="shared" si="31"/>
        <v>1564415.4599999997</v>
      </c>
      <c r="M61" s="157">
        <f>SUM(M50:M60)</f>
        <v>1541575.99</v>
      </c>
      <c r="N61" s="157">
        <f t="shared" ref="N61:AH61" si="32">SUM(N50:N60)</f>
        <v>1542131.8</v>
      </c>
      <c r="O61" s="157">
        <f t="shared" si="32"/>
        <v>1541757.1</v>
      </c>
      <c r="P61" s="157">
        <f t="shared" si="32"/>
        <v>1542400.34</v>
      </c>
      <c r="Q61" s="157">
        <f t="shared" si="32"/>
        <v>1543393.3</v>
      </c>
      <c r="R61" s="157">
        <f t="shared" si="32"/>
        <v>1543874.17</v>
      </c>
      <c r="S61" s="157">
        <f t="shared" si="32"/>
        <v>1545447.92</v>
      </c>
      <c r="T61" s="157">
        <f t="shared" si="32"/>
        <v>1547727.3599999999</v>
      </c>
      <c r="U61" s="157">
        <f t="shared" si="32"/>
        <v>1548845.22</v>
      </c>
      <c r="V61" s="157">
        <f t="shared" si="32"/>
        <v>1550706.24</v>
      </c>
      <c r="W61" s="157">
        <f t="shared" si="32"/>
        <v>1550718.73</v>
      </c>
      <c r="X61" s="157">
        <f t="shared" si="32"/>
        <v>1554559.43</v>
      </c>
      <c r="Y61" s="157">
        <f t="shared" si="32"/>
        <v>1556220.6099999999</v>
      </c>
      <c r="Z61" s="157">
        <f t="shared" si="32"/>
        <v>1557063.69</v>
      </c>
      <c r="AA61" s="157">
        <f t="shared" si="32"/>
        <v>1556688.99</v>
      </c>
      <c r="AB61" s="157">
        <f t="shared" si="32"/>
        <v>1557257.2899999998</v>
      </c>
      <c r="AC61" s="157">
        <f t="shared" si="32"/>
        <v>1556214.3699999999</v>
      </c>
      <c r="AD61" s="157">
        <f t="shared" si="32"/>
        <v>1556695.24</v>
      </c>
      <c r="AE61" s="157">
        <f t="shared" si="32"/>
        <v>1558281.48</v>
      </c>
      <c r="AF61" s="157">
        <f t="shared" si="32"/>
        <v>1560585.9000000001</v>
      </c>
      <c r="AG61" s="157">
        <f t="shared" si="32"/>
        <v>1561716.25</v>
      </c>
      <c r="AH61" s="157">
        <f t="shared" si="32"/>
        <v>1563589.76</v>
      </c>
      <c r="AI61" s="156">
        <f>SUM(G61:AH61)</f>
        <v>43349415.885319136</v>
      </c>
    </row>
    <row r="62" spans="1:35" x14ac:dyDescent="0.3">
      <c r="A62" s="6"/>
      <c r="B62" s="10"/>
      <c r="C62" s="10"/>
      <c r="D62" s="1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5" x14ac:dyDescent="0.3">
      <c r="A63" s="6"/>
      <c r="B63" s="10"/>
      <c r="C63" s="10"/>
      <c r="D63" s="1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5" x14ac:dyDescent="0.3">
      <c r="A64" s="6"/>
      <c r="B64" s="7"/>
      <c r="C64" s="7"/>
      <c r="D64" s="7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  <row r="65" spans="1:35" x14ac:dyDescent="0.3">
      <c r="AA65" s="164"/>
    </row>
    <row r="66" spans="1:35" x14ac:dyDescent="0.3">
      <c r="A66" s="2" t="s">
        <v>119</v>
      </c>
      <c r="B66" s="3"/>
      <c r="C66" s="3"/>
      <c r="D66" s="3"/>
      <c r="E66" s="4"/>
      <c r="F66" s="4"/>
      <c r="G66" s="5">
        <f>+G11</f>
        <v>43160</v>
      </c>
      <c r="H66" s="5">
        <f t="shared" ref="H66:AH66" si="33">+H11</f>
        <v>43191</v>
      </c>
      <c r="I66" s="5">
        <f t="shared" si="33"/>
        <v>43221</v>
      </c>
      <c r="J66" s="5">
        <f t="shared" si="33"/>
        <v>43252</v>
      </c>
      <c r="K66" s="5">
        <f t="shared" si="33"/>
        <v>43282</v>
      </c>
      <c r="L66" s="5">
        <f t="shared" si="33"/>
        <v>43313</v>
      </c>
      <c r="M66" s="5">
        <f t="shared" si="33"/>
        <v>43344</v>
      </c>
      <c r="N66" s="5">
        <f t="shared" si="33"/>
        <v>43374</v>
      </c>
      <c r="O66" s="5">
        <f t="shared" si="33"/>
        <v>43405</v>
      </c>
      <c r="P66" s="5">
        <f t="shared" si="33"/>
        <v>43435</v>
      </c>
      <c r="Q66" s="5">
        <f t="shared" si="33"/>
        <v>43466</v>
      </c>
      <c r="R66" s="5">
        <f t="shared" si="33"/>
        <v>43497</v>
      </c>
      <c r="S66" s="5">
        <f t="shared" si="33"/>
        <v>43525</v>
      </c>
      <c r="T66" s="5">
        <f t="shared" si="33"/>
        <v>43556</v>
      </c>
      <c r="U66" s="5">
        <f t="shared" si="33"/>
        <v>43586</v>
      </c>
      <c r="V66" s="5">
        <f t="shared" si="33"/>
        <v>43617</v>
      </c>
      <c r="W66" s="5">
        <f t="shared" si="33"/>
        <v>43647</v>
      </c>
      <c r="X66" s="5">
        <f t="shared" si="33"/>
        <v>43678</v>
      </c>
      <c r="Y66" s="5">
        <f t="shared" si="33"/>
        <v>43709</v>
      </c>
      <c r="Z66" s="5">
        <f t="shared" si="33"/>
        <v>43739</v>
      </c>
      <c r="AA66" s="5">
        <f t="shared" si="33"/>
        <v>43770</v>
      </c>
      <c r="AB66" s="5">
        <f t="shared" si="33"/>
        <v>43800</v>
      </c>
      <c r="AC66" s="5">
        <f t="shared" si="33"/>
        <v>43831</v>
      </c>
      <c r="AD66" s="5">
        <f t="shared" si="33"/>
        <v>43862</v>
      </c>
      <c r="AE66" s="5">
        <f t="shared" si="33"/>
        <v>43891</v>
      </c>
      <c r="AF66" s="5">
        <f t="shared" si="33"/>
        <v>43922</v>
      </c>
      <c r="AG66" s="5">
        <f t="shared" si="33"/>
        <v>43952</v>
      </c>
      <c r="AH66" s="5">
        <f t="shared" si="33"/>
        <v>43983</v>
      </c>
      <c r="AI66" s="5" t="s">
        <v>76</v>
      </c>
    </row>
    <row r="67" spans="1:35" x14ac:dyDescent="0.3">
      <c r="A67" s="25"/>
      <c r="B67" s="26"/>
      <c r="C67" s="26"/>
      <c r="D67" s="26"/>
      <c r="E67" s="26"/>
      <c r="F67" s="26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66"/>
      <c r="AB67" s="9"/>
      <c r="AC67" s="9"/>
      <c r="AD67" s="9"/>
      <c r="AE67" s="9"/>
      <c r="AF67" s="9"/>
      <c r="AG67" s="9"/>
      <c r="AH67" s="9"/>
    </row>
    <row r="68" spans="1:35" x14ac:dyDescent="0.3">
      <c r="A68" s="6"/>
      <c r="B68" s="10" t="s">
        <v>2</v>
      </c>
      <c r="C68" s="10"/>
      <c r="D68" s="10"/>
      <c r="E68" s="7" t="s">
        <v>23</v>
      </c>
      <c r="F68" s="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1:35" x14ac:dyDescent="0.3">
      <c r="A69" s="6"/>
      <c r="B69" s="29" t="s">
        <v>27</v>
      </c>
      <c r="C69" s="29"/>
      <c r="D69" s="29"/>
      <c r="E69" s="151">
        <f>E33</f>
        <v>6.0190000000000001</v>
      </c>
      <c r="F69" s="151">
        <f>F33</f>
        <v>5.0590000000000002</v>
      </c>
      <c r="G69" s="158">
        <f>$E69*G33</f>
        <v>2342683.9062431972</v>
      </c>
      <c r="H69" s="158">
        <f t="shared" ref="H69:L72" si="34">$E69*H33</f>
        <v>2490961.8012820533</v>
      </c>
      <c r="I69" s="158">
        <f t="shared" si="34"/>
        <v>2727037.4559542453</v>
      </c>
      <c r="J69" s="158">
        <f t="shared" si="34"/>
        <v>3273704.1974824341</v>
      </c>
      <c r="K69" s="158">
        <f t="shared" si="34"/>
        <v>3102446.7314186203</v>
      </c>
      <c r="L69" s="158">
        <f>$E69*L33</f>
        <v>3159998.6966181132</v>
      </c>
      <c r="M69" s="158">
        <f>$F69*M33</f>
        <v>2662767.4778580926</v>
      </c>
      <c r="N69" s="158">
        <f>$F69*N33</f>
        <v>2519894.2715880526</v>
      </c>
      <c r="O69" s="158">
        <f t="shared" ref="O69:S69" si="35">$F69*O33</f>
        <v>2206708.5421231887</v>
      </c>
      <c r="P69" s="158">
        <f t="shared" si="35"/>
        <v>2242106.5790701271</v>
      </c>
      <c r="Q69" s="158">
        <f t="shared" si="35"/>
        <v>2210864.9858573996</v>
      </c>
      <c r="R69" s="158">
        <f t="shared" si="35"/>
        <v>2025113.9144193649</v>
      </c>
      <c r="S69" s="158">
        <f t="shared" si="35"/>
        <v>2190418.1037570559</v>
      </c>
      <c r="T69" s="158">
        <f t="shared" ref="T69:AH69" si="36">$F69*T33</f>
        <v>2165912.3631101097</v>
      </c>
      <c r="U69" s="158">
        <f t="shared" si="36"/>
        <v>2457900.6452092729</v>
      </c>
      <c r="V69" s="158">
        <f t="shared" si="36"/>
        <v>2573059.1046624891</v>
      </c>
      <c r="W69" s="158">
        <f t="shared" si="36"/>
        <v>2649300.0695912731</v>
      </c>
      <c r="X69" s="158">
        <f t="shared" si="36"/>
        <v>2691270.9294514707</v>
      </c>
      <c r="Y69" s="158">
        <f t="shared" si="36"/>
        <v>2630092.5257139755</v>
      </c>
      <c r="Z69" s="158">
        <f t="shared" si="36"/>
        <v>2488972.523663369</v>
      </c>
      <c r="AA69" s="158">
        <f t="shared" si="36"/>
        <v>2179629.9118599524</v>
      </c>
      <c r="AB69" s="158">
        <f t="shared" si="36"/>
        <v>2214593.5777351181</v>
      </c>
      <c r="AC69" s="158">
        <f t="shared" si="36"/>
        <v>2182487.4540825761</v>
      </c>
      <c r="AD69" s="158">
        <f t="shared" si="36"/>
        <v>1999120.5883584409</v>
      </c>
      <c r="AE69" s="158">
        <f t="shared" si="36"/>
        <v>2162303.0176992752</v>
      </c>
      <c r="AF69" s="158">
        <f t="shared" si="36"/>
        <v>2138111.8202009713</v>
      </c>
      <c r="AG69" s="158">
        <f t="shared" si="36"/>
        <v>2426352.2901061983</v>
      </c>
      <c r="AH69" s="158">
        <f t="shared" si="36"/>
        <v>2540032.6344944146</v>
      </c>
      <c r="AI69" s="156">
        <f>SUM(G69:AE69)</f>
        <v>61549349.37480928</v>
      </c>
    </row>
    <row r="70" spans="1:35" x14ac:dyDescent="0.3">
      <c r="A70" s="6"/>
      <c r="B70" s="29" t="s">
        <v>28</v>
      </c>
      <c r="C70" s="29"/>
      <c r="D70" s="29"/>
      <c r="E70" s="88"/>
      <c r="F70" s="88"/>
      <c r="G70" s="158">
        <f t="shared" ref="G70:L72" si="37">$E70*G34</f>
        <v>0</v>
      </c>
      <c r="H70" s="158">
        <f t="shared" si="37"/>
        <v>0</v>
      </c>
      <c r="I70" s="158">
        <f t="shared" si="37"/>
        <v>0</v>
      </c>
      <c r="J70" s="158">
        <f t="shared" si="37"/>
        <v>0</v>
      </c>
      <c r="K70" s="158">
        <f t="shared" si="37"/>
        <v>0</v>
      </c>
      <c r="L70" s="158">
        <f t="shared" si="37"/>
        <v>0</v>
      </c>
      <c r="M70" s="158">
        <f t="shared" ref="M70:R72" si="38">$F70*M34</f>
        <v>0</v>
      </c>
      <c r="N70" s="158">
        <f t="shared" si="38"/>
        <v>0</v>
      </c>
      <c r="O70" s="158">
        <f t="shared" si="38"/>
        <v>0</v>
      </c>
      <c r="P70" s="158">
        <f t="shared" si="38"/>
        <v>0</v>
      </c>
      <c r="Q70" s="158">
        <f t="shared" si="38"/>
        <v>0</v>
      </c>
      <c r="R70" s="158">
        <f t="shared" si="38"/>
        <v>0</v>
      </c>
      <c r="S70" s="158">
        <f t="shared" ref="S70:AH70" si="39">$F70*S34</f>
        <v>0</v>
      </c>
      <c r="T70" s="158">
        <f t="shared" si="39"/>
        <v>0</v>
      </c>
      <c r="U70" s="158">
        <f t="shared" si="39"/>
        <v>0</v>
      </c>
      <c r="V70" s="158">
        <f t="shared" si="39"/>
        <v>0</v>
      </c>
      <c r="W70" s="158">
        <f t="shared" si="39"/>
        <v>0</v>
      </c>
      <c r="X70" s="158">
        <f t="shared" si="39"/>
        <v>0</v>
      </c>
      <c r="Y70" s="158">
        <f t="shared" si="39"/>
        <v>0</v>
      </c>
      <c r="Z70" s="158">
        <f t="shared" si="39"/>
        <v>0</v>
      </c>
      <c r="AA70" s="158">
        <f t="shared" si="39"/>
        <v>0</v>
      </c>
      <c r="AB70" s="158">
        <f t="shared" si="39"/>
        <v>0</v>
      </c>
      <c r="AC70" s="158">
        <f t="shared" si="39"/>
        <v>0</v>
      </c>
      <c r="AD70" s="158">
        <f t="shared" si="39"/>
        <v>0</v>
      </c>
      <c r="AE70" s="158">
        <f t="shared" si="39"/>
        <v>0</v>
      </c>
      <c r="AF70" s="158">
        <f t="shared" si="39"/>
        <v>0</v>
      </c>
      <c r="AG70" s="158">
        <f t="shared" si="39"/>
        <v>0</v>
      </c>
      <c r="AH70" s="158">
        <f t="shared" si="39"/>
        <v>0</v>
      </c>
      <c r="AI70" s="35">
        <f t="shared" ref="AI70:AI72" si="40">SUM(G70:AE70)</f>
        <v>0</v>
      </c>
    </row>
    <row r="71" spans="1:35" x14ac:dyDescent="0.3">
      <c r="A71" s="6"/>
      <c r="B71" s="29" t="s">
        <v>29</v>
      </c>
      <c r="C71" s="29"/>
      <c r="D71" s="29"/>
      <c r="E71" s="88"/>
      <c r="F71" s="88"/>
      <c r="G71" s="158">
        <f t="shared" si="37"/>
        <v>0</v>
      </c>
      <c r="H71" s="158">
        <f t="shared" si="34"/>
        <v>0</v>
      </c>
      <c r="I71" s="158">
        <f t="shared" si="34"/>
        <v>0</v>
      </c>
      <c r="J71" s="158">
        <f t="shared" si="34"/>
        <v>0</v>
      </c>
      <c r="K71" s="158">
        <f t="shared" si="34"/>
        <v>0</v>
      </c>
      <c r="L71" s="158">
        <f t="shared" si="34"/>
        <v>0</v>
      </c>
      <c r="M71" s="158">
        <f t="shared" si="38"/>
        <v>0</v>
      </c>
      <c r="N71" s="158">
        <f t="shared" si="38"/>
        <v>0</v>
      </c>
      <c r="O71" s="158">
        <f t="shared" si="38"/>
        <v>0</v>
      </c>
      <c r="P71" s="158">
        <f t="shared" si="38"/>
        <v>0</v>
      </c>
      <c r="Q71" s="158">
        <f t="shared" si="38"/>
        <v>0</v>
      </c>
      <c r="R71" s="158">
        <f t="shared" si="38"/>
        <v>0</v>
      </c>
      <c r="S71" s="158">
        <f t="shared" ref="S71:AH71" si="41">$F71*S35</f>
        <v>0</v>
      </c>
      <c r="T71" s="158">
        <f t="shared" si="41"/>
        <v>0</v>
      </c>
      <c r="U71" s="158">
        <f t="shared" si="41"/>
        <v>0</v>
      </c>
      <c r="V71" s="158">
        <f t="shared" si="41"/>
        <v>0</v>
      </c>
      <c r="W71" s="158">
        <f t="shared" si="41"/>
        <v>0</v>
      </c>
      <c r="X71" s="158">
        <f t="shared" si="41"/>
        <v>0</v>
      </c>
      <c r="Y71" s="158">
        <f t="shared" si="41"/>
        <v>0</v>
      </c>
      <c r="Z71" s="158">
        <f t="shared" si="41"/>
        <v>0</v>
      </c>
      <c r="AA71" s="158">
        <f t="shared" si="41"/>
        <v>0</v>
      </c>
      <c r="AB71" s="158">
        <f t="shared" si="41"/>
        <v>0</v>
      </c>
      <c r="AC71" s="158">
        <f t="shared" si="41"/>
        <v>0</v>
      </c>
      <c r="AD71" s="158">
        <f t="shared" si="41"/>
        <v>0</v>
      </c>
      <c r="AE71" s="158">
        <f t="shared" si="41"/>
        <v>0</v>
      </c>
      <c r="AF71" s="158">
        <f t="shared" si="41"/>
        <v>0</v>
      </c>
      <c r="AG71" s="158">
        <f t="shared" si="41"/>
        <v>0</v>
      </c>
      <c r="AH71" s="158">
        <f t="shared" si="41"/>
        <v>0</v>
      </c>
      <c r="AI71" s="35">
        <f t="shared" si="40"/>
        <v>0</v>
      </c>
    </row>
    <row r="72" spans="1:35" x14ac:dyDescent="0.3">
      <c r="A72" s="6"/>
      <c r="B72" s="29" t="s">
        <v>30</v>
      </c>
      <c r="C72" s="29"/>
      <c r="D72" s="29"/>
      <c r="E72" s="88"/>
      <c r="F72" s="88"/>
      <c r="G72" s="158">
        <f t="shared" si="37"/>
        <v>0</v>
      </c>
      <c r="H72" s="158">
        <f t="shared" si="34"/>
        <v>0</v>
      </c>
      <c r="I72" s="158">
        <f t="shared" si="34"/>
        <v>0</v>
      </c>
      <c r="J72" s="158">
        <f t="shared" si="34"/>
        <v>0</v>
      </c>
      <c r="K72" s="158">
        <f t="shared" si="34"/>
        <v>0</v>
      </c>
      <c r="L72" s="158">
        <f t="shared" si="34"/>
        <v>0</v>
      </c>
      <c r="M72" s="158">
        <f t="shared" si="38"/>
        <v>0</v>
      </c>
      <c r="N72" s="158">
        <f t="shared" si="38"/>
        <v>0</v>
      </c>
      <c r="O72" s="158">
        <f t="shared" si="38"/>
        <v>0</v>
      </c>
      <c r="P72" s="158">
        <f t="shared" si="38"/>
        <v>0</v>
      </c>
      <c r="Q72" s="158">
        <f t="shared" si="38"/>
        <v>0</v>
      </c>
      <c r="R72" s="158">
        <f t="shared" si="38"/>
        <v>0</v>
      </c>
      <c r="S72" s="158">
        <f t="shared" ref="S72:AH72" si="42">$F72*S36</f>
        <v>0</v>
      </c>
      <c r="T72" s="158">
        <f t="shared" si="42"/>
        <v>0</v>
      </c>
      <c r="U72" s="158">
        <f t="shared" si="42"/>
        <v>0</v>
      </c>
      <c r="V72" s="158">
        <f t="shared" si="42"/>
        <v>0</v>
      </c>
      <c r="W72" s="158">
        <f t="shared" si="42"/>
        <v>0</v>
      </c>
      <c r="X72" s="158">
        <f t="shared" si="42"/>
        <v>0</v>
      </c>
      <c r="Y72" s="158">
        <f t="shared" si="42"/>
        <v>0</v>
      </c>
      <c r="Z72" s="158">
        <f t="shared" si="42"/>
        <v>0</v>
      </c>
      <c r="AA72" s="158">
        <f t="shared" si="42"/>
        <v>0</v>
      </c>
      <c r="AB72" s="158">
        <f t="shared" si="42"/>
        <v>0</v>
      </c>
      <c r="AC72" s="158">
        <f t="shared" si="42"/>
        <v>0</v>
      </c>
      <c r="AD72" s="158">
        <f t="shared" si="42"/>
        <v>0</v>
      </c>
      <c r="AE72" s="158">
        <f t="shared" si="42"/>
        <v>0</v>
      </c>
      <c r="AF72" s="158">
        <f t="shared" si="42"/>
        <v>0</v>
      </c>
      <c r="AG72" s="158">
        <f t="shared" si="42"/>
        <v>0</v>
      </c>
      <c r="AH72" s="158">
        <f t="shared" si="42"/>
        <v>0</v>
      </c>
      <c r="AI72" s="35">
        <f t="shared" si="40"/>
        <v>0</v>
      </c>
    </row>
    <row r="73" spans="1:35" x14ac:dyDescent="0.3">
      <c r="A73" s="6"/>
      <c r="B73" s="29"/>
      <c r="C73" s="29"/>
      <c r="D73" s="29"/>
      <c r="E73" s="88"/>
      <c r="F73" s="88"/>
      <c r="G73" s="13"/>
      <c r="H73" s="13"/>
      <c r="I73" s="13"/>
      <c r="J73" s="13"/>
      <c r="K73" s="13"/>
      <c r="L73" s="13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5" x14ac:dyDescent="0.3">
      <c r="A74" s="6"/>
      <c r="B74" s="30"/>
      <c r="C74" s="30"/>
      <c r="D74" s="30"/>
      <c r="E74" s="89"/>
      <c r="F74" s="89"/>
      <c r="G74" s="16"/>
      <c r="H74" s="16"/>
      <c r="I74" s="16"/>
      <c r="J74" s="16"/>
      <c r="K74" s="16"/>
      <c r="L74" s="16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81"/>
    </row>
    <row r="75" spans="1:35" x14ac:dyDescent="0.3">
      <c r="A75" s="22"/>
      <c r="B75" s="10" t="s">
        <v>19</v>
      </c>
      <c r="C75" s="10"/>
      <c r="D75" s="10"/>
      <c r="E75" s="17"/>
      <c r="F75" s="17"/>
      <c r="G75" s="157">
        <f>SUM(G69:G74)</f>
        <v>2342683.9062431972</v>
      </c>
      <c r="H75" s="157">
        <f>SUM(H69:H74)</f>
        <v>2490961.8012820533</v>
      </c>
      <c r="I75" s="157">
        <f>SUM(I69:I74)</f>
        <v>2727037.4559542453</v>
      </c>
      <c r="J75" s="157">
        <f t="shared" ref="J75:AH75" si="43">SUM(J69:J74)</f>
        <v>3273704.1974824341</v>
      </c>
      <c r="K75" s="157">
        <f t="shared" si="43"/>
        <v>3102446.7314186203</v>
      </c>
      <c r="L75" s="157">
        <f t="shared" si="43"/>
        <v>3159998.6966181132</v>
      </c>
      <c r="M75" s="157">
        <f>SUM(M69:M74)</f>
        <v>2662767.4778580926</v>
      </c>
      <c r="N75" s="157">
        <f>SUM(N69:N74)</f>
        <v>2519894.2715880526</v>
      </c>
      <c r="O75" s="157">
        <f>SUM(O69:O74)</f>
        <v>2206708.5421231887</v>
      </c>
      <c r="P75" s="157">
        <f t="shared" si="43"/>
        <v>2242106.5790701271</v>
      </c>
      <c r="Q75" s="157">
        <f t="shared" si="43"/>
        <v>2210864.9858573996</v>
      </c>
      <c r="R75" s="157">
        <f t="shared" si="43"/>
        <v>2025113.9144193649</v>
      </c>
      <c r="S75" s="157">
        <f t="shared" si="43"/>
        <v>2190418.1037570559</v>
      </c>
      <c r="T75" s="157">
        <f t="shared" si="43"/>
        <v>2165912.3631101097</v>
      </c>
      <c r="U75" s="157">
        <f t="shared" si="43"/>
        <v>2457900.6452092729</v>
      </c>
      <c r="V75" s="157">
        <f t="shared" si="43"/>
        <v>2573059.1046624891</v>
      </c>
      <c r="W75" s="157">
        <f t="shared" si="43"/>
        <v>2649300.0695912731</v>
      </c>
      <c r="X75" s="157">
        <f t="shared" si="43"/>
        <v>2691270.9294514707</v>
      </c>
      <c r="Y75" s="157">
        <f t="shared" si="43"/>
        <v>2630092.5257139755</v>
      </c>
      <c r="Z75" s="157">
        <f t="shared" si="43"/>
        <v>2488972.523663369</v>
      </c>
      <c r="AA75" s="157">
        <f t="shared" si="43"/>
        <v>2179629.9118599524</v>
      </c>
      <c r="AB75" s="157">
        <f t="shared" si="43"/>
        <v>2214593.5777351181</v>
      </c>
      <c r="AC75" s="157">
        <f t="shared" si="43"/>
        <v>2182487.4540825761</v>
      </c>
      <c r="AD75" s="157">
        <f t="shared" si="43"/>
        <v>1999120.5883584409</v>
      </c>
      <c r="AE75" s="157">
        <f t="shared" si="43"/>
        <v>2162303.0176992752</v>
      </c>
      <c r="AF75" s="157">
        <f t="shared" si="43"/>
        <v>2138111.8202009713</v>
      </c>
      <c r="AG75" s="157">
        <f t="shared" si="43"/>
        <v>2426352.2901061983</v>
      </c>
      <c r="AH75" s="157">
        <f t="shared" si="43"/>
        <v>2540032.6344944146</v>
      </c>
      <c r="AI75" s="156">
        <f>SUM(G75:AH75)</f>
        <v>68653846.119610861</v>
      </c>
    </row>
    <row r="76" spans="1:35" x14ac:dyDescent="0.3">
      <c r="AA76" s="164"/>
    </row>
    <row r="77" spans="1:35" x14ac:dyDescent="0.3">
      <c r="AA77" s="164"/>
    </row>
    <row r="78" spans="1:35" x14ac:dyDescent="0.3">
      <c r="AA78" s="164"/>
      <c r="AI78" s="35">
        <f>SUM(G78:AH78)</f>
        <v>0</v>
      </c>
    </row>
    <row r="79" spans="1:35" x14ac:dyDescent="0.3">
      <c r="AA79" s="164"/>
    </row>
    <row r="80" spans="1:35" x14ac:dyDescent="0.3">
      <c r="AA80" s="164"/>
    </row>
    <row r="81" spans="2:35" x14ac:dyDescent="0.3">
      <c r="B81" s="23" t="s">
        <v>37</v>
      </c>
      <c r="G81" s="111">
        <f>G75+G61</f>
        <v>3855291.7389285052</v>
      </c>
      <c r="H81" s="111">
        <f>H75+H61</f>
        <v>4051991.7385967453</v>
      </c>
      <c r="I81" s="111">
        <f t="shared" ref="I81:AH81" si="44">I75+I61</f>
        <v>4263105.715954246</v>
      </c>
      <c r="J81" s="111">
        <f t="shared" si="44"/>
        <v>4806702.5728015825</v>
      </c>
      <c r="K81" s="111">
        <f t="shared" si="44"/>
        <v>4607291.5714186206</v>
      </c>
      <c r="L81" s="111">
        <f t="shared" si="44"/>
        <v>4724414.1566181127</v>
      </c>
      <c r="M81" s="111">
        <f>M75+M61</f>
        <v>4204343.4678580929</v>
      </c>
      <c r="N81" s="111">
        <f t="shared" si="44"/>
        <v>4062026.0715880524</v>
      </c>
      <c r="O81" s="111">
        <f t="shared" si="44"/>
        <v>3748465.6421231888</v>
      </c>
      <c r="P81" s="111">
        <f t="shared" si="44"/>
        <v>3784506.9190701274</v>
      </c>
      <c r="Q81" s="111">
        <f t="shared" si="44"/>
        <v>3754258.2858573999</v>
      </c>
      <c r="R81" s="111">
        <f t="shared" si="44"/>
        <v>3568988.084419365</v>
      </c>
      <c r="S81" s="111">
        <f t="shared" si="44"/>
        <v>3735866.0237570559</v>
      </c>
      <c r="T81" s="111">
        <f t="shared" si="44"/>
        <v>3713639.7231101096</v>
      </c>
      <c r="U81" s="111">
        <f t="shared" si="44"/>
        <v>4006745.8652092731</v>
      </c>
      <c r="V81" s="111">
        <f t="shared" si="44"/>
        <v>4123765.3446624894</v>
      </c>
      <c r="W81" s="111">
        <f t="shared" si="44"/>
        <v>4200018.7995912731</v>
      </c>
      <c r="X81" s="111">
        <f t="shared" si="44"/>
        <v>4245830.3594514709</v>
      </c>
      <c r="Y81" s="111">
        <f t="shared" si="44"/>
        <v>4186313.1357139754</v>
      </c>
      <c r="Z81" s="111">
        <f t="shared" si="44"/>
        <v>4046036.213663369</v>
      </c>
      <c r="AA81" s="155">
        <f t="shared" si="44"/>
        <v>3736318.9018599521</v>
      </c>
      <c r="AB81" s="111">
        <f t="shared" si="44"/>
        <v>3771850.8677351177</v>
      </c>
      <c r="AC81" s="111">
        <f t="shared" si="44"/>
        <v>3738701.8240825757</v>
      </c>
      <c r="AD81" s="111">
        <f t="shared" si="44"/>
        <v>3555815.8283584407</v>
      </c>
      <c r="AE81" s="111">
        <f t="shared" si="44"/>
        <v>3720584.4976992751</v>
      </c>
      <c r="AF81" s="111">
        <f t="shared" si="44"/>
        <v>3698697.7202009717</v>
      </c>
      <c r="AG81" s="111">
        <f t="shared" si="44"/>
        <v>3988068.5401061983</v>
      </c>
      <c r="AH81" s="111">
        <f t="shared" si="44"/>
        <v>4103622.3944944143</v>
      </c>
      <c r="AI81" s="56">
        <f>SUM(G81:AH81)</f>
        <v>112003262.00493</v>
      </c>
    </row>
    <row r="82" spans="2:35" x14ac:dyDescent="0.3">
      <c r="B82" s="23" t="s">
        <v>92</v>
      </c>
      <c r="G82" s="56">
        <f>G39</f>
        <v>389214.80416069063</v>
      </c>
      <c r="H82" s="56">
        <f t="shared" ref="H82:AH82" si="45">H39</f>
        <v>413849.77592325193</v>
      </c>
      <c r="I82" s="56">
        <f t="shared" si="45"/>
        <v>453071.51619110239</v>
      </c>
      <c r="J82" s="56">
        <f t="shared" si="45"/>
        <v>543895.03197913838</v>
      </c>
      <c r="K82" s="56">
        <f t="shared" si="45"/>
        <v>515442.22153490951</v>
      </c>
      <c r="L82" s="56">
        <f t="shared" si="45"/>
        <v>525003.9369692828</v>
      </c>
      <c r="M82" s="56">
        <f>M39</f>
        <v>526342.65227477613</v>
      </c>
      <c r="N82" s="56">
        <f t="shared" si="45"/>
        <v>498101.25945602939</v>
      </c>
      <c r="O82" s="56">
        <f t="shared" si="45"/>
        <v>436194.61200300232</v>
      </c>
      <c r="P82" s="56">
        <f t="shared" si="45"/>
        <v>443191.65429336374</v>
      </c>
      <c r="Q82" s="56">
        <f t="shared" si="45"/>
        <v>437016.20594137174</v>
      </c>
      <c r="R82" s="56">
        <f t="shared" si="45"/>
        <v>400299.25171365187</v>
      </c>
      <c r="S82" s="56">
        <f t="shared" si="45"/>
        <v>432974.52139890409</v>
      </c>
      <c r="T82" s="56">
        <f t="shared" si="45"/>
        <v>428130.5323404051</v>
      </c>
      <c r="U82" s="56">
        <f t="shared" si="45"/>
        <v>485847.13287394203</v>
      </c>
      <c r="V82" s="56">
        <f t="shared" si="45"/>
        <v>508610.2203325734</v>
      </c>
      <c r="W82" s="56">
        <f t="shared" si="45"/>
        <v>523680.58303840144</v>
      </c>
      <c r="X82" s="56">
        <f t="shared" si="45"/>
        <v>531976.85895462951</v>
      </c>
      <c r="Y82" s="56">
        <f t="shared" si="45"/>
        <v>519883.87541292259</v>
      </c>
      <c r="Z82" s="56">
        <f t="shared" si="45"/>
        <v>491989.0341299405</v>
      </c>
      <c r="AA82" s="33">
        <f t="shared" si="45"/>
        <v>430842.04622651759</v>
      </c>
      <c r="AB82" s="56">
        <f t="shared" si="45"/>
        <v>437753.2274629607</v>
      </c>
      <c r="AC82" s="56">
        <f t="shared" si="45"/>
        <v>431406.88952017709</v>
      </c>
      <c r="AD82" s="56">
        <f t="shared" si="45"/>
        <v>395161.21533078491</v>
      </c>
      <c r="AE82" s="56">
        <f t="shared" si="45"/>
        <v>427417.0819725786</v>
      </c>
      <c r="AF82" s="56">
        <f t="shared" si="45"/>
        <v>422635.26787921943</v>
      </c>
      <c r="AG82" s="56">
        <f t="shared" si="45"/>
        <v>479611.04765886499</v>
      </c>
      <c r="AH82" s="56">
        <f t="shared" si="45"/>
        <v>502081.95977355499</v>
      </c>
      <c r="AI82" s="53"/>
    </row>
    <row r="83" spans="2:35" x14ac:dyDescent="0.3">
      <c r="B83" s="69" t="s">
        <v>55</v>
      </c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168"/>
      <c r="AB83" s="53"/>
      <c r="AC83" s="53"/>
      <c r="AD83" s="53"/>
      <c r="AE83" s="53"/>
      <c r="AF83" s="53"/>
      <c r="AG83" s="53"/>
      <c r="AH83" s="53"/>
      <c r="AI83" s="53"/>
    </row>
    <row r="84" spans="2:35" x14ac:dyDescent="0.3">
      <c r="B84" s="23" t="s">
        <v>81</v>
      </c>
      <c r="G84" s="216">
        <f>'Link In'!$B$21</f>
        <v>-2100.6499999999069</v>
      </c>
      <c r="H84" s="111">
        <f>'Link In'!$B$22</f>
        <v>-2107.9700000006706</v>
      </c>
      <c r="I84" s="111">
        <f>'Link In'!$B$23</f>
        <v>-2134.890000000596</v>
      </c>
      <c r="J84" s="111">
        <f>'Link In'!$B$24</f>
        <v>-1919.2599999988452</v>
      </c>
      <c r="K84" s="111">
        <f>'Link In'!$B$25</f>
        <v>-1956.7399999999616</v>
      </c>
      <c r="L84" s="111">
        <f>'Link In'!$B$26</f>
        <v>-2968.9400000004098</v>
      </c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55"/>
      <c r="AB84" s="111"/>
      <c r="AC84" s="111"/>
      <c r="AD84" s="111"/>
      <c r="AE84" s="111"/>
      <c r="AF84" s="111"/>
      <c r="AG84" s="111"/>
      <c r="AH84" s="111"/>
      <c r="AI84" s="56">
        <f>SUM(G84:AH84)</f>
        <v>-13188.45000000039</v>
      </c>
    </row>
    <row r="85" spans="2:35" x14ac:dyDescent="0.3">
      <c r="B85" s="53" t="s">
        <v>91</v>
      </c>
      <c r="C85" s="53"/>
      <c r="D85" s="53"/>
      <c r="E85" s="53"/>
      <c r="F85" s="53"/>
      <c r="G85" s="126">
        <v>-669.8789285053499</v>
      </c>
      <c r="H85" s="126">
        <v>4870.741403255146</v>
      </c>
      <c r="I85" s="126">
        <v>-745.65595424547791</v>
      </c>
      <c r="J85" s="126">
        <v>-800.71280158311129</v>
      </c>
      <c r="K85" s="126">
        <v>16825.248581379652</v>
      </c>
      <c r="L85" s="56">
        <v>-643.14661811292171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168"/>
      <c r="AB85" s="53"/>
      <c r="AC85" s="53"/>
      <c r="AD85" s="53"/>
      <c r="AE85" s="53"/>
      <c r="AF85" s="53"/>
      <c r="AG85" s="53"/>
      <c r="AH85" s="53"/>
      <c r="AI85" s="56"/>
    </row>
    <row r="86" spans="2:35" x14ac:dyDescent="0.3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168"/>
      <c r="AB86" s="53"/>
      <c r="AC86" s="53"/>
      <c r="AD86" s="53"/>
      <c r="AE86" s="53"/>
      <c r="AF86" s="53"/>
      <c r="AG86" s="53"/>
      <c r="AH86" s="53"/>
      <c r="AI86" s="56"/>
    </row>
    <row r="87" spans="2:35" x14ac:dyDescent="0.3">
      <c r="B87" s="23" t="s">
        <v>79</v>
      </c>
      <c r="G87" s="56">
        <f>'Link In'!$B$31</f>
        <v>-9470.4995230313543</v>
      </c>
      <c r="H87" s="56">
        <f>'Link In'!$B$32</f>
        <v>-6419.9052998837014</v>
      </c>
      <c r="I87" s="56">
        <f>'Link In'!$B$33</f>
        <v>-3987.9353214819739</v>
      </c>
      <c r="J87" s="56">
        <f>'Link In'!$B$34</f>
        <v>-2822.6288179942467</v>
      </c>
      <c r="K87" s="56">
        <f>'Link In'!$B$35</f>
        <v>-27.792468844006908</v>
      </c>
      <c r="L87" s="56">
        <f>'Link In'!$B$36</f>
        <v>-3045.442101132493</v>
      </c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33"/>
      <c r="AB87" s="56"/>
      <c r="AC87" s="56"/>
      <c r="AD87" s="56"/>
      <c r="AE87" s="56"/>
      <c r="AF87" s="56"/>
      <c r="AG87" s="56"/>
      <c r="AH87" s="56"/>
      <c r="AI87" s="56">
        <f>SUM(G87:AH87)</f>
        <v>-25774.203532367774</v>
      </c>
    </row>
    <row r="88" spans="2:35" x14ac:dyDescent="0.3"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168"/>
      <c r="AB88" s="53"/>
      <c r="AC88" s="53"/>
      <c r="AD88" s="53"/>
      <c r="AE88" s="53"/>
      <c r="AF88" s="53"/>
      <c r="AG88" s="53"/>
      <c r="AH88" s="53"/>
      <c r="AI88" s="53"/>
    </row>
    <row r="89" spans="2:35" x14ac:dyDescent="0.3"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168"/>
      <c r="AB89" s="53"/>
      <c r="AC89" s="53"/>
      <c r="AD89" s="53"/>
      <c r="AE89" s="53"/>
      <c r="AF89" s="53"/>
      <c r="AG89" s="53"/>
      <c r="AH89" s="53"/>
      <c r="AI89" s="53"/>
    </row>
    <row r="90" spans="2:35" x14ac:dyDescent="0.3">
      <c r="B90" s="23" t="s">
        <v>97</v>
      </c>
      <c r="G90" s="126">
        <f>G81+G84+G85</f>
        <v>3852521.21</v>
      </c>
      <c r="H90" s="126">
        <f t="shared" ref="H90:AH90" si="46">H81+H84+H85</f>
        <v>4054754.51</v>
      </c>
      <c r="I90" s="126">
        <f t="shared" si="46"/>
        <v>4260225.17</v>
      </c>
      <c r="J90" s="126">
        <f t="shared" si="46"/>
        <v>4803982.6000000006</v>
      </c>
      <c r="K90" s="126">
        <f>K81+K84+K85</f>
        <v>4622160.08</v>
      </c>
      <c r="L90" s="126">
        <f t="shared" si="46"/>
        <v>4720802.0699999994</v>
      </c>
      <c r="M90" s="126">
        <f>M81+M84+M85</f>
        <v>4204343.4678580929</v>
      </c>
      <c r="N90" s="126">
        <f t="shared" si="46"/>
        <v>4062026.0715880524</v>
      </c>
      <c r="O90" s="126">
        <f t="shared" si="46"/>
        <v>3748465.6421231888</v>
      </c>
      <c r="P90" s="126">
        <f t="shared" si="46"/>
        <v>3784506.9190701274</v>
      </c>
      <c r="Q90" s="126">
        <f t="shared" si="46"/>
        <v>3754258.2858573999</v>
      </c>
      <c r="R90" s="126">
        <f t="shared" si="46"/>
        <v>3568988.084419365</v>
      </c>
      <c r="S90" s="126">
        <f t="shared" si="46"/>
        <v>3735866.0237570559</v>
      </c>
      <c r="T90" s="126">
        <f t="shared" si="46"/>
        <v>3713639.7231101096</v>
      </c>
      <c r="U90" s="126">
        <f t="shared" si="46"/>
        <v>4006745.8652092731</v>
      </c>
      <c r="V90" s="126">
        <f t="shared" si="46"/>
        <v>4123765.3446624894</v>
      </c>
      <c r="W90" s="126">
        <f t="shared" si="46"/>
        <v>4200018.7995912731</v>
      </c>
      <c r="X90" s="126">
        <f t="shared" si="46"/>
        <v>4245830.3594514709</v>
      </c>
      <c r="Y90" s="126">
        <f t="shared" si="46"/>
        <v>4186313.1357139754</v>
      </c>
      <c r="Z90" s="126">
        <f t="shared" si="46"/>
        <v>4046036.213663369</v>
      </c>
      <c r="AA90" s="126">
        <f t="shared" si="46"/>
        <v>3736318.9018599521</v>
      </c>
      <c r="AB90" s="126">
        <f t="shared" si="46"/>
        <v>3771850.8677351177</v>
      </c>
      <c r="AC90" s="126">
        <f t="shared" si="46"/>
        <v>3738701.8240825757</v>
      </c>
      <c r="AD90" s="126">
        <f t="shared" si="46"/>
        <v>3555815.8283584407</v>
      </c>
      <c r="AE90" s="126">
        <f t="shared" si="46"/>
        <v>3720584.4976992751</v>
      </c>
      <c r="AF90" s="126">
        <f t="shared" si="46"/>
        <v>3698697.7202009717</v>
      </c>
      <c r="AG90" s="126">
        <f t="shared" si="46"/>
        <v>3988068.5401061983</v>
      </c>
      <c r="AH90" s="126">
        <f t="shared" si="46"/>
        <v>4103622.3944944143</v>
      </c>
      <c r="AI90" s="111">
        <f>+SUM(G90:AH90)</f>
        <v>112008910.15061219</v>
      </c>
    </row>
    <row r="91" spans="2:35" s="53" customFormat="1" x14ac:dyDescent="0.3">
      <c r="B91" s="111" t="s">
        <v>94</v>
      </c>
      <c r="G91" s="126">
        <f>+G92-G90</f>
        <v>0</v>
      </c>
      <c r="H91" s="126">
        <f t="shared" ref="H91:AH91" si="47">+H92-H90</f>
        <v>0</v>
      </c>
      <c r="I91" s="126">
        <f t="shared" si="47"/>
        <v>0</v>
      </c>
      <c r="J91" s="126">
        <f t="shared" si="47"/>
        <v>0</v>
      </c>
      <c r="K91" s="126">
        <f t="shared" si="47"/>
        <v>0</v>
      </c>
      <c r="L91" s="126">
        <f t="shared" si="47"/>
        <v>0</v>
      </c>
      <c r="M91" s="126">
        <f t="shared" si="47"/>
        <v>0</v>
      </c>
      <c r="N91" s="126">
        <f t="shared" si="47"/>
        <v>0</v>
      </c>
      <c r="O91" s="126">
        <f t="shared" si="47"/>
        <v>0</v>
      </c>
      <c r="P91" s="126">
        <f t="shared" si="47"/>
        <v>0</v>
      </c>
      <c r="Q91" s="126">
        <f t="shared" si="47"/>
        <v>0</v>
      </c>
      <c r="R91" s="126">
        <f t="shared" si="47"/>
        <v>0</v>
      </c>
      <c r="S91" s="126">
        <f t="shared" si="47"/>
        <v>0</v>
      </c>
      <c r="T91" s="126">
        <f t="shared" si="47"/>
        <v>0</v>
      </c>
      <c r="U91" s="126">
        <f t="shared" si="47"/>
        <v>0</v>
      </c>
      <c r="V91" s="126">
        <f t="shared" si="47"/>
        <v>0</v>
      </c>
      <c r="W91" s="126">
        <f t="shared" si="47"/>
        <v>0</v>
      </c>
      <c r="X91" s="126">
        <f t="shared" si="47"/>
        <v>0</v>
      </c>
      <c r="Y91" s="126">
        <f t="shared" si="47"/>
        <v>0</v>
      </c>
      <c r="Z91" s="126">
        <f t="shared" si="47"/>
        <v>0</v>
      </c>
      <c r="AA91" s="126">
        <f t="shared" si="47"/>
        <v>0</v>
      </c>
      <c r="AB91" s="126">
        <f t="shared" si="47"/>
        <v>0</v>
      </c>
      <c r="AC91" s="126">
        <f t="shared" si="47"/>
        <v>0</v>
      </c>
      <c r="AD91" s="126">
        <f t="shared" si="47"/>
        <v>0</v>
      </c>
      <c r="AE91" s="126">
        <f t="shared" si="47"/>
        <v>0</v>
      </c>
      <c r="AF91" s="126">
        <f t="shared" si="47"/>
        <v>0</v>
      </c>
      <c r="AG91" s="126">
        <f t="shared" si="47"/>
        <v>0</v>
      </c>
      <c r="AH91" s="126">
        <f t="shared" si="47"/>
        <v>0</v>
      </c>
      <c r="AI91" s="56">
        <f>+SUM(G91:AH91)</f>
        <v>0</v>
      </c>
    </row>
    <row r="92" spans="2:35" x14ac:dyDescent="0.3">
      <c r="B92" s="23" t="s">
        <v>93</v>
      </c>
      <c r="G92" s="126">
        <f>+'Link In'!B141</f>
        <v>3852521.21</v>
      </c>
      <c r="H92" s="126">
        <f>+'Link In'!C141</f>
        <v>4054754.51</v>
      </c>
      <c r="I92" s="126">
        <f>+'Link In'!D141</f>
        <v>4260225.17</v>
      </c>
      <c r="J92" s="126">
        <f>+'Link In'!E141</f>
        <v>4803982.6000000006</v>
      </c>
      <c r="K92" s="126">
        <f>+'Link In'!F141</f>
        <v>4622160.08</v>
      </c>
      <c r="L92" s="126">
        <f>+'Link In'!G141</f>
        <v>4720802.0699999994</v>
      </c>
      <c r="M92" s="126">
        <f>+'Link In'!H141</f>
        <v>4204343.4678580929</v>
      </c>
      <c r="N92" s="126">
        <f>+'Link In'!I141</f>
        <v>4062026.0715880529</v>
      </c>
      <c r="O92" s="126">
        <f>+'Link In'!J141</f>
        <v>3748465.6421231893</v>
      </c>
      <c r="P92" s="126">
        <f>+'Link In'!K141</f>
        <v>3784506.919070127</v>
      </c>
      <c r="Q92" s="126">
        <f>+'Link In'!L141</f>
        <v>3754258.2858573995</v>
      </c>
      <c r="R92" s="126">
        <f>+'Link In'!M141</f>
        <v>3568988.084419365</v>
      </c>
      <c r="S92" s="126">
        <f>+'Link In'!N141</f>
        <v>3735866.0237570563</v>
      </c>
      <c r="T92" s="126">
        <f>+'Link In'!O141</f>
        <v>3713639.7231101096</v>
      </c>
      <c r="U92" s="126">
        <f>+'Link In'!P141</f>
        <v>4006745.8652092726</v>
      </c>
      <c r="V92" s="126">
        <f>+'Link In'!Q141</f>
        <v>4123765.3446624889</v>
      </c>
      <c r="W92" s="126">
        <f>+'Link In'!R141</f>
        <v>4200018.7995912731</v>
      </c>
      <c r="X92" s="126">
        <f>+'Link In'!S141</f>
        <v>4245830.3594514709</v>
      </c>
      <c r="Y92" s="126">
        <f>+'Link In'!T141</f>
        <v>4186313.1357139754</v>
      </c>
      <c r="Z92" s="126">
        <f>+'Link In'!U141</f>
        <v>4046036.213663369</v>
      </c>
      <c r="AA92" s="126">
        <f>+'Link In'!V141</f>
        <v>3736318.9018599521</v>
      </c>
      <c r="AB92" s="126">
        <f>+'Link In'!W141</f>
        <v>3771850.8677351181</v>
      </c>
      <c r="AC92" s="126">
        <f>+'Link In'!X141</f>
        <v>3738701.8240825757</v>
      </c>
      <c r="AD92" s="126">
        <f>+'Link In'!Y141</f>
        <v>3555815.8283584407</v>
      </c>
      <c r="AE92" s="126">
        <f>+'Link In'!Z141</f>
        <v>3720584.4976992756</v>
      </c>
      <c r="AF92" s="126">
        <f>+'Link In'!AA141</f>
        <v>3698697.7202009712</v>
      </c>
      <c r="AG92" s="126">
        <f>+'Link In'!AB141</f>
        <v>3988068.5401061978</v>
      </c>
      <c r="AH92" s="126">
        <f>+'Link In'!AC141</f>
        <v>4103622.3944944139</v>
      </c>
      <c r="AI92" s="56">
        <f>+SUM(G92:AH92)</f>
        <v>112008910.15061219</v>
      </c>
    </row>
    <row r="93" spans="2:35" x14ac:dyDescent="0.3">
      <c r="G93" s="56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168"/>
      <c r="AB93" s="53"/>
      <c r="AC93" s="53"/>
      <c r="AD93" s="53"/>
      <c r="AE93" s="53"/>
      <c r="AF93" s="53"/>
      <c r="AG93" s="53"/>
      <c r="AH93" s="53"/>
      <c r="AI93" s="53"/>
    </row>
    <row r="94" spans="2:35" x14ac:dyDescent="0.3">
      <c r="B94" s="23" t="s">
        <v>98</v>
      </c>
      <c r="G94" s="56">
        <f>G82-G87</f>
        <v>398685.30368372198</v>
      </c>
      <c r="H94" s="56">
        <f t="shared" ref="H94:AH94" si="48">H82-H87</f>
        <v>420269.68122313562</v>
      </c>
      <c r="I94" s="56">
        <f t="shared" si="48"/>
        <v>457059.45151258435</v>
      </c>
      <c r="J94" s="56">
        <f t="shared" si="48"/>
        <v>546717.66079713264</v>
      </c>
      <c r="K94" s="56">
        <f t="shared" si="48"/>
        <v>515470.01400375349</v>
      </c>
      <c r="L94" s="56">
        <f t="shared" si="48"/>
        <v>528049.37907041528</v>
      </c>
      <c r="M94" s="56">
        <f>M82-M87</f>
        <v>526342.65227477613</v>
      </c>
      <c r="N94" s="56">
        <f t="shared" si="48"/>
        <v>498101.25945602939</v>
      </c>
      <c r="O94" s="56">
        <f t="shared" si="48"/>
        <v>436194.61200300232</v>
      </c>
      <c r="P94" s="56">
        <f t="shared" si="48"/>
        <v>443191.65429336374</v>
      </c>
      <c r="Q94" s="56">
        <f t="shared" si="48"/>
        <v>437016.20594137174</v>
      </c>
      <c r="R94" s="56">
        <f t="shared" si="48"/>
        <v>400299.25171365187</v>
      </c>
      <c r="S94" s="56">
        <f t="shared" si="48"/>
        <v>432974.52139890409</v>
      </c>
      <c r="T94" s="56">
        <f t="shared" si="48"/>
        <v>428130.5323404051</v>
      </c>
      <c r="U94" s="56">
        <f t="shared" si="48"/>
        <v>485847.13287394203</v>
      </c>
      <c r="V94" s="56">
        <f t="shared" si="48"/>
        <v>508610.2203325734</v>
      </c>
      <c r="W94" s="56">
        <f t="shared" si="48"/>
        <v>523680.58303840144</v>
      </c>
      <c r="X94" s="56">
        <f t="shared" si="48"/>
        <v>531976.85895462951</v>
      </c>
      <c r="Y94" s="56">
        <f t="shared" si="48"/>
        <v>519883.87541292259</v>
      </c>
      <c r="Z94" s="56">
        <f t="shared" si="48"/>
        <v>491989.0341299405</v>
      </c>
      <c r="AA94" s="56">
        <f t="shared" si="48"/>
        <v>430842.04622651759</v>
      </c>
      <c r="AB94" s="56">
        <f t="shared" si="48"/>
        <v>437753.2274629607</v>
      </c>
      <c r="AC94" s="56">
        <f t="shared" si="48"/>
        <v>431406.88952017709</v>
      </c>
      <c r="AD94" s="56">
        <f t="shared" si="48"/>
        <v>395161.21533078491</v>
      </c>
      <c r="AE94" s="56">
        <f t="shared" si="48"/>
        <v>427417.0819725786</v>
      </c>
      <c r="AF94" s="56">
        <f t="shared" si="48"/>
        <v>422635.26787921943</v>
      </c>
      <c r="AG94" s="56">
        <f t="shared" si="48"/>
        <v>479611.04765886499</v>
      </c>
      <c r="AH94" s="56">
        <f t="shared" si="48"/>
        <v>502081.95977355499</v>
      </c>
      <c r="AI94" s="111">
        <f>+SUM(G94:AH94)</f>
        <v>13057398.620279316</v>
      </c>
    </row>
    <row r="95" spans="2:35" x14ac:dyDescent="0.3">
      <c r="B95" s="23" t="s">
        <v>95</v>
      </c>
      <c r="G95" s="56">
        <f>G96-G94</f>
        <v>-947.70368372200755</v>
      </c>
      <c r="H95" s="56">
        <f t="shared" ref="H95:L95" si="49">H96-H94</f>
        <v>556.91877686436055</v>
      </c>
      <c r="I95" s="56">
        <f t="shared" si="49"/>
        <v>-1541.4835125843529</v>
      </c>
      <c r="J95" s="56">
        <f t="shared" si="49"/>
        <v>-975.46079713257495</v>
      </c>
      <c r="K95" s="56">
        <f>K96-K94</f>
        <v>3276.2859962465009</v>
      </c>
      <c r="L95" s="56">
        <f t="shared" si="49"/>
        <v>105.0209295846289</v>
      </c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168"/>
      <c r="AB95" s="53"/>
      <c r="AC95" s="53"/>
      <c r="AD95" s="53"/>
      <c r="AE95" s="53"/>
      <c r="AF95" s="53"/>
      <c r="AG95" s="53"/>
      <c r="AH95" s="53"/>
      <c r="AI95" s="111">
        <f>+SUM(G95:AH95)</f>
        <v>473.57770925655495</v>
      </c>
    </row>
    <row r="96" spans="2:35" x14ac:dyDescent="0.3">
      <c r="B96" s="23" t="s">
        <v>96</v>
      </c>
      <c r="G96" s="56">
        <f>+'Link In'!B152</f>
        <v>397737.6</v>
      </c>
      <c r="H96" s="56">
        <f>+'Link In'!C152</f>
        <v>420826.6</v>
      </c>
      <c r="I96" s="56">
        <f>+'Link In'!D152</f>
        <v>455517.96799999999</v>
      </c>
      <c r="J96" s="56">
        <f>+'Link In'!E152</f>
        <v>545742.20000000007</v>
      </c>
      <c r="K96" s="56">
        <f>+'Link In'!F152</f>
        <v>518746.3</v>
      </c>
      <c r="L96" s="56">
        <f>+'Link In'!G152</f>
        <v>528154.39999999991</v>
      </c>
      <c r="M96" s="56">
        <f>+'Link In'!H152</f>
        <v>0</v>
      </c>
      <c r="N96" s="56">
        <f>+'Link In'!I152</f>
        <v>0</v>
      </c>
      <c r="O96" s="56">
        <f>+'Link In'!J152</f>
        <v>0</v>
      </c>
      <c r="P96" s="56">
        <f>+'Link In'!K152</f>
        <v>0</v>
      </c>
      <c r="Q96" s="56">
        <f>+'Link In'!L152</f>
        <v>0</v>
      </c>
      <c r="R96" s="56">
        <f>+'Link In'!M152</f>
        <v>0</v>
      </c>
      <c r="S96" s="56">
        <f>+'Link In'!N152</f>
        <v>0</v>
      </c>
      <c r="T96" s="56">
        <f>+'Link In'!O152</f>
        <v>0</v>
      </c>
      <c r="U96" s="56">
        <f>+'Link In'!P152</f>
        <v>0</v>
      </c>
      <c r="V96" s="56">
        <f>+'Link In'!Q152</f>
        <v>0</v>
      </c>
      <c r="W96" s="56">
        <f>+'Link In'!R152</f>
        <v>0</v>
      </c>
      <c r="X96" s="56">
        <f>+'Link In'!S152</f>
        <v>0</v>
      </c>
      <c r="Y96" s="56">
        <f>+'Link In'!T152</f>
        <v>0</v>
      </c>
      <c r="Z96" s="56">
        <f>+'Link In'!U152</f>
        <v>0</v>
      </c>
      <c r="AA96" s="56">
        <f>+'Link In'!V152</f>
        <v>0</v>
      </c>
      <c r="AB96" s="56">
        <f>+'Link In'!W152</f>
        <v>0</v>
      </c>
      <c r="AC96" s="56">
        <f>+'Link In'!X152</f>
        <v>0</v>
      </c>
      <c r="AD96" s="56">
        <f>+'Link In'!Y152</f>
        <v>0</v>
      </c>
      <c r="AE96" s="56">
        <f>+'Link In'!Z152</f>
        <v>0</v>
      </c>
      <c r="AF96" s="56">
        <f>+'Link In'!AA152</f>
        <v>0</v>
      </c>
      <c r="AG96" s="56">
        <f>+'Link In'!AB152</f>
        <v>0</v>
      </c>
      <c r="AH96" s="56">
        <f>+'Link In'!AC152</f>
        <v>0</v>
      </c>
      <c r="AI96" s="111">
        <f>+SUM(G96:AH96)</f>
        <v>2866725.068</v>
      </c>
    </row>
    <row r="97" spans="1:35" x14ac:dyDescent="0.3"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168"/>
      <c r="AB97" s="53"/>
      <c r="AC97" s="53"/>
      <c r="AD97" s="53"/>
      <c r="AE97" s="53"/>
      <c r="AF97" s="53"/>
      <c r="AG97" s="53"/>
      <c r="AH97" s="53"/>
      <c r="AI97" s="53"/>
    </row>
    <row r="98" spans="1:35" x14ac:dyDescent="0.3">
      <c r="B98" s="23" t="s">
        <v>99</v>
      </c>
      <c r="G98" s="126">
        <f>+'Link In'!B160</f>
        <v>5614.8282630029444</v>
      </c>
      <c r="H98" s="126">
        <f>+'Link In'!C160</f>
        <v>6346.2139352306185</v>
      </c>
      <c r="I98" s="126">
        <f>+'Link In'!D160</f>
        <v>6347.4131501472039</v>
      </c>
      <c r="J98" s="126">
        <f>+'Link In'!E160</f>
        <v>4618.7301275760556</v>
      </c>
      <c r="K98" s="126">
        <f>+'Link In'!F160</f>
        <v>5128.6751717369971</v>
      </c>
      <c r="L98" s="126">
        <f>+'Link In'!G160</f>
        <v>5128.6751717369971</v>
      </c>
      <c r="M98" s="126">
        <f>+'Link In'!H160</f>
        <v>0</v>
      </c>
      <c r="N98" s="126">
        <f>+'Link In'!I160</f>
        <v>0</v>
      </c>
      <c r="O98" s="126">
        <f>+'Link In'!J160</f>
        <v>0</v>
      </c>
      <c r="P98" s="126">
        <f>+'Link In'!K160</f>
        <v>0</v>
      </c>
      <c r="Q98" s="126">
        <f>+'Link In'!L160</f>
        <v>0</v>
      </c>
      <c r="R98" s="126">
        <f>+'Link In'!M160</f>
        <v>0</v>
      </c>
      <c r="S98" s="126">
        <f>+'Link In'!N160</f>
        <v>0</v>
      </c>
      <c r="T98" s="126">
        <f>+'Link In'!O160</f>
        <v>0</v>
      </c>
      <c r="U98" s="126">
        <f>+'Link In'!P160</f>
        <v>0</v>
      </c>
      <c r="V98" s="126">
        <f>+'Link In'!Q160</f>
        <v>0</v>
      </c>
      <c r="W98" s="126">
        <f>+'Link In'!R160</f>
        <v>0</v>
      </c>
      <c r="X98" s="126">
        <f>+'Link In'!S160</f>
        <v>0</v>
      </c>
      <c r="Y98" s="126">
        <f>+'Link In'!T160</f>
        <v>0</v>
      </c>
      <c r="Z98" s="126">
        <f>+'Link In'!U160</f>
        <v>0</v>
      </c>
      <c r="AA98" s="126">
        <f>+'Link In'!V160</f>
        <v>0</v>
      </c>
      <c r="AB98" s="126">
        <f>+'Link In'!W160</f>
        <v>0</v>
      </c>
      <c r="AC98" s="126">
        <f>+'Link In'!X160</f>
        <v>0</v>
      </c>
      <c r="AD98" s="126">
        <f>+'Link In'!Y160</f>
        <v>0</v>
      </c>
      <c r="AE98" s="126">
        <f>+'Link In'!Z160</f>
        <v>0</v>
      </c>
      <c r="AF98" s="126">
        <f>+'Link In'!AA160</f>
        <v>0</v>
      </c>
      <c r="AG98" s="126">
        <f>+'Link In'!AB160</f>
        <v>0</v>
      </c>
      <c r="AH98" s="126">
        <f>+'Link In'!AC160</f>
        <v>0</v>
      </c>
      <c r="AI98" s="56">
        <f>SUM(G98:AH98)</f>
        <v>33184.535819430821</v>
      </c>
    </row>
    <row r="101" spans="1:35" x14ac:dyDescent="0.3">
      <c r="A101" s="178" t="s">
        <v>122</v>
      </c>
      <c r="B101" s="178"/>
      <c r="E101" s="53"/>
      <c r="F101" s="53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</row>
    <row r="102" spans="1:35" x14ac:dyDescent="0.3">
      <c r="A102" s="24" t="s">
        <v>0</v>
      </c>
      <c r="B102" s="1"/>
      <c r="C102" s="1"/>
      <c r="D102" s="1"/>
      <c r="E102" s="1" t="s">
        <v>24</v>
      </c>
      <c r="F102" s="1"/>
      <c r="G102" s="1" t="s">
        <v>25</v>
      </c>
      <c r="H102" s="1" t="s">
        <v>25</v>
      </c>
      <c r="I102" s="1" t="s">
        <v>25</v>
      </c>
      <c r="J102" s="1" t="s">
        <v>25</v>
      </c>
      <c r="K102" s="1" t="s">
        <v>25</v>
      </c>
      <c r="L102" s="1" t="s">
        <v>25</v>
      </c>
      <c r="M102" s="1" t="s">
        <v>25</v>
      </c>
      <c r="N102" s="1" t="s">
        <v>25</v>
      </c>
      <c r="O102" s="1" t="s">
        <v>25</v>
      </c>
      <c r="P102" s="1" t="s">
        <v>25</v>
      </c>
      <c r="Q102" s="1" t="s">
        <v>25</v>
      </c>
      <c r="R102" s="1" t="s">
        <v>25</v>
      </c>
      <c r="S102" s="1"/>
      <c r="T102" s="1"/>
      <c r="U102" s="1"/>
      <c r="V102" s="1"/>
      <c r="W102" s="1" t="s">
        <v>26</v>
      </c>
      <c r="X102" s="1" t="s">
        <v>26</v>
      </c>
      <c r="Y102" s="1" t="s">
        <v>26</v>
      </c>
      <c r="Z102" s="1" t="s">
        <v>26</v>
      </c>
      <c r="AA102" s="1" t="s">
        <v>26</v>
      </c>
      <c r="AB102" s="1" t="s">
        <v>26</v>
      </c>
      <c r="AC102" s="1" t="s">
        <v>26</v>
      </c>
      <c r="AD102" s="1" t="s">
        <v>26</v>
      </c>
      <c r="AE102" s="1" t="s">
        <v>26</v>
      </c>
      <c r="AF102" s="1" t="s">
        <v>26</v>
      </c>
      <c r="AG102" s="1" t="s">
        <v>26</v>
      </c>
      <c r="AH102" s="1" t="s">
        <v>26</v>
      </c>
    </row>
    <row r="103" spans="1:35" x14ac:dyDescent="0.3">
      <c r="A103" s="2" t="s">
        <v>1</v>
      </c>
      <c r="B103" s="3"/>
      <c r="C103" s="3"/>
      <c r="D103" s="3"/>
      <c r="E103" s="4"/>
      <c r="F103" s="4"/>
      <c r="G103" s="5">
        <v>43160</v>
      </c>
      <c r="H103" s="5">
        <v>43191</v>
      </c>
      <c r="I103" s="5">
        <v>43221</v>
      </c>
      <c r="J103" s="5">
        <v>43252</v>
      </c>
      <c r="K103" s="5">
        <v>43282</v>
      </c>
      <c r="L103" s="5">
        <v>43313</v>
      </c>
      <c r="M103" s="5">
        <v>43344</v>
      </c>
      <c r="N103" s="5">
        <v>43374</v>
      </c>
      <c r="O103" s="5">
        <v>43405</v>
      </c>
      <c r="P103" s="5">
        <v>43435</v>
      </c>
      <c r="Q103" s="5">
        <v>43466</v>
      </c>
      <c r="R103" s="5">
        <v>43497</v>
      </c>
      <c r="S103" s="5">
        <v>43525</v>
      </c>
      <c r="T103" s="5">
        <v>43556</v>
      </c>
      <c r="U103" s="5">
        <v>43586</v>
      </c>
      <c r="V103" s="5">
        <v>43617</v>
      </c>
      <c r="W103" s="5">
        <v>43647</v>
      </c>
      <c r="X103" s="5">
        <v>43678</v>
      </c>
      <c r="Y103" s="5">
        <v>43709</v>
      </c>
      <c r="Z103" s="5">
        <v>43739</v>
      </c>
      <c r="AA103" s="5">
        <v>43770</v>
      </c>
      <c r="AB103" s="5">
        <v>43800</v>
      </c>
      <c r="AC103" s="5">
        <v>43831</v>
      </c>
      <c r="AD103" s="5">
        <v>43862</v>
      </c>
      <c r="AE103" s="5">
        <v>43891</v>
      </c>
      <c r="AF103" s="5">
        <v>43922</v>
      </c>
      <c r="AG103" s="5">
        <v>43952</v>
      </c>
      <c r="AH103" s="5">
        <v>43983</v>
      </c>
    </row>
    <row r="104" spans="1:35" x14ac:dyDescent="0.3">
      <c r="A104" s="6"/>
      <c r="B104" s="7"/>
      <c r="C104" s="7"/>
      <c r="D104" s="7"/>
      <c r="E104" s="7"/>
      <c r="F104" s="7"/>
      <c r="G104" s="8"/>
      <c r="H104" s="8"/>
      <c r="I104" s="8"/>
      <c r="J104" s="8"/>
      <c r="K104" s="8"/>
      <c r="L104" s="8"/>
      <c r="M104" s="8"/>
      <c r="N104" s="8"/>
      <c r="O104" s="9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166"/>
      <c r="AB104" s="8"/>
      <c r="AC104" s="8"/>
      <c r="AD104" s="8"/>
      <c r="AE104" s="8"/>
      <c r="AF104" s="8"/>
      <c r="AG104" s="8"/>
      <c r="AH104" s="8"/>
    </row>
    <row r="105" spans="1:35" x14ac:dyDescent="0.3">
      <c r="A105" s="6"/>
      <c r="B105" s="10" t="s">
        <v>2</v>
      </c>
      <c r="C105" s="74"/>
      <c r="D105" s="10"/>
      <c r="E105" s="7" t="s">
        <v>23</v>
      </c>
      <c r="F105" s="7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5" x14ac:dyDescent="0.3">
      <c r="A106" s="6"/>
      <c r="B106" s="12" t="s">
        <v>3</v>
      </c>
      <c r="C106" s="13"/>
      <c r="D106" s="75"/>
      <c r="E106" s="149">
        <v>28.28</v>
      </c>
      <c r="F106" s="149">
        <f>+E106</f>
        <v>28.28</v>
      </c>
      <c r="G106" s="13">
        <f>+'Link In'!B164</f>
        <v>154</v>
      </c>
      <c r="H106" s="13">
        <f>+'Link In'!C164</f>
        <v>425.91831683168311</v>
      </c>
      <c r="I106" s="13">
        <f>+'Link In'!D164</f>
        <v>1066.6113861386139</v>
      </c>
      <c r="J106" s="13">
        <f>+'Link In'!E164</f>
        <v>604.45049504950498</v>
      </c>
      <c r="K106" s="13">
        <f>+'Link In'!F164</f>
        <v>681.38896746817534</v>
      </c>
      <c r="L106" s="13">
        <f>+'Link In'!G164</f>
        <v>595.95014144271568</v>
      </c>
      <c r="M106" s="13">
        <f>+'Link In'!H164</f>
        <v>613</v>
      </c>
      <c r="N106" s="13">
        <f>+'Link In'!I164</f>
        <v>613</v>
      </c>
      <c r="O106" s="13">
        <f>+'Link In'!J164</f>
        <v>613</v>
      </c>
      <c r="P106" s="13">
        <f>+'Link In'!K164</f>
        <v>613</v>
      </c>
      <c r="Q106" s="13">
        <f>+'Link In'!L164</f>
        <v>613</v>
      </c>
      <c r="R106" s="13">
        <f>+'Link In'!M164</f>
        <v>613</v>
      </c>
      <c r="S106" s="13">
        <f>+'Link In'!N164</f>
        <v>613</v>
      </c>
      <c r="T106" s="13">
        <f>+'Link In'!O164</f>
        <v>613</v>
      </c>
      <c r="U106" s="13">
        <f>+'Link In'!P164</f>
        <v>613</v>
      </c>
      <c r="V106" s="13">
        <f>+'Link In'!Q164</f>
        <v>613</v>
      </c>
      <c r="W106" s="13">
        <f>+'Link In'!R164</f>
        <v>613</v>
      </c>
      <c r="X106" s="13">
        <f>+'Link In'!S164</f>
        <v>613</v>
      </c>
      <c r="Y106" s="13">
        <f>+'Link In'!T164</f>
        <v>613</v>
      </c>
      <c r="Z106" s="13">
        <f>+'Link In'!U164</f>
        <v>613</v>
      </c>
      <c r="AA106" s="13">
        <f>+'Link In'!V164</f>
        <v>613</v>
      </c>
      <c r="AB106" s="13">
        <f>+'Link In'!W164</f>
        <v>613</v>
      </c>
      <c r="AC106" s="13">
        <f>+'Link In'!X164</f>
        <v>613</v>
      </c>
      <c r="AD106" s="13">
        <f>+'Link In'!Y164</f>
        <v>613</v>
      </c>
      <c r="AE106" s="13">
        <f>+'Link In'!Z164</f>
        <v>613</v>
      </c>
      <c r="AF106" s="13">
        <f>+'Link In'!AA164</f>
        <v>613</v>
      </c>
      <c r="AG106" s="13">
        <f>+'Link In'!AB164</f>
        <v>613</v>
      </c>
      <c r="AH106" s="13">
        <f>+'Link In'!AC164</f>
        <v>613</v>
      </c>
    </row>
    <row r="107" spans="1:35" x14ac:dyDescent="0.3">
      <c r="A107" s="6"/>
      <c r="B107" s="12"/>
      <c r="C107" s="13"/>
      <c r="D107" s="75"/>
      <c r="E107" s="123"/>
      <c r="F107" s="12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5" x14ac:dyDescent="0.3">
      <c r="A108" s="6"/>
      <c r="B108" s="12"/>
      <c r="C108" s="13"/>
      <c r="D108" s="75"/>
      <c r="E108" s="86"/>
      <c r="F108" s="86"/>
      <c r="G108" s="13"/>
      <c r="H108" s="13"/>
      <c r="I108" s="13"/>
      <c r="J108" s="13"/>
      <c r="K108" s="13"/>
      <c r="L108" s="13"/>
      <c r="M108" s="13"/>
      <c r="N108" s="13"/>
      <c r="O108" s="1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</row>
    <row r="109" spans="1:35" x14ac:dyDescent="0.3">
      <c r="A109" s="6"/>
      <c r="B109" s="15"/>
      <c r="C109" s="16"/>
      <c r="D109" s="75"/>
      <c r="E109" s="87"/>
      <c r="F109" s="87"/>
      <c r="G109" s="16"/>
      <c r="H109" s="16"/>
      <c r="I109" s="16"/>
      <c r="J109" s="16"/>
      <c r="K109" s="16"/>
      <c r="L109" s="16"/>
      <c r="M109" s="16"/>
      <c r="N109" s="16"/>
      <c r="O109" s="16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</row>
    <row r="110" spans="1:35" x14ac:dyDescent="0.3">
      <c r="A110" s="6"/>
      <c r="B110" s="10" t="s">
        <v>12</v>
      </c>
      <c r="C110" s="18"/>
      <c r="D110" s="10"/>
      <c r="E110" s="17"/>
      <c r="F110" s="17"/>
      <c r="G110" s="18">
        <f t="shared" ref="G110:AH110" si="50">SUM(G106:G109)</f>
        <v>154</v>
      </c>
      <c r="H110" s="18">
        <f t="shared" si="50"/>
        <v>425.91831683168311</v>
      </c>
      <c r="I110" s="18">
        <f t="shared" si="50"/>
        <v>1066.6113861386139</v>
      </c>
      <c r="J110" s="18">
        <f t="shared" si="50"/>
        <v>604.45049504950498</v>
      </c>
      <c r="K110" s="18">
        <f t="shared" si="50"/>
        <v>681.38896746817534</v>
      </c>
      <c r="L110" s="18">
        <f t="shared" si="50"/>
        <v>595.95014144271568</v>
      </c>
      <c r="M110" s="18">
        <f t="shared" si="50"/>
        <v>613</v>
      </c>
      <c r="N110" s="18">
        <f t="shared" si="50"/>
        <v>613</v>
      </c>
      <c r="O110" s="18">
        <f t="shared" si="50"/>
        <v>613</v>
      </c>
      <c r="P110" s="18">
        <f t="shared" si="50"/>
        <v>613</v>
      </c>
      <c r="Q110" s="18">
        <f t="shared" si="50"/>
        <v>613</v>
      </c>
      <c r="R110" s="18">
        <f t="shared" si="50"/>
        <v>613</v>
      </c>
      <c r="S110" s="18">
        <f t="shared" si="50"/>
        <v>613</v>
      </c>
      <c r="T110" s="18">
        <f t="shared" si="50"/>
        <v>613</v>
      </c>
      <c r="U110" s="18">
        <f t="shared" si="50"/>
        <v>613</v>
      </c>
      <c r="V110" s="18">
        <f t="shared" si="50"/>
        <v>613</v>
      </c>
      <c r="W110" s="18">
        <f t="shared" si="50"/>
        <v>613</v>
      </c>
      <c r="X110" s="18">
        <f t="shared" si="50"/>
        <v>613</v>
      </c>
      <c r="Y110" s="18">
        <f t="shared" si="50"/>
        <v>613</v>
      </c>
      <c r="Z110" s="18">
        <f t="shared" si="50"/>
        <v>613</v>
      </c>
      <c r="AA110" s="18">
        <f t="shared" si="50"/>
        <v>613</v>
      </c>
      <c r="AB110" s="18">
        <f t="shared" si="50"/>
        <v>613</v>
      </c>
      <c r="AC110" s="18">
        <f t="shared" si="50"/>
        <v>613</v>
      </c>
      <c r="AD110" s="18">
        <f t="shared" si="50"/>
        <v>613</v>
      </c>
      <c r="AE110" s="18">
        <f t="shared" si="50"/>
        <v>613</v>
      </c>
      <c r="AF110" s="18">
        <f t="shared" si="50"/>
        <v>613</v>
      </c>
      <c r="AG110" s="18">
        <f t="shared" si="50"/>
        <v>613</v>
      </c>
      <c r="AH110" s="18">
        <f t="shared" si="50"/>
        <v>613</v>
      </c>
    </row>
    <row r="111" spans="1:35" x14ac:dyDescent="0.3">
      <c r="A111" s="6"/>
      <c r="B111" s="10"/>
      <c r="C111" s="10"/>
      <c r="D111" s="10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3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33"/>
      <c r="AB111" s="56"/>
      <c r="AC111" s="56"/>
      <c r="AD111" s="56"/>
      <c r="AE111" s="56"/>
      <c r="AF111" s="56"/>
      <c r="AG111" s="56"/>
      <c r="AH111" s="56"/>
    </row>
    <row r="112" spans="1:35" x14ac:dyDescent="0.3">
      <c r="A112" s="6"/>
      <c r="B112" s="10"/>
      <c r="C112" s="10"/>
      <c r="D112" s="10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3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33"/>
      <c r="AB112" s="56"/>
      <c r="AC112" s="56"/>
      <c r="AD112" s="56"/>
      <c r="AE112" s="56"/>
      <c r="AF112" s="56"/>
      <c r="AG112" s="56"/>
      <c r="AH112" s="56"/>
    </row>
    <row r="113" spans="1:34" x14ac:dyDescent="0.3">
      <c r="A113" s="6"/>
      <c r="B113" s="7"/>
      <c r="C113" s="7"/>
      <c r="D113" s="7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</row>
    <row r="114" spans="1:34" x14ac:dyDescent="0.3">
      <c r="AA114" s="164"/>
    </row>
    <row r="115" spans="1:34" x14ac:dyDescent="0.3">
      <c r="A115" s="2" t="s">
        <v>18</v>
      </c>
      <c r="B115" s="3"/>
      <c r="C115" s="3"/>
      <c r="D115" s="3"/>
      <c r="E115" s="4"/>
      <c r="F115" s="4"/>
      <c r="G115" s="5">
        <f t="shared" ref="G115:AH115" si="51">+G103</f>
        <v>43160</v>
      </c>
      <c r="H115" s="5">
        <f t="shared" si="51"/>
        <v>43191</v>
      </c>
      <c r="I115" s="5">
        <f t="shared" si="51"/>
        <v>43221</v>
      </c>
      <c r="J115" s="5">
        <f t="shared" si="51"/>
        <v>43252</v>
      </c>
      <c r="K115" s="5">
        <f t="shared" si="51"/>
        <v>43282</v>
      </c>
      <c r="L115" s="5">
        <f t="shared" si="51"/>
        <v>43313</v>
      </c>
      <c r="M115" s="5">
        <f t="shared" si="51"/>
        <v>43344</v>
      </c>
      <c r="N115" s="5">
        <f t="shared" si="51"/>
        <v>43374</v>
      </c>
      <c r="O115" s="5">
        <f t="shared" si="51"/>
        <v>43405</v>
      </c>
      <c r="P115" s="5">
        <f t="shared" si="51"/>
        <v>43435</v>
      </c>
      <c r="Q115" s="5">
        <f t="shared" si="51"/>
        <v>43466</v>
      </c>
      <c r="R115" s="5">
        <f t="shared" si="51"/>
        <v>43497</v>
      </c>
      <c r="S115" s="5">
        <f t="shared" si="51"/>
        <v>43525</v>
      </c>
      <c r="T115" s="5">
        <f t="shared" si="51"/>
        <v>43556</v>
      </c>
      <c r="U115" s="5">
        <f t="shared" si="51"/>
        <v>43586</v>
      </c>
      <c r="V115" s="5">
        <f t="shared" si="51"/>
        <v>43617</v>
      </c>
      <c r="W115" s="5">
        <f t="shared" si="51"/>
        <v>43647</v>
      </c>
      <c r="X115" s="5">
        <f t="shared" si="51"/>
        <v>43678</v>
      </c>
      <c r="Y115" s="5">
        <f t="shared" si="51"/>
        <v>43709</v>
      </c>
      <c r="Z115" s="5">
        <f t="shared" si="51"/>
        <v>43739</v>
      </c>
      <c r="AA115" s="5">
        <f t="shared" si="51"/>
        <v>43770</v>
      </c>
      <c r="AB115" s="5">
        <f t="shared" si="51"/>
        <v>43800</v>
      </c>
      <c r="AC115" s="5">
        <f t="shared" si="51"/>
        <v>43831</v>
      </c>
      <c r="AD115" s="5">
        <f t="shared" si="51"/>
        <v>43862</v>
      </c>
      <c r="AE115" s="5">
        <f t="shared" si="51"/>
        <v>43891</v>
      </c>
      <c r="AF115" s="5">
        <f t="shared" si="51"/>
        <v>43922</v>
      </c>
      <c r="AG115" s="5">
        <f t="shared" si="51"/>
        <v>43952</v>
      </c>
      <c r="AH115" s="5">
        <f t="shared" si="51"/>
        <v>43983</v>
      </c>
    </row>
    <row r="116" spans="1:34" x14ac:dyDescent="0.3">
      <c r="A116" s="25"/>
      <c r="B116" s="26"/>
      <c r="C116" s="26"/>
      <c r="D116" s="26"/>
      <c r="E116" s="26"/>
      <c r="F116" s="26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166"/>
      <c r="AB116" s="9"/>
      <c r="AC116" s="9"/>
      <c r="AD116" s="9"/>
      <c r="AE116" s="9"/>
      <c r="AF116" s="9"/>
      <c r="AG116" s="9"/>
      <c r="AH116" s="9"/>
    </row>
    <row r="117" spans="1:34" x14ac:dyDescent="0.3">
      <c r="A117" s="6"/>
      <c r="B117" s="10" t="s">
        <v>2</v>
      </c>
      <c r="C117" s="10"/>
      <c r="D117" s="10"/>
      <c r="E117" s="7" t="s">
        <v>23</v>
      </c>
      <c r="F117" s="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</row>
    <row r="118" spans="1:34" x14ac:dyDescent="0.3">
      <c r="A118" s="6"/>
      <c r="B118" s="29" t="s">
        <v>27</v>
      </c>
      <c r="C118" s="29"/>
      <c r="D118" s="29"/>
      <c r="E118" s="150">
        <v>0</v>
      </c>
      <c r="F118" s="150">
        <f>+E118</f>
        <v>0</v>
      </c>
      <c r="G118" s="13">
        <f>+'Link In'!B168</f>
        <v>226</v>
      </c>
      <c r="H118" s="13">
        <f>+'Link In'!C168</f>
        <v>1690.8</v>
      </c>
      <c r="I118" s="13">
        <f>+'Link In'!D168</f>
        <v>622.70000000000005</v>
      </c>
      <c r="J118" s="13">
        <f>+'Link In'!E168</f>
        <v>1003.6</v>
      </c>
      <c r="K118" s="13">
        <f>+'Link In'!F168</f>
        <v>933.6</v>
      </c>
      <c r="L118" s="13">
        <f>+'Link In'!G168</f>
        <v>899.1</v>
      </c>
      <c r="M118" s="13">
        <f>+'Link In'!H168</f>
        <v>895.96666666666658</v>
      </c>
      <c r="N118" s="13">
        <f>+'Link In'!I168</f>
        <v>895.96666666666658</v>
      </c>
      <c r="O118" s="13">
        <f>+'Link In'!J168</f>
        <v>895.96666666666658</v>
      </c>
      <c r="P118" s="13">
        <f>+'Link In'!K168</f>
        <v>895.96666666666658</v>
      </c>
      <c r="Q118" s="13">
        <f>+'Link In'!L168</f>
        <v>895.96666666666658</v>
      </c>
      <c r="R118" s="13">
        <f>+'Link In'!M168</f>
        <v>895.96666666666658</v>
      </c>
      <c r="S118" s="13">
        <f>+'Link In'!N168</f>
        <v>895.96666666666658</v>
      </c>
      <c r="T118" s="13">
        <f>+'Link In'!O168</f>
        <v>895.96666666666658</v>
      </c>
      <c r="U118" s="13">
        <f>+'Link In'!P168</f>
        <v>895.96666666666658</v>
      </c>
      <c r="V118" s="13">
        <f>+'Link In'!Q168</f>
        <v>895.96666666666658</v>
      </c>
      <c r="W118" s="13">
        <f>+'Link In'!R168</f>
        <v>895.96666666666658</v>
      </c>
      <c r="X118" s="13">
        <f>+'Link In'!S168</f>
        <v>895.96666666666658</v>
      </c>
      <c r="Y118" s="13">
        <f>+'Link In'!T168</f>
        <v>895.96666666666658</v>
      </c>
      <c r="Z118" s="13">
        <f>+'Link In'!U168</f>
        <v>895.96666666666658</v>
      </c>
      <c r="AA118" s="13">
        <f>+'Link In'!V168</f>
        <v>895.96666666666658</v>
      </c>
      <c r="AB118" s="13">
        <f>+'Link In'!W168</f>
        <v>895.96666666666658</v>
      </c>
      <c r="AC118" s="13">
        <f>+'Link In'!X168</f>
        <v>895.96666666666658</v>
      </c>
      <c r="AD118" s="13">
        <f>+'Link In'!Y168</f>
        <v>895.96666666666658</v>
      </c>
      <c r="AE118" s="13">
        <f>+'Link In'!Z168</f>
        <v>895.96666666666658</v>
      </c>
      <c r="AF118" s="13">
        <f>+'Link In'!AA168</f>
        <v>895.96666666666658</v>
      </c>
      <c r="AG118" s="13">
        <f>+'Link In'!AB168</f>
        <v>895.96666666666658</v>
      </c>
      <c r="AH118" s="13">
        <f>+'Link In'!AC168</f>
        <v>895.96666666666658</v>
      </c>
    </row>
    <row r="119" spans="1:34" x14ac:dyDescent="0.3">
      <c r="A119" s="6"/>
      <c r="B119" s="29" t="s">
        <v>28</v>
      </c>
      <c r="C119" s="29"/>
      <c r="D119" s="29"/>
      <c r="E119" s="150">
        <v>11.53</v>
      </c>
      <c r="F119" s="150">
        <f>+E119</f>
        <v>11.53</v>
      </c>
      <c r="G119" s="13">
        <f>+'Link In'!B169</f>
        <v>276</v>
      </c>
      <c r="H119" s="13">
        <f>+'Link In'!C169</f>
        <v>-265.74674761491758</v>
      </c>
      <c r="I119" s="13">
        <f>+'Link In'!D169</f>
        <v>1703.4622723330442</v>
      </c>
      <c r="J119" s="13">
        <f>+'Link In'!E169</f>
        <v>709.90372940156101</v>
      </c>
      <c r="K119" s="13">
        <f>+'Link In'!F169</f>
        <v>1335.3148308759758</v>
      </c>
      <c r="L119" s="13">
        <f>+'Link In'!G169</f>
        <v>627.42584562012144</v>
      </c>
      <c r="M119" s="13">
        <f>+'Link In'!H169</f>
        <v>731.0599884359641</v>
      </c>
      <c r="N119" s="13">
        <f>+'Link In'!I169</f>
        <v>731.0599884359641</v>
      </c>
      <c r="O119" s="13">
        <f>+'Link In'!J169</f>
        <v>731.0599884359641</v>
      </c>
      <c r="P119" s="13">
        <f>+'Link In'!K169</f>
        <v>731.0599884359641</v>
      </c>
      <c r="Q119" s="13">
        <f>+'Link In'!L169</f>
        <v>731.0599884359641</v>
      </c>
      <c r="R119" s="13">
        <f>+'Link In'!M169</f>
        <v>731.0599884359641</v>
      </c>
      <c r="S119" s="13">
        <f>+'Link In'!N169</f>
        <v>731.0599884359641</v>
      </c>
      <c r="T119" s="13">
        <f>+'Link In'!O169</f>
        <v>731.0599884359641</v>
      </c>
      <c r="U119" s="13">
        <f>+'Link In'!P169</f>
        <v>731.0599884359641</v>
      </c>
      <c r="V119" s="13">
        <f>+'Link In'!Q169</f>
        <v>731.0599884359641</v>
      </c>
      <c r="W119" s="13">
        <f>+'Link In'!R169</f>
        <v>731.0599884359641</v>
      </c>
      <c r="X119" s="13">
        <f>+'Link In'!S169</f>
        <v>731.0599884359641</v>
      </c>
      <c r="Y119" s="13">
        <f>+'Link In'!T169</f>
        <v>731.0599884359641</v>
      </c>
      <c r="Z119" s="13">
        <f>+'Link In'!U169</f>
        <v>731.0599884359641</v>
      </c>
      <c r="AA119" s="13">
        <f>+'Link In'!V169</f>
        <v>731.0599884359641</v>
      </c>
      <c r="AB119" s="13">
        <f>+'Link In'!W169</f>
        <v>731.0599884359641</v>
      </c>
      <c r="AC119" s="13">
        <f>+'Link In'!X169</f>
        <v>731.0599884359641</v>
      </c>
      <c r="AD119" s="13">
        <f>+'Link In'!Y169</f>
        <v>731.0599884359641</v>
      </c>
      <c r="AE119" s="13">
        <f>+'Link In'!Z169</f>
        <v>731.0599884359641</v>
      </c>
      <c r="AF119" s="13">
        <f>+'Link In'!AA169</f>
        <v>731.0599884359641</v>
      </c>
      <c r="AG119" s="13">
        <f>+'Link In'!AB169</f>
        <v>731.0599884359641</v>
      </c>
      <c r="AH119" s="13">
        <f>+'Link In'!AC169</f>
        <v>731.0599884359641</v>
      </c>
    </row>
    <row r="120" spans="1:34" x14ac:dyDescent="0.3">
      <c r="A120" s="6"/>
      <c r="B120" s="29" t="s">
        <v>29</v>
      </c>
      <c r="C120" s="29"/>
      <c r="D120" s="29"/>
      <c r="E120" s="88"/>
      <c r="F120" s="88"/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</row>
    <row r="121" spans="1:34" x14ac:dyDescent="0.3">
      <c r="A121" s="6"/>
      <c r="B121" s="29" t="s">
        <v>30</v>
      </c>
      <c r="C121" s="29"/>
      <c r="D121" s="29"/>
      <c r="E121" s="88"/>
      <c r="F121" s="88"/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</row>
    <row r="122" spans="1:34" x14ac:dyDescent="0.3">
      <c r="A122" s="6"/>
      <c r="B122" s="29"/>
      <c r="C122" s="29"/>
      <c r="D122" s="29"/>
      <c r="E122" s="88"/>
      <c r="F122" s="88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x14ac:dyDescent="0.3">
      <c r="A123" s="6"/>
      <c r="B123" s="30"/>
      <c r="C123" s="30"/>
      <c r="D123" s="30"/>
      <c r="E123" s="89"/>
      <c r="F123" s="89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</row>
    <row r="124" spans="1:34" x14ac:dyDescent="0.3">
      <c r="A124" s="22"/>
      <c r="B124" s="10" t="s">
        <v>19</v>
      </c>
      <c r="C124" s="10"/>
      <c r="D124" s="10"/>
      <c r="E124" s="17"/>
      <c r="F124" s="17"/>
      <c r="G124" s="18">
        <f>SUM(G118:G123)</f>
        <v>502</v>
      </c>
      <c r="H124" s="18">
        <f>SUM(H118:H123)</f>
        <v>1425.0532523850825</v>
      </c>
      <c r="I124" s="18">
        <f>SUM(I118:I123)</f>
        <v>2326.1622723330443</v>
      </c>
      <c r="J124" s="18">
        <f t="shared" ref="J124:AH124" si="52">SUM(J118:J123)</f>
        <v>1713.503729401561</v>
      </c>
      <c r="K124" s="18">
        <f t="shared" si="52"/>
        <v>2268.9148308759759</v>
      </c>
      <c r="L124" s="18">
        <f t="shared" si="52"/>
        <v>1526.5258456201213</v>
      </c>
      <c r="M124" s="18">
        <f t="shared" si="52"/>
        <v>1627.0266551026307</v>
      </c>
      <c r="N124" s="18">
        <f t="shared" si="52"/>
        <v>1627.0266551026307</v>
      </c>
      <c r="O124" s="18">
        <f t="shared" si="52"/>
        <v>1627.0266551026307</v>
      </c>
      <c r="P124" s="18">
        <f t="shared" si="52"/>
        <v>1627.0266551026307</v>
      </c>
      <c r="Q124" s="18">
        <f t="shared" si="52"/>
        <v>1627.0266551026307</v>
      </c>
      <c r="R124" s="18">
        <f t="shared" si="52"/>
        <v>1627.0266551026307</v>
      </c>
      <c r="S124" s="18">
        <f t="shared" si="52"/>
        <v>1627.0266551026307</v>
      </c>
      <c r="T124" s="18">
        <f t="shared" si="52"/>
        <v>1627.0266551026307</v>
      </c>
      <c r="U124" s="18">
        <f t="shared" si="52"/>
        <v>1627.0266551026307</v>
      </c>
      <c r="V124" s="18">
        <f t="shared" si="52"/>
        <v>1627.0266551026307</v>
      </c>
      <c r="W124" s="18">
        <f t="shared" si="52"/>
        <v>1627.0266551026307</v>
      </c>
      <c r="X124" s="18">
        <f t="shared" si="52"/>
        <v>1627.0266551026307</v>
      </c>
      <c r="Y124" s="18">
        <f t="shared" si="52"/>
        <v>1627.0266551026307</v>
      </c>
      <c r="Z124" s="18">
        <f t="shared" si="52"/>
        <v>1627.0266551026307</v>
      </c>
      <c r="AA124" s="18">
        <f t="shared" si="52"/>
        <v>1627.0266551026307</v>
      </c>
      <c r="AB124" s="18">
        <f t="shared" si="52"/>
        <v>1627.0266551026307</v>
      </c>
      <c r="AC124" s="18">
        <f t="shared" si="52"/>
        <v>1627.0266551026307</v>
      </c>
      <c r="AD124" s="18">
        <f t="shared" si="52"/>
        <v>1627.0266551026307</v>
      </c>
      <c r="AE124" s="18">
        <f t="shared" si="52"/>
        <v>1627.0266551026307</v>
      </c>
      <c r="AF124" s="18">
        <f t="shared" si="52"/>
        <v>1627.0266551026307</v>
      </c>
      <c r="AG124" s="18">
        <f t="shared" si="52"/>
        <v>1627.0266551026307</v>
      </c>
      <c r="AH124" s="18">
        <f t="shared" si="52"/>
        <v>1627.0266551026307</v>
      </c>
    </row>
    <row r="125" spans="1:34" x14ac:dyDescent="0.3">
      <c r="A125" s="6"/>
      <c r="B125" s="10"/>
      <c r="C125" s="10"/>
      <c r="D125" s="10"/>
      <c r="E125" s="31"/>
      <c r="F125" s="31"/>
      <c r="G125" s="18"/>
      <c r="H125" s="18"/>
      <c r="I125" s="18"/>
      <c r="J125" s="18"/>
      <c r="K125" s="18"/>
      <c r="L125" s="18"/>
      <c r="M125" s="18"/>
      <c r="N125" s="18"/>
      <c r="O125" s="13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33"/>
      <c r="AB125" s="56"/>
      <c r="AC125" s="56"/>
      <c r="AD125" s="56"/>
      <c r="AE125" s="56"/>
      <c r="AF125" s="56"/>
      <c r="AG125" s="56"/>
      <c r="AH125" s="56"/>
    </row>
    <row r="126" spans="1:34" x14ac:dyDescent="0.3">
      <c r="O126" s="13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33"/>
      <c r="AB126" s="56"/>
      <c r="AC126" s="56"/>
      <c r="AD126" s="56"/>
      <c r="AE126" s="56"/>
      <c r="AF126" s="56"/>
      <c r="AG126" s="56"/>
      <c r="AH126" s="56"/>
    </row>
    <row r="127" spans="1:34" x14ac:dyDescent="0.3">
      <c r="G127" s="35"/>
      <c r="L127" s="35"/>
      <c r="AA127" s="164"/>
    </row>
    <row r="128" spans="1:34" x14ac:dyDescent="0.3">
      <c r="AA128" s="164"/>
    </row>
    <row r="129" spans="1:35" x14ac:dyDescent="0.3">
      <c r="AA129" s="164"/>
    </row>
    <row r="130" spans="1:35" x14ac:dyDescent="0.3">
      <c r="G130" s="53"/>
      <c r="H130" s="53"/>
      <c r="I130" s="53"/>
      <c r="J130" s="53"/>
      <c r="K130" s="53"/>
      <c r="L130" s="53"/>
      <c r="AA130" s="164"/>
    </row>
    <row r="131" spans="1:35" x14ac:dyDescent="0.3">
      <c r="A131" s="24" t="s">
        <v>36</v>
      </c>
      <c r="B131" s="1"/>
      <c r="C131" s="1"/>
      <c r="D131" s="1"/>
      <c r="E131" s="1" t="s">
        <v>24</v>
      </c>
      <c r="F131" s="1"/>
      <c r="G131" s="1" t="s">
        <v>25</v>
      </c>
      <c r="H131" s="1" t="s">
        <v>25</v>
      </c>
      <c r="I131" s="1" t="s">
        <v>25</v>
      </c>
      <c r="J131" s="1" t="s">
        <v>25</v>
      </c>
      <c r="K131" s="1" t="s">
        <v>25</v>
      </c>
      <c r="L131" s="1" t="s">
        <v>25</v>
      </c>
      <c r="M131" s="1" t="s">
        <v>25</v>
      </c>
      <c r="N131" s="1" t="s">
        <v>25</v>
      </c>
      <c r="O131" s="1" t="s">
        <v>25</v>
      </c>
      <c r="P131" s="1" t="s">
        <v>25</v>
      </c>
      <c r="Q131" s="1" t="s">
        <v>25</v>
      </c>
      <c r="R131" s="1" t="s">
        <v>25</v>
      </c>
      <c r="S131" s="1"/>
      <c r="T131" s="1"/>
      <c r="U131" s="1"/>
      <c r="V131" s="1"/>
      <c r="W131" s="1" t="s">
        <v>26</v>
      </c>
      <c r="X131" s="1" t="s">
        <v>26</v>
      </c>
      <c r="Y131" s="1" t="s">
        <v>26</v>
      </c>
      <c r="Z131" s="1" t="s">
        <v>26</v>
      </c>
      <c r="AA131" s="7" t="s">
        <v>26</v>
      </c>
      <c r="AB131" s="1" t="s">
        <v>26</v>
      </c>
      <c r="AC131" s="1" t="s">
        <v>26</v>
      </c>
      <c r="AD131" s="1" t="s">
        <v>26</v>
      </c>
      <c r="AE131" s="1" t="s">
        <v>26</v>
      </c>
      <c r="AF131" s="1" t="s">
        <v>26</v>
      </c>
      <c r="AG131" s="1" t="s">
        <v>26</v>
      </c>
      <c r="AH131" s="1" t="s">
        <v>26</v>
      </c>
    </row>
    <row r="132" spans="1:35" x14ac:dyDescent="0.3">
      <c r="A132" s="2" t="s">
        <v>1</v>
      </c>
      <c r="B132" s="3"/>
      <c r="C132" s="3"/>
      <c r="D132" s="3"/>
      <c r="E132" s="4"/>
      <c r="F132" s="4"/>
      <c r="G132" s="5">
        <f t="shared" ref="G132:AH132" si="53">+G103</f>
        <v>43160</v>
      </c>
      <c r="H132" s="5">
        <f t="shared" si="53"/>
        <v>43191</v>
      </c>
      <c r="I132" s="5">
        <f t="shared" si="53"/>
        <v>43221</v>
      </c>
      <c r="J132" s="5">
        <f t="shared" si="53"/>
        <v>43252</v>
      </c>
      <c r="K132" s="5">
        <f t="shared" si="53"/>
        <v>43282</v>
      </c>
      <c r="L132" s="5">
        <f t="shared" si="53"/>
        <v>43313</v>
      </c>
      <c r="M132" s="5">
        <f t="shared" si="53"/>
        <v>43344</v>
      </c>
      <c r="N132" s="5">
        <f t="shared" si="53"/>
        <v>43374</v>
      </c>
      <c r="O132" s="5">
        <f t="shared" si="53"/>
        <v>43405</v>
      </c>
      <c r="P132" s="5">
        <f t="shared" si="53"/>
        <v>43435</v>
      </c>
      <c r="Q132" s="5">
        <f t="shared" si="53"/>
        <v>43466</v>
      </c>
      <c r="R132" s="5">
        <f t="shared" si="53"/>
        <v>43497</v>
      </c>
      <c r="S132" s="5">
        <f t="shared" si="53"/>
        <v>43525</v>
      </c>
      <c r="T132" s="5">
        <f t="shared" si="53"/>
        <v>43556</v>
      </c>
      <c r="U132" s="5">
        <f t="shared" si="53"/>
        <v>43586</v>
      </c>
      <c r="V132" s="5">
        <f t="shared" si="53"/>
        <v>43617</v>
      </c>
      <c r="W132" s="5">
        <f t="shared" si="53"/>
        <v>43647</v>
      </c>
      <c r="X132" s="5">
        <f t="shared" si="53"/>
        <v>43678</v>
      </c>
      <c r="Y132" s="5">
        <f t="shared" si="53"/>
        <v>43709</v>
      </c>
      <c r="Z132" s="5">
        <f t="shared" si="53"/>
        <v>43739</v>
      </c>
      <c r="AA132" s="5">
        <f t="shared" si="53"/>
        <v>43770</v>
      </c>
      <c r="AB132" s="5">
        <f t="shared" si="53"/>
        <v>43800</v>
      </c>
      <c r="AC132" s="5">
        <f t="shared" si="53"/>
        <v>43831</v>
      </c>
      <c r="AD132" s="5">
        <f t="shared" si="53"/>
        <v>43862</v>
      </c>
      <c r="AE132" s="5">
        <f t="shared" si="53"/>
        <v>43891</v>
      </c>
      <c r="AF132" s="5">
        <f t="shared" si="53"/>
        <v>43922</v>
      </c>
      <c r="AG132" s="5">
        <f t="shared" si="53"/>
        <v>43952</v>
      </c>
      <c r="AH132" s="5">
        <f t="shared" si="53"/>
        <v>43983</v>
      </c>
      <c r="AI132" s="5" t="s">
        <v>76</v>
      </c>
    </row>
    <row r="133" spans="1:35" x14ac:dyDescent="0.3">
      <c r="A133" s="6"/>
      <c r="B133" s="7"/>
      <c r="C133" s="7"/>
      <c r="D133" s="7"/>
      <c r="E133" s="7"/>
      <c r="F133" s="7"/>
      <c r="G133" s="8"/>
      <c r="H133" s="8"/>
      <c r="I133" s="8"/>
      <c r="J133" s="8"/>
      <c r="K133" s="8"/>
      <c r="L133" s="8"/>
      <c r="M133" s="8"/>
      <c r="N133" s="8"/>
      <c r="O133" s="9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166"/>
      <c r="AB133" s="8"/>
      <c r="AC133" s="8"/>
      <c r="AD133" s="8"/>
      <c r="AE133" s="8"/>
      <c r="AF133" s="8"/>
      <c r="AG133" s="8"/>
      <c r="AH133" s="8"/>
    </row>
    <row r="134" spans="1:35" x14ac:dyDescent="0.3">
      <c r="A134" s="6"/>
      <c r="B134" s="10" t="s">
        <v>2</v>
      </c>
      <c r="C134" s="10"/>
      <c r="D134" s="10"/>
      <c r="E134" s="7" t="s">
        <v>23</v>
      </c>
      <c r="F134" s="7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</row>
    <row r="135" spans="1:35" x14ac:dyDescent="0.3">
      <c r="A135" s="6"/>
      <c r="B135" s="12" t="s">
        <v>3</v>
      </c>
      <c r="C135" s="12"/>
      <c r="D135" s="12"/>
      <c r="E135" s="149">
        <f>E106</f>
        <v>28.28</v>
      </c>
      <c r="F135" s="149">
        <f>F106</f>
        <v>28.28</v>
      </c>
      <c r="G135" s="155">
        <f t="shared" ref="G135:AH135" si="54">$E135*G106</f>
        <v>4355.12</v>
      </c>
      <c r="H135" s="155">
        <f t="shared" si="54"/>
        <v>12044.97</v>
      </c>
      <c r="I135" s="155">
        <f t="shared" si="54"/>
        <v>30163.77</v>
      </c>
      <c r="J135" s="155">
        <f t="shared" si="54"/>
        <v>17093.86</v>
      </c>
      <c r="K135" s="155">
        <f t="shared" si="54"/>
        <v>19269.68</v>
      </c>
      <c r="L135" s="155">
        <f t="shared" si="54"/>
        <v>16853.47</v>
      </c>
      <c r="M135" s="155">
        <f t="shared" si="54"/>
        <v>17335.64</v>
      </c>
      <c r="N135" s="155">
        <f t="shared" si="54"/>
        <v>17335.64</v>
      </c>
      <c r="O135" s="155">
        <f t="shared" si="54"/>
        <v>17335.64</v>
      </c>
      <c r="P135" s="155">
        <f t="shared" si="54"/>
        <v>17335.64</v>
      </c>
      <c r="Q135" s="155">
        <f t="shared" si="54"/>
        <v>17335.64</v>
      </c>
      <c r="R135" s="155">
        <f t="shared" si="54"/>
        <v>17335.64</v>
      </c>
      <c r="S135" s="155">
        <f t="shared" si="54"/>
        <v>17335.64</v>
      </c>
      <c r="T135" s="155">
        <f t="shared" si="54"/>
        <v>17335.64</v>
      </c>
      <c r="U135" s="155">
        <f t="shared" si="54"/>
        <v>17335.64</v>
      </c>
      <c r="V135" s="155">
        <f t="shared" si="54"/>
        <v>17335.64</v>
      </c>
      <c r="W135" s="155">
        <f t="shared" si="54"/>
        <v>17335.64</v>
      </c>
      <c r="X135" s="155">
        <f t="shared" si="54"/>
        <v>17335.64</v>
      </c>
      <c r="Y135" s="155">
        <f t="shared" si="54"/>
        <v>17335.64</v>
      </c>
      <c r="Z135" s="155">
        <f t="shared" si="54"/>
        <v>17335.64</v>
      </c>
      <c r="AA135" s="155">
        <f t="shared" si="54"/>
        <v>17335.64</v>
      </c>
      <c r="AB135" s="155">
        <f t="shared" si="54"/>
        <v>17335.64</v>
      </c>
      <c r="AC135" s="155">
        <f t="shared" si="54"/>
        <v>17335.64</v>
      </c>
      <c r="AD135" s="155">
        <f t="shared" si="54"/>
        <v>17335.64</v>
      </c>
      <c r="AE135" s="155">
        <f t="shared" si="54"/>
        <v>17335.64</v>
      </c>
      <c r="AF135" s="155">
        <f t="shared" si="54"/>
        <v>17335.64</v>
      </c>
      <c r="AG135" s="155">
        <f t="shared" si="54"/>
        <v>17335.64</v>
      </c>
      <c r="AH135" s="155">
        <f t="shared" si="54"/>
        <v>17335.64</v>
      </c>
      <c r="AI135" s="156">
        <f t="shared" ref="AI135:AI136" si="55">SUM(G135:AE135)</f>
        <v>429158.0300000002</v>
      </c>
    </row>
    <row r="136" spans="1:35" x14ac:dyDescent="0.3">
      <c r="A136" s="6"/>
      <c r="B136" s="12" t="s">
        <v>4</v>
      </c>
      <c r="C136" s="12"/>
      <c r="D136" s="12"/>
      <c r="E136" s="123">
        <f>E107</f>
        <v>0</v>
      </c>
      <c r="F136" s="123">
        <f>F107</f>
        <v>0</v>
      </c>
      <c r="G136" s="33">
        <f t="shared" ref="G136:AH136" si="56">$E136*G107</f>
        <v>0</v>
      </c>
      <c r="H136" s="33">
        <f t="shared" si="56"/>
        <v>0</v>
      </c>
      <c r="I136" s="33">
        <f t="shared" si="56"/>
        <v>0</v>
      </c>
      <c r="J136" s="33">
        <f t="shared" si="56"/>
        <v>0</v>
      </c>
      <c r="K136" s="33">
        <f t="shared" si="56"/>
        <v>0</v>
      </c>
      <c r="L136" s="33">
        <f t="shared" si="56"/>
        <v>0</v>
      </c>
      <c r="M136" s="33">
        <f t="shared" si="56"/>
        <v>0</v>
      </c>
      <c r="N136" s="33">
        <f t="shared" si="56"/>
        <v>0</v>
      </c>
      <c r="O136" s="33">
        <f t="shared" si="56"/>
        <v>0</v>
      </c>
      <c r="P136" s="33">
        <f t="shared" si="56"/>
        <v>0</v>
      </c>
      <c r="Q136" s="33">
        <f t="shared" si="56"/>
        <v>0</v>
      </c>
      <c r="R136" s="33">
        <f t="shared" si="56"/>
        <v>0</v>
      </c>
      <c r="S136" s="33">
        <f t="shared" si="56"/>
        <v>0</v>
      </c>
      <c r="T136" s="33">
        <f t="shared" si="56"/>
        <v>0</v>
      </c>
      <c r="U136" s="33">
        <f t="shared" si="56"/>
        <v>0</v>
      </c>
      <c r="V136" s="33">
        <f t="shared" si="56"/>
        <v>0</v>
      </c>
      <c r="W136" s="33">
        <f t="shared" si="56"/>
        <v>0</v>
      </c>
      <c r="X136" s="33">
        <f t="shared" si="56"/>
        <v>0</v>
      </c>
      <c r="Y136" s="33">
        <f t="shared" si="56"/>
        <v>0</v>
      </c>
      <c r="Z136" s="33">
        <f t="shared" si="56"/>
        <v>0</v>
      </c>
      <c r="AA136" s="33">
        <f t="shared" si="56"/>
        <v>0</v>
      </c>
      <c r="AB136" s="33">
        <f t="shared" si="56"/>
        <v>0</v>
      </c>
      <c r="AC136" s="33">
        <f t="shared" si="56"/>
        <v>0</v>
      </c>
      <c r="AD136" s="33">
        <f t="shared" si="56"/>
        <v>0</v>
      </c>
      <c r="AE136" s="33">
        <f t="shared" si="56"/>
        <v>0</v>
      </c>
      <c r="AF136" s="33">
        <f t="shared" si="56"/>
        <v>0</v>
      </c>
      <c r="AG136" s="33">
        <f t="shared" si="56"/>
        <v>0</v>
      </c>
      <c r="AH136" s="33">
        <f t="shared" si="56"/>
        <v>0</v>
      </c>
      <c r="AI136" s="35">
        <f t="shared" si="55"/>
        <v>0</v>
      </c>
    </row>
    <row r="137" spans="1:35" x14ac:dyDescent="0.3">
      <c r="A137" s="6"/>
      <c r="B137" s="12"/>
      <c r="C137" s="12"/>
      <c r="D137" s="12"/>
      <c r="E137" s="86"/>
      <c r="F137" s="86"/>
      <c r="G137" s="33">
        <f t="shared" ref="G137:AH137" si="57">$E137*G108</f>
        <v>0</v>
      </c>
      <c r="H137" s="33">
        <f t="shared" si="57"/>
        <v>0</v>
      </c>
      <c r="I137" s="33">
        <f t="shared" si="57"/>
        <v>0</v>
      </c>
      <c r="J137" s="33">
        <f t="shared" si="57"/>
        <v>0</v>
      </c>
      <c r="K137" s="33">
        <f t="shared" si="57"/>
        <v>0</v>
      </c>
      <c r="L137" s="33">
        <f t="shared" si="57"/>
        <v>0</v>
      </c>
      <c r="M137" s="33">
        <f t="shared" si="57"/>
        <v>0</v>
      </c>
      <c r="N137" s="33">
        <f t="shared" si="57"/>
        <v>0</v>
      </c>
      <c r="O137" s="33">
        <f t="shared" si="57"/>
        <v>0</v>
      </c>
      <c r="P137" s="33">
        <f t="shared" si="57"/>
        <v>0</v>
      </c>
      <c r="Q137" s="33">
        <f t="shared" si="57"/>
        <v>0</v>
      </c>
      <c r="R137" s="33">
        <f t="shared" si="57"/>
        <v>0</v>
      </c>
      <c r="S137" s="33">
        <f t="shared" si="57"/>
        <v>0</v>
      </c>
      <c r="T137" s="33">
        <f t="shared" si="57"/>
        <v>0</v>
      </c>
      <c r="U137" s="33">
        <f t="shared" si="57"/>
        <v>0</v>
      </c>
      <c r="V137" s="33">
        <f t="shared" si="57"/>
        <v>0</v>
      </c>
      <c r="W137" s="33">
        <f t="shared" si="57"/>
        <v>0</v>
      </c>
      <c r="X137" s="33">
        <f t="shared" si="57"/>
        <v>0</v>
      </c>
      <c r="Y137" s="33">
        <f t="shared" si="57"/>
        <v>0</v>
      </c>
      <c r="Z137" s="33">
        <f t="shared" si="57"/>
        <v>0</v>
      </c>
      <c r="AA137" s="33">
        <f t="shared" si="57"/>
        <v>0</v>
      </c>
      <c r="AB137" s="33">
        <f t="shared" si="57"/>
        <v>0</v>
      </c>
      <c r="AC137" s="33">
        <f t="shared" si="57"/>
        <v>0</v>
      </c>
      <c r="AD137" s="33">
        <f t="shared" si="57"/>
        <v>0</v>
      </c>
      <c r="AE137" s="33">
        <f t="shared" si="57"/>
        <v>0</v>
      </c>
      <c r="AF137" s="33">
        <f t="shared" si="57"/>
        <v>0</v>
      </c>
      <c r="AG137" s="33">
        <f t="shared" si="57"/>
        <v>0</v>
      </c>
      <c r="AH137" s="33">
        <f t="shared" si="57"/>
        <v>0</v>
      </c>
      <c r="AI137" s="35">
        <f t="shared" ref="AI137:AI138" si="58">SUM(G137:AH137)</f>
        <v>0</v>
      </c>
    </row>
    <row r="138" spans="1:35" x14ac:dyDescent="0.3">
      <c r="A138" s="6"/>
      <c r="B138" s="15"/>
      <c r="C138" s="15"/>
      <c r="D138" s="15"/>
      <c r="E138" s="87"/>
      <c r="F138" s="87"/>
      <c r="G138" s="34">
        <f t="shared" ref="G138:AH138" si="59">$E138*G109</f>
        <v>0</v>
      </c>
      <c r="H138" s="34">
        <f t="shared" si="59"/>
        <v>0</v>
      </c>
      <c r="I138" s="34">
        <f t="shared" si="59"/>
        <v>0</v>
      </c>
      <c r="J138" s="34">
        <f t="shared" si="59"/>
        <v>0</v>
      </c>
      <c r="K138" s="34">
        <f t="shared" si="59"/>
        <v>0</v>
      </c>
      <c r="L138" s="34">
        <f t="shared" si="59"/>
        <v>0</v>
      </c>
      <c r="M138" s="34">
        <f t="shared" si="59"/>
        <v>0</v>
      </c>
      <c r="N138" s="34">
        <f t="shared" si="59"/>
        <v>0</v>
      </c>
      <c r="O138" s="34">
        <f t="shared" si="59"/>
        <v>0</v>
      </c>
      <c r="P138" s="34">
        <f t="shared" si="59"/>
        <v>0</v>
      </c>
      <c r="Q138" s="34">
        <f t="shared" si="59"/>
        <v>0</v>
      </c>
      <c r="R138" s="34">
        <f t="shared" si="59"/>
        <v>0</v>
      </c>
      <c r="S138" s="34">
        <f t="shared" si="59"/>
        <v>0</v>
      </c>
      <c r="T138" s="34">
        <f t="shared" si="59"/>
        <v>0</v>
      </c>
      <c r="U138" s="34">
        <f t="shared" si="59"/>
        <v>0</v>
      </c>
      <c r="V138" s="34">
        <f t="shared" si="59"/>
        <v>0</v>
      </c>
      <c r="W138" s="34">
        <f t="shared" si="59"/>
        <v>0</v>
      </c>
      <c r="X138" s="34">
        <f t="shared" si="59"/>
        <v>0</v>
      </c>
      <c r="Y138" s="34">
        <f t="shared" si="59"/>
        <v>0</v>
      </c>
      <c r="Z138" s="34">
        <f t="shared" si="59"/>
        <v>0</v>
      </c>
      <c r="AA138" s="34">
        <f t="shared" si="59"/>
        <v>0</v>
      </c>
      <c r="AB138" s="34">
        <f t="shared" si="59"/>
        <v>0</v>
      </c>
      <c r="AC138" s="34">
        <f t="shared" si="59"/>
        <v>0</v>
      </c>
      <c r="AD138" s="34">
        <f t="shared" si="59"/>
        <v>0</v>
      </c>
      <c r="AE138" s="34">
        <f t="shared" si="59"/>
        <v>0</v>
      </c>
      <c r="AF138" s="34">
        <f t="shared" si="59"/>
        <v>0</v>
      </c>
      <c r="AG138" s="34">
        <f t="shared" si="59"/>
        <v>0</v>
      </c>
      <c r="AH138" s="34">
        <f t="shared" si="59"/>
        <v>0</v>
      </c>
      <c r="AI138" s="85">
        <f t="shared" si="58"/>
        <v>0</v>
      </c>
    </row>
    <row r="139" spans="1:35" x14ac:dyDescent="0.3">
      <c r="A139" s="6"/>
      <c r="B139" s="10" t="s">
        <v>12</v>
      </c>
      <c r="C139" s="10"/>
      <c r="D139" s="10"/>
      <c r="E139" s="17"/>
      <c r="F139" s="17"/>
      <c r="G139" s="157">
        <f t="shared" ref="G139:AH139" si="60">SUM(G135:G138)</f>
        <v>4355.12</v>
      </c>
      <c r="H139" s="157">
        <f t="shared" si="60"/>
        <v>12044.97</v>
      </c>
      <c r="I139" s="157">
        <f t="shared" si="60"/>
        <v>30163.77</v>
      </c>
      <c r="J139" s="157">
        <f t="shared" si="60"/>
        <v>17093.86</v>
      </c>
      <c r="K139" s="157">
        <f t="shared" si="60"/>
        <v>19269.68</v>
      </c>
      <c r="L139" s="157">
        <f t="shared" si="60"/>
        <v>16853.47</v>
      </c>
      <c r="M139" s="157">
        <f t="shared" si="60"/>
        <v>17335.64</v>
      </c>
      <c r="N139" s="157">
        <f t="shared" si="60"/>
        <v>17335.64</v>
      </c>
      <c r="O139" s="157">
        <f t="shared" si="60"/>
        <v>17335.64</v>
      </c>
      <c r="P139" s="157">
        <f t="shared" si="60"/>
        <v>17335.64</v>
      </c>
      <c r="Q139" s="157">
        <f t="shared" si="60"/>
        <v>17335.64</v>
      </c>
      <c r="R139" s="157">
        <f t="shared" si="60"/>
        <v>17335.64</v>
      </c>
      <c r="S139" s="157">
        <f t="shared" si="60"/>
        <v>17335.64</v>
      </c>
      <c r="T139" s="157">
        <f t="shared" si="60"/>
        <v>17335.64</v>
      </c>
      <c r="U139" s="157">
        <f t="shared" si="60"/>
        <v>17335.64</v>
      </c>
      <c r="V139" s="157">
        <f t="shared" si="60"/>
        <v>17335.64</v>
      </c>
      <c r="W139" s="157">
        <f t="shared" si="60"/>
        <v>17335.64</v>
      </c>
      <c r="X139" s="157">
        <f t="shared" si="60"/>
        <v>17335.64</v>
      </c>
      <c r="Y139" s="157">
        <f t="shared" si="60"/>
        <v>17335.64</v>
      </c>
      <c r="Z139" s="157">
        <f t="shared" si="60"/>
        <v>17335.64</v>
      </c>
      <c r="AA139" s="157">
        <f t="shared" si="60"/>
        <v>17335.64</v>
      </c>
      <c r="AB139" s="157">
        <f t="shared" si="60"/>
        <v>17335.64</v>
      </c>
      <c r="AC139" s="157">
        <f t="shared" si="60"/>
        <v>17335.64</v>
      </c>
      <c r="AD139" s="157">
        <f t="shared" si="60"/>
        <v>17335.64</v>
      </c>
      <c r="AE139" s="157">
        <f t="shared" si="60"/>
        <v>17335.64</v>
      </c>
      <c r="AF139" s="157">
        <f t="shared" si="60"/>
        <v>17335.64</v>
      </c>
      <c r="AG139" s="157">
        <f t="shared" si="60"/>
        <v>17335.64</v>
      </c>
      <c r="AH139" s="157">
        <f t="shared" si="60"/>
        <v>17335.64</v>
      </c>
      <c r="AI139" s="156">
        <f>SUM(G139:AH139)</f>
        <v>481164.95000000024</v>
      </c>
    </row>
    <row r="140" spans="1:35" x14ac:dyDescent="0.3">
      <c r="A140" s="6"/>
      <c r="B140" s="10"/>
      <c r="C140" s="10"/>
      <c r="D140" s="10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</row>
    <row r="141" spans="1:35" x14ac:dyDescent="0.3">
      <c r="A141" s="6"/>
      <c r="B141" s="10"/>
      <c r="C141" s="10"/>
      <c r="D141" s="10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</row>
    <row r="142" spans="1:35" x14ac:dyDescent="0.3">
      <c r="A142" s="6"/>
      <c r="B142" s="7"/>
      <c r="C142" s="7"/>
      <c r="D142" s="7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</row>
    <row r="143" spans="1:35" x14ac:dyDescent="0.3">
      <c r="AA143" s="164"/>
    </row>
    <row r="144" spans="1:35" x14ac:dyDescent="0.3">
      <c r="A144" s="2" t="s">
        <v>119</v>
      </c>
      <c r="B144" s="3"/>
      <c r="C144" s="3"/>
      <c r="D144" s="3"/>
      <c r="E144" s="4"/>
      <c r="F144" s="4"/>
      <c r="G144" s="5">
        <f t="shared" ref="G144:AH144" si="61">+G103</f>
        <v>43160</v>
      </c>
      <c r="H144" s="5">
        <f t="shared" si="61"/>
        <v>43191</v>
      </c>
      <c r="I144" s="5">
        <f t="shared" si="61"/>
        <v>43221</v>
      </c>
      <c r="J144" s="5">
        <f t="shared" si="61"/>
        <v>43252</v>
      </c>
      <c r="K144" s="5">
        <f t="shared" si="61"/>
        <v>43282</v>
      </c>
      <c r="L144" s="5">
        <f t="shared" si="61"/>
        <v>43313</v>
      </c>
      <c r="M144" s="5">
        <f t="shared" si="61"/>
        <v>43344</v>
      </c>
      <c r="N144" s="5">
        <f t="shared" si="61"/>
        <v>43374</v>
      </c>
      <c r="O144" s="5">
        <f t="shared" si="61"/>
        <v>43405</v>
      </c>
      <c r="P144" s="5">
        <f t="shared" si="61"/>
        <v>43435</v>
      </c>
      <c r="Q144" s="5">
        <f t="shared" si="61"/>
        <v>43466</v>
      </c>
      <c r="R144" s="5">
        <f t="shared" si="61"/>
        <v>43497</v>
      </c>
      <c r="S144" s="5">
        <f t="shared" si="61"/>
        <v>43525</v>
      </c>
      <c r="T144" s="5">
        <f t="shared" si="61"/>
        <v>43556</v>
      </c>
      <c r="U144" s="5">
        <f t="shared" si="61"/>
        <v>43586</v>
      </c>
      <c r="V144" s="5">
        <f t="shared" si="61"/>
        <v>43617</v>
      </c>
      <c r="W144" s="5">
        <f t="shared" si="61"/>
        <v>43647</v>
      </c>
      <c r="X144" s="5">
        <f t="shared" si="61"/>
        <v>43678</v>
      </c>
      <c r="Y144" s="5">
        <f t="shared" si="61"/>
        <v>43709</v>
      </c>
      <c r="Z144" s="5">
        <f t="shared" si="61"/>
        <v>43739</v>
      </c>
      <c r="AA144" s="5">
        <f t="shared" si="61"/>
        <v>43770</v>
      </c>
      <c r="AB144" s="5">
        <f t="shared" si="61"/>
        <v>43800</v>
      </c>
      <c r="AC144" s="5">
        <f t="shared" si="61"/>
        <v>43831</v>
      </c>
      <c r="AD144" s="5">
        <f t="shared" si="61"/>
        <v>43862</v>
      </c>
      <c r="AE144" s="5">
        <f t="shared" si="61"/>
        <v>43891</v>
      </c>
      <c r="AF144" s="5">
        <f t="shared" si="61"/>
        <v>43922</v>
      </c>
      <c r="AG144" s="5">
        <f t="shared" si="61"/>
        <v>43952</v>
      </c>
      <c r="AH144" s="5">
        <f t="shared" si="61"/>
        <v>43983</v>
      </c>
      <c r="AI144" s="5" t="s">
        <v>76</v>
      </c>
    </row>
    <row r="145" spans="1:35" x14ac:dyDescent="0.3">
      <c r="A145" s="25"/>
      <c r="B145" s="26"/>
      <c r="C145" s="26"/>
      <c r="D145" s="26"/>
      <c r="E145" s="26"/>
      <c r="F145" s="26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166"/>
      <c r="AB145" s="9"/>
      <c r="AC145" s="9"/>
      <c r="AD145" s="9"/>
      <c r="AE145" s="9"/>
      <c r="AF145" s="9"/>
      <c r="AG145" s="9"/>
      <c r="AH145" s="9"/>
    </row>
    <row r="146" spans="1:35" x14ac:dyDescent="0.3">
      <c r="A146" s="6"/>
      <c r="B146" s="10" t="s">
        <v>2</v>
      </c>
      <c r="C146" s="10"/>
      <c r="D146" s="10"/>
      <c r="E146" s="7" t="s">
        <v>23</v>
      </c>
      <c r="F146" s="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</row>
    <row r="147" spans="1:35" x14ac:dyDescent="0.3">
      <c r="A147" s="6"/>
      <c r="B147" s="29" t="s">
        <v>27</v>
      </c>
      <c r="C147" s="29"/>
      <c r="D147" s="29"/>
      <c r="E147" s="151">
        <f>E118</f>
        <v>0</v>
      </c>
      <c r="F147" s="151">
        <f>F118</f>
        <v>0</v>
      </c>
      <c r="G147" s="158">
        <f>$E147*G118</f>
        <v>0</v>
      </c>
      <c r="H147" s="158">
        <f t="shared" ref="H147:L150" si="62">$E147*H118</f>
        <v>0</v>
      </c>
      <c r="I147" s="158">
        <f t="shared" si="62"/>
        <v>0</v>
      </c>
      <c r="J147" s="158">
        <f t="shared" si="62"/>
        <v>0</v>
      </c>
      <c r="K147" s="158">
        <f t="shared" si="62"/>
        <v>0</v>
      </c>
      <c r="L147" s="158">
        <f t="shared" si="62"/>
        <v>0</v>
      </c>
      <c r="M147" s="158">
        <f>$F147*M118</f>
        <v>0</v>
      </c>
      <c r="N147" s="158">
        <f t="shared" ref="N147:AH150" si="63">$F147*N118</f>
        <v>0</v>
      </c>
      <c r="O147" s="158">
        <f t="shared" si="63"/>
        <v>0</v>
      </c>
      <c r="P147" s="158">
        <f t="shared" si="63"/>
        <v>0</v>
      </c>
      <c r="Q147" s="158">
        <f t="shared" si="63"/>
        <v>0</v>
      </c>
      <c r="R147" s="158">
        <f t="shared" si="63"/>
        <v>0</v>
      </c>
      <c r="S147" s="158">
        <f t="shared" si="63"/>
        <v>0</v>
      </c>
      <c r="T147" s="158">
        <f t="shared" si="63"/>
        <v>0</v>
      </c>
      <c r="U147" s="158">
        <f t="shared" si="63"/>
        <v>0</v>
      </c>
      <c r="V147" s="158">
        <f t="shared" si="63"/>
        <v>0</v>
      </c>
      <c r="W147" s="158">
        <f t="shared" si="63"/>
        <v>0</v>
      </c>
      <c r="X147" s="158">
        <f t="shared" si="63"/>
        <v>0</v>
      </c>
      <c r="Y147" s="158">
        <f t="shared" si="63"/>
        <v>0</v>
      </c>
      <c r="Z147" s="158">
        <f t="shared" si="63"/>
        <v>0</v>
      </c>
      <c r="AA147" s="158">
        <f t="shared" si="63"/>
        <v>0</v>
      </c>
      <c r="AB147" s="158">
        <f t="shared" si="63"/>
        <v>0</v>
      </c>
      <c r="AC147" s="158">
        <f t="shared" si="63"/>
        <v>0</v>
      </c>
      <c r="AD147" s="158">
        <f t="shared" si="63"/>
        <v>0</v>
      </c>
      <c r="AE147" s="158">
        <f t="shared" si="63"/>
        <v>0</v>
      </c>
      <c r="AF147" s="158">
        <f t="shared" si="63"/>
        <v>0</v>
      </c>
      <c r="AG147" s="158">
        <f t="shared" si="63"/>
        <v>0</v>
      </c>
      <c r="AH147" s="158">
        <f t="shared" si="63"/>
        <v>0</v>
      </c>
      <c r="AI147" s="156">
        <f>SUM(G147:AE147)</f>
        <v>0</v>
      </c>
    </row>
    <row r="148" spans="1:35" x14ac:dyDescent="0.3">
      <c r="A148" s="6"/>
      <c r="B148" s="29" t="s">
        <v>28</v>
      </c>
      <c r="C148" s="29"/>
      <c r="D148" s="29"/>
      <c r="E148" s="151">
        <f>E119</f>
        <v>11.53</v>
      </c>
      <c r="F148" s="151">
        <f>F119</f>
        <v>11.53</v>
      </c>
      <c r="G148" s="13">
        <f t="shared" ref="G148:K150" si="64">$E148*G119</f>
        <v>3182.2799999999997</v>
      </c>
      <c r="H148" s="13">
        <f t="shared" si="64"/>
        <v>-3064.0599999999995</v>
      </c>
      <c r="I148" s="13">
        <f t="shared" si="64"/>
        <v>19640.919999999998</v>
      </c>
      <c r="J148" s="13">
        <f t="shared" si="64"/>
        <v>8185.1899999999978</v>
      </c>
      <c r="K148" s="13">
        <f t="shared" si="64"/>
        <v>15396.18</v>
      </c>
      <c r="L148" s="13">
        <f>$E148*L119</f>
        <v>7234.2199999999993</v>
      </c>
      <c r="M148" s="194">
        <f t="shared" ref="M148:AB150" si="65">$F148*M119</f>
        <v>8429.121666666666</v>
      </c>
      <c r="N148" s="194">
        <f t="shared" si="65"/>
        <v>8429.121666666666</v>
      </c>
      <c r="O148" s="194">
        <f t="shared" si="65"/>
        <v>8429.121666666666</v>
      </c>
      <c r="P148" s="194">
        <f t="shared" si="65"/>
        <v>8429.121666666666</v>
      </c>
      <c r="Q148" s="194">
        <f t="shared" si="65"/>
        <v>8429.121666666666</v>
      </c>
      <c r="R148" s="194">
        <f t="shared" si="65"/>
        <v>8429.121666666666</v>
      </c>
      <c r="S148" s="194">
        <f t="shared" si="65"/>
        <v>8429.121666666666</v>
      </c>
      <c r="T148" s="194">
        <f t="shared" si="65"/>
        <v>8429.121666666666</v>
      </c>
      <c r="U148" s="194">
        <f t="shared" si="65"/>
        <v>8429.121666666666</v>
      </c>
      <c r="V148" s="194">
        <f t="shared" si="65"/>
        <v>8429.121666666666</v>
      </c>
      <c r="W148" s="194">
        <f t="shared" si="65"/>
        <v>8429.121666666666</v>
      </c>
      <c r="X148" s="194">
        <f t="shared" si="65"/>
        <v>8429.121666666666</v>
      </c>
      <c r="Y148" s="194">
        <f t="shared" si="65"/>
        <v>8429.121666666666</v>
      </c>
      <c r="Z148" s="194">
        <f t="shared" si="65"/>
        <v>8429.121666666666</v>
      </c>
      <c r="AA148" s="194">
        <f t="shared" si="65"/>
        <v>8429.121666666666</v>
      </c>
      <c r="AB148" s="194">
        <f t="shared" si="65"/>
        <v>8429.121666666666</v>
      </c>
      <c r="AC148" s="194">
        <f t="shared" si="63"/>
        <v>8429.121666666666</v>
      </c>
      <c r="AD148" s="194">
        <f t="shared" si="63"/>
        <v>8429.121666666666</v>
      </c>
      <c r="AE148" s="194">
        <f t="shared" si="63"/>
        <v>8429.121666666666</v>
      </c>
      <c r="AF148" s="194">
        <f t="shared" si="63"/>
        <v>8429.121666666666</v>
      </c>
      <c r="AG148" s="194">
        <f t="shared" si="63"/>
        <v>8429.121666666666</v>
      </c>
      <c r="AH148" s="194">
        <f t="shared" si="63"/>
        <v>8429.121666666666</v>
      </c>
      <c r="AI148" s="35">
        <f t="shared" ref="AI148:AI150" si="66">SUM(G148:AE148)</f>
        <v>210728.04166666677</v>
      </c>
    </row>
    <row r="149" spans="1:35" x14ac:dyDescent="0.3">
      <c r="A149" s="6"/>
      <c r="B149" s="29" t="s">
        <v>29</v>
      </c>
      <c r="C149" s="29"/>
      <c r="D149" s="29"/>
      <c r="E149" s="88"/>
      <c r="F149" s="88"/>
      <c r="G149" s="13">
        <f t="shared" si="64"/>
        <v>0</v>
      </c>
      <c r="H149" s="13">
        <f t="shared" si="62"/>
        <v>0</v>
      </c>
      <c r="I149" s="13">
        <f t="shared" si="62"/>
        <v>0</v>
      </c>
      <c r="J149" s="13">
        <f t="shared" si="62"/>
        <v>0</v>
      </c>
      <c r="K149" s="13">
        <f t="shared" si="62"/>
        <v>0</v>
      </c>
      <c r="L149" s="13">
        <f t="shared" si="62"/>
        <v>0</v>
      </c>
      <c r="M149" s="194">
        <f t="shared" si="65"/>
        <v>0</v>
      </c>
      <c r="N149" s="194">
        <f t="shared" si="63"/>
        <v>0</v>
      </c>
      <c r="O149" s="194">
        <f t="shared" si="63"/>
        <v>0</v>
      </c>
      <c r="P149" s="194">
        <f t="shared" si="63"/>
        <v>0</v>
      </c>
      <c r="Q149" s="194">
        <f t="shared" si="63"/>
        <v>0</v>
      </c>
      <c r="R149" s="194">
        <f t="shared" si="63"/>
        <v>0</v>
      </c>
      <c r="S149" s="194">
        <f t="shared" si="63"/>
        <v>0</v>
      </c>
      <c r="T149" s="194">
        <f t="shared" si="63"/>
        <v>0</v>
      </c>
      <c r="U149" s="194">
        <f t="shared" si="63"/>
        <v>0</v>
      </c>
      <c r="V149" s="194">
        <f t="shared" si="63"/>
        <v>0</v>
      </c>
      <c r="W149" s="194">
        <f t="shared" si="63"/>
        <v>0</v>
      </c>
      <c r="X149" s="194">
        <f t="shared" si="63"/>
        <v>0</v>
      </c>
      <c r="Y149" s="194">
        <f t="shared" si="63"/>
        <v>0</v>
      </c>
      <c r="Z149" s="194">
        <f t="shared" si="63"/>
        <v>0</v>
      </c>
      <c r="AA149" s="194">
        <f t="shared" si="63"/>
        <v>0</v>
      </c>
      <c r="AB149" s="194">
        <f t="shared" si="63"/>
        <v>0</v>
      </c>
      <c r="AC149" s="194">
        <f t="shared" si="63"/>
        <v>0</v>
      </c>
      <c r="AD149" s="194">
        <f t="shared" si="63"/>
        <v>0</v>
      </c>
      <c r="AE149" s="194">
        <f t="shared" si="63"/>
        <v>0</v>
      </c>
      <c r="AF149" s="194">
        <f t="shared" si="63"/>
        <v>0</v>
      </c>
      <c r="AG149" s="194">
        <f t="shared" si="63"/>
        <v>0</v>
      </c>
      <c r="AH149" s="194">
        <f t="shared" si="63"/>
        <v>0</v>
      </c>
      <c r="AI149" s="35">
        <f t="shared" si="66"/>
        <v>0</v>
      </c>
    </row>
    <row r="150" spans="1:35" x14ac:dyDescent="0.3">
      <c r="A150" s="6"/>
      <c r="B150" s="29" t="s">
        <v>30</v>
      </c>
      <c r="C150" s="29"/>
      <c r="D150" s="29"/>
      <c r="E150" s="88"/>
      <c r="F150" s="88"/>
      <c r="G150" s="13">
        <f t="shared" si="64"/>
        <v>0</v>
      </c>
      <c r="H150" s="13">
        <f t="shared" si="62"/>
        <v>0</v>
      </c>
      <c r="I150" s="13">
        <f t="shared" si="62"/>
        <v>0</v>
      </c>
      <c r="J150" s="13">
        <f t="shared" si="62"/>
        <v>0</v>
      </c>
      <c r="K150" s="13">
        <f t="shared" si="62"/>
        <v>0</v>
      </c>
      <c r="L150" s="13">
        <f t="shared" si="62"/>
        <v>0</v>
      </c>
      <c r="M150" s="194">
        <f t="shared" si="65"/>
        <v>0</v>
      </c>
      <c r="N150" s="194">
        <f t="shared" si="63"/>
        <v>0</v>
      </c>
      <c r="O150" s="194">
        <f t="shared" si="63"/>
        <v>0</v>
      </c>
      <c r="P150" s="194">
        <f t="shared" si="63"/>
        <v>0</v>
      </c>
      <c r="Q150" s="194">
        <f t="shared" si="63"/>
        <v>0</v>
      </c>
      <c r="R150" s="194">
        <f t="shared" si="63"/>
        <v>0</v>
      </c>
      <c r="S150" s="194">
        <f t="shared" si="63"/>
        <v>0</v>
      </c>
      <c r="T150" s="194">
        <f t="shared" si="63"/>
        <v>0</v>
      </c>
      <c r="U150" s="194">
        <f t="shared" si="63"/>
        <v>0</v>
      </c>
      <c r="V150" s="194">
        <f t="shared" si="63"/>
        <v>0</v>
      </c>
      <c r="W150" s="194">
        <f t="shared" si="63"/>
        <v>0</v>
      </c>
      <c r="X150" s="194">
        <f t="shared" si="63"/>
        <v>0</v>
      </c>
      <c r="Y150" s="194">
        <f t="shared" si="63"/>
        <v>0</v>
      </c>
      <c r="Z150" s="194">
        <f t="shared" si="63"/>
        <v>0</v>
      </c>
      <c r="AA150" s="194">
        <f t="shared" si="63"/>
        <v>0</v>
      </c>
      <c r="AB150" s="194">
        <f t="shared" si="63"/>
        <v>0</v>
      </c>
      <c r="AC150" s="194">
        <f t="shared" si="63"/>
        <v>0</v>
      </c>
      <c r="AD150" s="194">
        <f t="shared" si="63"/>
        <v>0</v>
      </c>
      <c r="AE150" s="194">
        <f t="shared" si="63"/>
        <v>0</v>
      </c>
      <c r="AF150" s="194">
        <f t="shared" si="63"/>
        <v>0</v>
      </c>
      <c r="AG150" s="194">
        <f t="shared" si="63"/>
        <v>0</v>
      </c>
      <c r="AH150" s="194">
        <f t="shared" si="63"/>
        <v>0</v>
      </c>
      <c r="AI150" s="35">
        <f t="shared" si="66"/>
        <v>0</v>
      </c>
    </row>
    <row r="151" spans="1:35" x14ac:dyDescent="0.3">
      <c r="A151" s="6"/>
      <c r="B151" s="29"/>
      <c r="C151" s="29"/>
      <c r="D151" s="29"/>
      <c r="E151" s="88"/>
      <c r="F151" s="88"/>
      <c r="G151" s="13"/>
      <c r="H151" s="13"/>
      <c r="I151" s="13"/>
      <c r="J151" s="13"/>
      <c r="K151" s="13"/>
      <c r="L151" s="13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</row>
    <row r="152" spans="1:35" x14ac:dyDescent="0.3">
      <c r="A152" s="6"/>
      <c r="B152" s="30"/>
      <c r="C152" s="30"/>
      <c r="D152" s="30"/>
      <c r="E152" s="89"/>
      <c r="F152" s="89"/>
      <c r="G152" s="16"/>
      <c r="H152" s="16"/>
      <c r="I152" s="16"/>
      <c r="J152" s="16"/>
      <c r="K152" s="16"/>
      <c r="L152" s="16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81"/>
    </row>
    <row r="153" spans="1:35" x14ac:dyDescent="0.3">
      <c r="A153" s="22"/>
      <c r="B153" s="10" t="s">
        <v>19</v>
      </c>
      <c r="C153" s="10"/>
      <c r="D153" s="10"/>
      <c r="E153" s="17"/>
      <c r="F153" s="17"/>
      <c r="G153" s="157">
        <f>SUM(G147:G152)</f>
        <v>3182.2799999999997</v>
      </c>
      <c r="H153" s="157">
        <f>SUM(H147:H152)</f>
        <v>-3064.0599999999995</v>
      </c>
      <c r="I153" s="157">
        <f>SUM(I147:I152)</f>
        <v>19640.919999999998</v>
      </c>
      <c r="J153" s="157">
        <f t="shared" ref="J153:L153" si="67">SUM(J147:J152)</f>
        <v>8185.1899999999978</v>
      </c>
      <c r="K153" s="157">
        <f t="shared" si="67"/>
        <v>15396.18</v>
      </c>
      <c r="L153" s="157">
        <f t="shared" si="67"/>
        <v>7234.2199999999993</v>
      </c>
      <c r="M153" s="157">
        <f>SUM(M147:M152)</f>
        <v>8429.121666666666</v>
      </c>
      <c r="N153" s="157">
        <f>SUM(N147:N152)</f>
        <v>8429.121666666666</v>
      </c>
      <c r="O153" s="157">
        <f>SUM(O147:O152)</f>
        <v>8429.121666666666</v>
      </c>
      <c r="P153" s="157">
        <f t="shared" ref="P153:AH153" si="68">SUM(P147:P152)</f>
        <v>8429.121666666666</v>
      </c>
      <c r="Q153" s="157">
        <f t="shared" si="68"/>
        <v>8429.121666666666</v>
      </c>
      <c r="R153" s="157">
        <f t="shared" si="68"/>
        <v>8429.121666666666</v>
      </c>
      <c r="S153" s="157">
        <f t="shared" si="68"/>
        <v>8429.121666666666</v>
      </c>
      <c r="T153" s="157">
        <f t="shared" si="68"/>
        <v>8429.121666666666</v>
      </c>
      <c r="U153" s="157">
        <f t="shared" si="68"/>
        <v>8429.121666666666</v>
      </c>
      <c r="V153" s="157">
        <f t="shared" si="68"/>
        <v>8429.121666666666</v>
      </c>
      <c r="W153" s="157">
        <f t="shared" si="68"/>
        <v>8429.121666666666</v>
      </c>
      <c r="X153" s="157">
        <f t="shared" si="68"/>
        <v>8429.121666666666</v>
      </c>
      <c r="Y153" s="157">
        <f t="shared" si="68"/>
        <v>8429.121666666666</v>
      </c>
      <c r="Z153" s="157">
        <f t="shared" si="68"/>
        <v>8429.121666666666</v>
      </c>
      <c r="AA153" s="157">
        <f t="shared" si="68"/>
        <v>8429.121666666666</v>
      </c>
      <c r="AB153" s="157">
        <f t="shared" si="68"/>
        <v>8429.121666666666</v>
      </c>
      <c r="AC153" s="157">
        <f t="shared" si="68"/>
        <v>8429.121666666666</v>
      </c>
      <c r="AD153" s="157">
        <f t="shared" si="68"/>
        <v>8429.121666666666</v>
      </c>
      <c r="AE153" s="157">
        <f t="shared" si="68"/>
        <v>8429.121666666666</v>
      </c>
      <c r="AF153" s="157">
        <f t="shared" si="68"/>
        <v>8429.121666666666</v>
      </c>
      <c r="AG153" s="157">
        <f t="shared" si="68"/>
        <v>8429.121666666666</v>
      </c>
      <c r="AH153" s="157">
        <f t="shared" si="68"/>
        <v>8429.121666666666</v>
      </c>
      <c r="AI153" s="156">
        <f>SUM(G153:AH153)</f>
        <v>236015.40666666679</v>
      </c>
    </row>
    <row r="154" spans="1:35" x14ac:dyDescent="0.3">
      <c r="AA154" s="164"/>
    </row>
    <row r="155" spans="1:35" x14ac:dyDescent="0.3">
      <c r="AA155" s="164"/>
    </row>
    <row r="156" spans="1:35" x14ac:dyDescent="0.3">
      <c r="AA156" s="164"/>
      <c r="AI156" s="35">
        <f>SUM(G156:AH156)</f>
        <v>0</v>
      </c>
    </row>
    <row r="157" spans="1:35" x14ac:dyDescent="0.3">
      <c r="AA157" s="164"/>
    </row>
    <row r="158" spans="1:35" x14ac:dyDescent="0.3">
      <c r="AA158" s="164"/>
    </row>
    <row r="159" spans="1:35" x14ac:dyDescent="0.3">
      <c r="B159" s="23" t="s">
        <v>37</v>
      </c>
      <c r="G159" s="111">
        <f t="shared" ref="G159:AH159" si="69">G153+G139</f>
        <v>7537.4</v>
      </c>
      <c r="H159" s="111">
        <f t="shared" si="69"/>
        <v>8980.91</v>
      </c>
      <c r="I159" s="111">
        <f t="shared" si="69"/>
        <v>49804.69</v>
      </c>
      <c r="J159" s="111">
        <f t="shared" si="69"/>
        <v>25279.05</v>
      </c>
      <c r="K159" s="111">
        <f t="shared" si="69"/>
        <v>34665.86</v>
      </c>
      <c r="L159" s="111">
        <f t="shared" si="69"/>
        <v>24087.690000000002</v>
      </c>
      <c r="M159" s="111">
        <f>M153+M139</f>
        <v>25764.761666666665</v>
      </c>
      <c r="N159" s="111">
        <f t="shared" si="69"/>
        <v>25764.761666666665</v>
      </c>
      <c r="O159" s="111">
        <f t="shared" si="69"/>
        <v>25764.761666666665</v>
      </c>
      <c r="P159" s="111">
        <f t="shared" si="69"/>
        <v>25764.761666666665</v>
      </c>
      <c r="Q159" s="111">
        <f t="shared" si="69"/>
        <v>25764.761666666665</v>
      </c>
      <c r="R159" s="111">
        <f t="shared" si="69"/>
        <v>25764.761666666665</v>
      </c>
      <c r="S159" s="111">
        <f t="shared" si="69"/>
        <v>25764.761666666665</v>
      </c>
      <c r="T159" s="111">
        <f t="shared" si="69"/>
        <v>25764.761666666665</v>
      </c>
      <c r="U159" s="111">
        <f t="shared" si="69"/>
        <v>25764.761666666665</v>
      </c>
      <c r="V159" s="111">
        <f t="shared" si="69"/>
        <v>25764.761666666665</v>
      </c>
      <c r="W159" s="111">
        <f t="shared" si="69"/>
        <v>25764.761666666665</v>
      </c>
      <c r="X159" s="111">
        <f t="shared" si="69"/>
        <v>25764.761666666665</v>
      </c>
      <c r="Y159" s="111">
        <f t="shared" si="69"/>
        <v>25764.761666666665</v>
      </c>
      <c r="Z159" s="111">
        <f t="shared" si="69"/>
        <v>25764.761666666665</v>
      </c>
      <c r="AA159" s="155">
        <f t="shared" si="69"/>
        <v>25764.761666666665</v>
      </c>
      <c r="AB159" s="111">
        <f t="shared" si="69"/>
        <v>25764.761666666665</v>
      </c>
      <c r="AC159" s="111">
        <f t="shared" si="69"/>
        <v>25764.761666666665</v>
      </c>
      <c r="AD159" s="111">
        <f t="shared" si="69"/>
        <v>25764.761666666665</v>
      </c>
      <c r="AE159" s="111">
        <f t="shared" si="69"/>
        <v>25764.761666666665</v>
      </c>
      <c r="AF159" s="111">
        <f t="shared" si="69"/>
        <v>25764.761666666665</v>
      </c>
      <c r="AG159" s="111">
        <f t="shared" si="69"/>
        <v>25764.761666666665</v>
      </c>
      <c r="AH159" s="111">
        <f t="shared" si="69"/>
        <v>25764.761666666665</v>
      </c>
      <c r="AI159" s="56">
        <f>SUM(G159:AH159)</f>
        <v>717180.35666666692</v>
      </c>
    </row>
    <row r="160" spans="1:35" x14ac:dyDescent="0.3">
      <c r="B160" s="23" t="s">
        <v>92</v>
      </c>
      <c r="G160" s="56">
        <f t="shared" ref="G160:AH160" si="70">G124</f>
        <v>502</v>
      </c>
      <c r="H160" s="56">
        <f t="shared" si="70"/>
        <v>1425.0532523850825</v>
      </c>
      <c r="I160" s="56">
        <f t="shared" si="70"/>
        <v>2326.1622723330443</v>
      </c>
      <c r="J160" s="56">
        <f t="shared" si="70"/>
        <v>1713.503729401561</v>
      </c>
      <c r="K160" s="56">
        <f t="shared" si="70"/>
        <v>2268.9148308759759</v>
      </c>
      <c r="L160" s="56">
        <f t="shared" si="70"/>
        <v>1526.5258456201213</v>
      </c>
      <c r="M160" s="56">
        <f>M124</f>
        <v>1627.0266551026307</v>
      </c>
      <c r="N160" s="56">
        <f t="shared" si="70"/>
        <v>1627.0266551026307</v>
      </c>
      <c r="O160" s="56">
        <f t="shared" si="70"/>
        <v>1627.0266551026307</v>
      </c>
      <c r="P160" s="56">
        <f t="shared" si="70"/>
        <v>1627.0266551026307</v>
      </c>
      <c r="Q160" s="56">
        <f t="shared" si="70"/>
        <v>1627.0266551026307</v>
      </c>
      <c r="R160" s="56">
        <f t="shared" si="70"/>
        <v>1627.0266551026307</v>
      </c>
      <c r="S160" s="56">
        <f t="shared" si="70"/>
        <v>1627.0266551026307</v>
      </c>
      <c r="T160" s="56">
        <f t="shared" si="70"/>
        <v>1627.0266551026307</v>
      </c>
      <c r="U160" s="56">
        <f t="shared" si="70"/>
        <v>1627.0266551026307</v>
      </c>
      <c r="V160" s="56">
        <f t="shared" si="70"/>
        <v>1627.0266551026307</v>
      </c>
      <c r="W160" s="56">
        <f t="shared" si="70"/>
        <v>1627.0266551026307</v>
      </c>
      <c r="X160" s="56">
        <f t="shared" si="70"/>
        <v>1627.0266551026307</v>
      </c>
      <c r="Y160" s="56">
        <f t="shared" si="70"/>
        <v>1627.0266551026307</v>
      </c>
      <c r="Z160" s="56">
        <f t="shared" si="70"/>
        <v>1627.0266551026307</v>
      </c>
      <c r="AA160" s="33">
        <f t="shared" si="70"/>
        <v>1627.0266551026307</v>
      </c>
      <c r="AB160" s="56">
        <f t="shared" si="70"/>
        <v>1627.0266551026307</v>
      </c>
      <c r="AC160" s="56">
        <f t="shared" si="70"/>
        <v>1627.0266551026307</v>
      </c>
      <c r="AD160" s="56">
        <f t="shared" si="70"/>
        <v>1627.0266551026307</v>
      </c>
      <c r="AE160" s="56">
        <f t="shared" si="70"/>
        <v>1627.0266551026307</v>
      </c>
      <c r="AF160" s="56">
        <f t="shared" si="70"/>
        <v>1627.0266551026307</v>
      </c>
      <c r="AG160" s="56">
        <f t="shared" si="70"/>
        <v>1627.0266551026307</v>
      </c>
      <c r="AH160" s="56">
        <f t="shared" si="70"/>
        <v>1627.0266551026307</v>
      </c>
      <c r="AI160" s="56">
        <f>SUM(G160:AH160)</f>
        <v>45556.74634287363</v>
      </c>
    </row>
    <row r="161" spans="2:35" x14ac:dyDescent="0.3">
      <c r="B161" s="69" t="s">
        <v>55</v>
      </c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168"/>
      <c r="AB161" s="53"/>
      <c r="AC161" s="53"/>
      <c r="AD161" s="53"/>
      <c r="AE161" s="53"/>
      <c r="AF161" s="53"/>
      <c r="AG161" s="53"/>
      <c r="AH161" s="53"/>
      <c r="AI161" s="53"/>
    </row>
    <row r="162" spans="2:35" x14ac:dyDescent="0.3">
      <c r="B162" s="23" t="s">
        <v>81</v>
      </c>
      <c r="G162" s="111"/>
      <c r="H162" s="111"/>
      <c r="I162" s="111"/>
      <c r="J162" s="111"/>
      <c r="K162" s="111">
        <v>-963.43</v>
      </c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55"/>
      <c r="AB162" s="111"/>
      <c r="AC162" s="111"/>
      <c r="AD162" s="111"/>
      <c r="AE162" s="111"/>
      <c r="AF162" s="111"/>
      <c r="AG162" s="111"/>
      <c r="AH162" s="111"/>
      <c r="AI162" s="56">
        <f>SUM(G162:AH162)</f>
        <v>-963.43</v>
      </c>
    </row>
    <row r="163" spans="2:35" x14ac:dyDescent="0.3">
      <c r="B163" s="53" t="s">
        <v>91</v>
      </c>
      <c r="C163" s="53"/>
      <c r="D163" s="53"/>
      <c r="E163" s="53"/>
      <c r="F163" s="53"/>
      <c r="G163" s="148"/>
      <c r="H163" s="148"/>
      <c r="I163" s="148"/>
      <c r="J163" s="56">
        <v>-56</v>
      </c>
      <c r="K163" s="56">
        <v>-29.529999999998836</v>
      </c>
      <c r="L163" s="56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168"/>
      <c r="AB163" s="53"/>
      <c r="AC163" s="53"/>
      <c r="AD163" s="53"/>
      <c r="AE163" s="53"/>
      <c r="AF163" s="53"/>
      <c r="AG163" s="53"/>
      <c r="AH163" s="53"/>
      <c r="AI163" s="56"/>
    </row>
    <row r="164" spans="2:35" x14ac:dyDescent="0.3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168"/>
      <c r="AB164" s="53"/>
      <c r="AC164" s="53"/>
      <c r="AD164" s="53"/>
      <c r="AE164" s="53"/>
      <c r="AF164" s="53"/>
      <c r="AG164" s="53"/>
      <c r="AH164" s="53"/>
      <c r="AI164" s="56"/>
    </row>
    <row r="165" spans="2:35" x14ac:dyDescent="0.3">
      <c r="B165" s="23" t="s">
        <v>79</v>
      </c>
      <c r="G165" s="56"/>
      <c r="H165" s="56"/>
      <c r="I165" s="56"/>
      <c r="J165" s="56">
        <v>-142.77502168256723</v>
      </c>
      <c r="K165" s="56">
        <v>-835.58542931483078</v>
      </c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33"/>
      <c r="AB165" s="56"/>
      <c r="AC165" s="56"/>
      <c r="AD165" s="56"/>
      <c r="AE165" s="56"/>
      <c r="AF165" s="56"/>
      <c r="AG165" s="56"/>
      <c r="AH165" s="56"/>
      <c r="AI165" s="56">
        <f>SUM(G165:AH165)</f>
        <v>-978.36045099739795</v>
      </c>
    </row>
    <row r="166" spans="2:35" x14ac:dyDescent="0.3"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168"/>
      <c r="AB166" s="53"/>
      <c r="AC166" s="53"/>
      <c r="AD166" s="53"/>
      <c r="AE166" s="53"/>
      <c r="AF166" s="53"/>
      <c r="AG166" s="53"/>
      <c r="AH166" s="53"/>
      <c r="AI166" s="53"/>
    </row>
    <row r="167" spans="2:35" x14ac:dyDescent="0.3"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168"/>
      <c r="AB167" s="53"/>
      <c r="AC167" s="53"/>
      <c r="AD167" s="53"/>
      <c r="AE167" s="53"/>
      <c r="AF167" s="53"/>
      <c r="AG167" s="53"/>
      <c r="AH167" s="53"/>
      <c r="AI167" s="53"/>
    </row>
    <row r="168" spans="2:35" x14ac:dyDescent="0.3">
      <c r="B168" s="23" t="s">
        <v>97</v>
      </c>
      <c r="G168" s="126">
        <f>G159+G162+G163</f>
        <v>7537.4</v>
      </c>
      <c r="H168" s="126">
        <f>H159+H162+H163</f>
        <v>8980.91</v>
      </c>
      <c r="I168" s="126">
        <f t="shared" ref="I168:L168" si="71">I159+I162+I163</f>
        <v>49804.69</v>
      </c>
      <c r="J168" s="126">
        <f>J159+J162+J163</f>
        <v>25223.05</v>
      </c>
      <c r="K168" s="126">
        <f>K159+K162+K163</f>
        <v>33672.9</v>
      </c>
      <c r="L168" s="111">
        <f t="shared" si="71"/>
        <v>24087.690000000002</v>
      </c>
      <c r="M168" s="111">
        <f>M159+M162+M163</f>
        <v>25764.761666666665</v>
      </c>
      <c r="N168" s="111">
        <f>N159+N162+N163</f>
        <v>25764.761666666665</v>
      </c>
      <c r="O168" s="111">
        <f t="shared" ref="O168:AH168" si="72">O159+O162+O163</f>
        <v>25764.761666666665</v>
      </c>
      <c r="P168" s="111">
        <f t="shared" si="72"/>
        <v>25764.761666666665</v>
      </c>
      <c r="Q168" s="111">
        <f t="shared" si="72"/>
        <v>25764.761666666665</v>
      </c>
      <c r="R168" s="111">
        <f t="shared" si="72"/>
        <v>25764.761666666665</v>
      </c>
      <c r="S168" s="111">
        <f t="shared" si="72"/>
        <v>25764.761666666665</v>
      </c>
      <c r="T168" s="111">
        <f t="shared" si="72"/>
        <v>25764.761666666665</v>
      </c>
      <c r="U168" s="111">
        <f t="shared" si="72"/>
        <v>25764.761666666665</v>
      </c>
      <c r="V168" s="111">
        <f t="shared" si="72"/>
        <v>25764.761666666665</v>
      </c>
      <c r="W168" s="111">
        <f t="shared" si="72"/>
        <v>25764.761666666665</v>
      </c>
      <c r="X168" s="111">
        <f t="shared" si="72"/>
        <v>25764.761666666665</v>
      </c>
      <c r="Y168" s="111">
        <f t="shared" si="72"/>
        <v>25764.761666666665</v>
      </c>
      <c r="Z168" s="111">
        <f t="shared" si="72"/>
        <v>25764.761666666665</v>
      </c>
      <c r="AA168" s="155">
        <f t="shared" si="72"/>
        <v>25764.761666666665</v>
      </c>
      <c r="AB168" s="111">
        <f t="shared" si="72"/>
        <v>25764.761666666665</v>
      </c>
      <c r="AC168" s="111">
        <f t="shared" si="72"/>
        <v>25764.761666666665</v>
      </c>
      <c r="AD168" s="111">
        <f t="shared" si="72"/>
        <v>25764.761666666665</v>
      </c>
      <c r="AE168" s="111">
        <f t="shared" si="72"/>
        <v>25764.761666666665</v>
      </c>
      <c r="AF168" s="111">
        <f t="shared" si="72"/>
        <v>25764.761666666665</v>
      </c>
      <c r="AG168" s="111">
        <f t="shared" si="72"/>
        <v>25764.761666666665</v>
      </c>
      <c r="AH168" s="111">
        <f t="shared" si="72"/>
        <v>25764.761666666665</v>
      </c>
      <c r="AI168" s="111">
        <f>+SUM(G168:AH168)</f>
        <v>716131.39666666696</v>
      </c>
    </row>
    <row r="169" spans="2:35" s="53" customFormat="1" x14ac:dyDescent="0.3">
      <c r="B169" s="111" t="s">
        <v>94</v>
      </c>
      <c r="G169" s="56">
        <f>+G170-G168</f>
        <v>0</v>
      </c>
      <c r="H169" s="56">
        <f t="shared" ref="H169:J169" si="73">+H170-H168</f>
        <v>0</v>
      </c>
      <c r="I169" s="56">
        <f t="shared" si="73"/>
        <v>0</v>
      </c>
      <c r="J169" s="56">
        <f t="shared" si="73"/>
        <v>0</v>
      </c>
      <c r="K169" s="56">
        <f>+K170-K168</f>
        <v>0</v>
      </c>
      <c r="L169" s="56">
        <f>+L170-L168</f>
        <v>0</v>
      </c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33"/>
      <c r="AB169" s="56"/>
      <c r="AC169" s="56"/>
      <c r="AD169" s="56"/>
      <c r="AE169" s="56"/>
      <c r="AF169" s="56"/>
      <c r="AG169" s="56"/>
      <c r="AH169" s="56"/>
      <c r="AI169" s="56">
        <f>+SUM(G169:AH169)</f>
        <v>0</v>
      </c>
    </row>
    <row r="170" spans="2:35" x14ac:dyDescent="0.3">
      <c r="B170" s="23" t="s">
        <v>93</v>
      </c>
      <c r="G170" s="56">
        <f>+'Link In'!B180</f>
        <v>7537.4</v>
      </c>
      <c r="H170" s="56">
        <f>+'Link In'!C180</f>
        <v>8980.91</v>
      </c>
      <c r="I170" s="56">
        <f>+'Link In'!D180</f>
        <v>49804.69</v>
      </c>
      <c r="J170" s="56">
        <f>+'Link In'!E180</f>
        <v>25223.05</v>
      </c>
      <c r="K170" s="56">
        <f>+'Link In'!F180</f>
        <v>33672.9</v>
      </c>
      <c r="L170" s="56">
        <f>+'Link In'!G180</f>
        <v>24087.69</v>
      </c>
      <c r="M170" s="56">
        <f>+'Link In'!H180</f>
        <v>25764.761666666665</v>
      </c>
      <c r="N170" s="56">
        <f>+'Link In'!I180</f>
        <v>25764.761666666665</v>
      </c>
      <c r="O170" s="56">
        <f>+'Link In'!J180</f>
        <v>25764.761666666665</v>
      </c>
      <c r="P170" s="56">
        <f>+'Link In'!K180</f>
        <v>25764.761666666665</v>
      </c>
      <c r="Q170" s="56">
        <f>+'Link In'!L180</f>
        <v>25764.761666666665</v>
      </c>
      <c r="R170" s="56">
        <f>+'Link In'!M180</f>
        <v>25764.761666666665</v>
      </c>
      <c r="S170" s="56">
        <f>+'Link In'!N180</f>
        <v>25764.761666666665</v>
      </c>
      <c r="T170" s="56">
        <f>+'Link In'!O180</f>
        <v>25764.761666666665</v>
      </c>
      <c r="U170" s="56">
        <f>+'Link In'!P180</f>
        <v>25764.761666666665</v>
      </c>
      <c r="V170" s="56">
        <f>+'Link In'!Q180</f>
        <v>25764.761666666665</v>
      </c>
      <c r="W170" s="56">
        <f>+'Link In'!R180</f>
        <v>25764.761666666665</v>
      </c>
      <c r="X170" s="56">
        <f>+'Link In'!S180</f>
        <v>25764.761666666665</v>
      </c>
      <c r="Y170" s="56">
        <f>+'Link In'!T180</f>
        <v>25764.761666666665</v>
      </c>
      <c r="Z170" s="56">
        <f>+'Link In'!U180</f>
        <v>25764.761666666665</v>
      </c>
      <c r="AA170" s="56">
        <f>+'Link In'!V180</f>
        <v>25764.761666666665</v>
      </c>
      <c r="AB170" s="56">
        <f>+'Link In'!W180</f>
        <v>25764.761666666665</v>
      </c>
      <c r="AC170" s="56">
        <f>+'Link In'!X180</f>
        <v>25764.761666666665</v>
      </c>
      <c r="AD170" s="56">
        <f>+'Link In'!Y180</f>
        <v>25764.761666666665</v>
      </c>
      <c r="AE170" s="56">
        <f>+'Link In'!Z180</f>
        <v>25764.761666666665</v>
      </c>
      <c r="AF170" s="56">
        <f>+'Link In'!AA180</f>
        <v>25764.761666666665</v>
      </c>
      <c r="AG170" s="56">
        <f>+'Link In'!AB180</f>
        <v>25764.761666666665</v>
      </c>
      <c r="AH170" s="56">
        <f>+'Link In'!AC180</f>
        <v>25764.761666666665</v>
      </c>
      <c r="AI170" s="56">
        <f>+SUM(G170:AH170)</f>
        <v>716131.39666666696</v>
      </c>
    </row>
    <row r="171" spans="2:35" x14ac:dyDescent="0.3">
      <c r="G171" s="56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168"/>
      <c r="AB171" s="53"/>
      <c r="AC171" s="53"/>
      <c r="AD171" s="53"/>
      <c r="AE171" s="53"/>
      <c r="AF171" s="53"/>
      <c r="AG171" s="53"/>
      <c r="AH171" s="53"/>
      <c r="AI171" s="53"/>
    </row>
    <row r="172" spans="2:35" x14ac:dyDescent="0.3">
      <c r="B172" s="23" t="s">
        <v>98</v>
      </c>
      <c r="G172" s="56">
        <f>G160</f>
        <v>502</v>
      </c>
      <c r="H172" s="56">
        <f t="shared" ref="H172:I172" si="74">H160</f>
        <v>1425.0532523850825</v>
      </c>
      <c r="I172" s="56">
        <f t="shared" si="74"/>
        <v>2326.1622723330443</v>
      </c>
      <c r="J172" s="56">
        <f>J160-J165</f>
        <v>1856.2787510841283</v>
      </c>
      <c r="K172" s="56">
        <f>K160</f>
        <v>2268.9148308759759</v>
      </c>
      <c r="L172" s="56">
        <f>L160</f>
        <v>1526.5258456201213</v>
      </c>
      <c r="M172" s="56">
        <f>M160</f>
        <v>1627.0266551026307</v>
      </c>
      <c r="N172" s="56">
        <f t="shared" ref="N172:AH172" si="75">N160</f>
        <v>1627.0266551026307</v>
      </c>
      <c r="O172" s="56">
        <f t="shared" si="75"/>
        <v>1627.0266551026307</v>
      </c>
      <c r="P172" s="56">
        <f t="shared" si="75"/>
        <v>1627.0266551026307</v>
      </c>
      <c r="Q172" s="56">
        <f t="shared" si="75"/>
        <v>1627.0266551026307</v>
      </c>
      <c r="R172" s="56">
        <f t="shared" si="75"/>
        <v>1627.0266551026307</v>
      </c>
      <c r="S172" s="56">
        <f t="shared" si="75"/>
        <v>1627.0266551026307</v>
      </c>
      <c r="T172" s="56">
        <f t="shared" si="75"/>
        <v>1627.0266551026307</v>
      </c>
      <c r="U172" s="56">
        <f t="shared" si="75"/>
        <v>1627.0266551026307</v>
      </c>
      <c r="V172" s="56">
        <f t="shared" si="75"/>
        <v>1627.0266551026307</v>
      </c>
      <c r="W172" s="56">
        <f t="shared" si="75"/>
        <v>1627.0266551026307</v>
      </c>
      <c r="X172" s="56">
        <f t="shared" si="75"/>
        <v>1627.0266551026307</v>
      </c>
      <c r="Y172" s="56">
        <f t="shared" si="75"/>
        <v>1627.0266551026307</v>
      </c>
      <c r="Z172" s="56">
        <f t="shared" si="75"/>
        <v>1627.0266551026307</v>
      </c>
      <c r="AA172" s="33">
        <f t="shared" si="75"/>
        <v>1627.0266551026307</v>
      </c>
      <c r="AB172" s="56">
        <f t="shared" si="75"/>
        <v>1627.0266551026307</v>
      </c>
      <c r="AC172" s="56">
        <f t="shared" si="75"/>
        <v>1627.0266551026307</v>
      </c>
      <c r="AD172" s="56">
        <f t="shared" si="75"/>
        <v>1627.0266551026307</v>
      </c>
      <c r="AE172" s="56">
        <f t="shared" si="75"/>
        <v>1627.0266551026307</v>
      </c>
      <c r="AF172" s="56">
        <f t="shared" si="75"/>
        <v>1627.0266551026307</v>
      </c>
      <c r="AG172" s="56">
        <f t="shared" si="75"/>
        <v>1627.0266551026307</v>
      </c>
      <c r="AH172" s="56">
        <f t="shared" si="75"/>
        <v>1627.0266551026307</v>
      </c>
      <c r="AI172" s="111">
        <f>+SUM(G172:AH172)</f>
        <v>45699.521364556196</v>
      </c>
    </row>
    <row r="173" spans="2:35" x14ac:dyDescent="0.3">
      <c r="B173" s="23" t="s">
        <v>95</v>
      </c>
      <c r="G173" s="56">
        <f>G174-G172</f>
        <v>0</v>
      </c>
      <c r="H173" s="56">
        <f t="shared" ref="H173:L173" si="76">H174-H172</f>
        <v>-5.3252385082487308E-2</v>
      </c>
      <c r="I173" s="56">
        <f t="shared" si="76"/>
        <v>3.772766695556129E-2</v>
      </c>
      <c r="J173" s="56">
        <f t="shared" si="76"/>
        <v>-29.078751084128271</v>
      </c>
      <c r="K173" s="56">
        <f t="shared" si="76"/>
        <v>-1.4830875975803792E-2</v>
      </c>
      <c r="L173" s="56">
        <f t="shared" si="76"/>
        <v>-13.72584562012139</v>
      </c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168"/>
      <c r="AB173" s="53"/>
      <c r="AC173" s="53"/>
      <c r="AD173" s="53"/>
      <c r="AE173" s="53"/>
      <c r="AF173" s="53"/>
      <c r="AG173" s="53"/>
      <c r="AH173" s="53"/>
      <c r="AI173" s="111">
        <f>+SUM(G173:AH173)</f>
        <v>-42.834952298352391</v>
      </c>
    </row>
    <row r="174" spans="2:35" x14ac:dyDescent="0.3">
      <c r="B174" s="23" t="s">
        <v>96</v>
      </c>
      <c r="G174" s="56">
        <f>+'Link In'!B184</f>
        <v>502</v>
      </c>
      <c r="H174" s="56">
        <f>+'Link In'!C184</f>
        <v>1425</v>
      </c>
      <c r="I174" s="56">
        <f>+'Link In'!D184</f>
        <v>2326.1999999999998</v>
      </c>
      <c r="J174" s="56">
        <f>+'Link In'!E184</f>
        <v>1827.2</v>
      </c>
      <c r="K174" s="56">
        <f>+'Link In'!F184</f>
        <v>2268.9</v>
      </c>
      <c r="L174" s="56">
        <f>+'Link In'!G184</f>
        <v>1512.8</v>
      </c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111">
        <f>+SUM(G174:AH174)</f>
        <v>9862.0999999999985</v>
      </c>
    </row>
    <row r="175" spans="2:35" x14ac:dyDescent="0.3"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168"/>
      <c r="AB175" s="53"/>
      <c r="AC175" s="53"/>
      <c r="AD175" s="53"/>
      <c r="AE175" s="53"/>
      <c r="AF175" s="53"/>
      <c r="AG175" s="53"/>
      <c r="AH175" s="53"/>
      <c r="AI175" s="53"/>
    </row>
    <row r="176" spans="2:35" x14ac:dyDescent="0.3">
      <c r="B176" s="23" t="s">
        <v>99</v>
      </c>
      <c r="G176" s="126">
        <f>+'Link In'!B253</f>
        <v>0</v>
      </c>
      <c r="H176" s="126">
        <f>+'Link In'!C253</f>
        <v>0</v>
      </c>
      <c r="I176" s="126">
        <f>+'Link In'!D253</f>
        <v>0</v>
      </c>
      <c r="J176" s="126">
        <f>+'Link In'!E253</f>
        <v>0</v>
      </c>
      <c r="K176" s="126">
        <f>+'Link In'!F253</f>
        <v>0</v>
      </c>
      <c r="L176" s="126">
        <f>+'Link In'!G253</f>
        <v>0</v>
      </c>
      <c r="M176" s="126">
        <f>+'Link In'!H253</f>
        <v>0</v>
      </c>
      <c r="N176" s="126">
        <f>+'Link In'!I253</f>
        <v>0</v>
      </c>
      <c r="O176" s="126">
        <f>+'Link In'!J253</f>
        <v>0</v>
      </c>
      <c r="P176" s="126">
        <f>+'Link In'!K253</f>
        <v>0</v>
      </c>
      <c r="Q176" s="126">
        <f>+'Link In'!L253</f>
        <v>0</v>
      </c>
      <c r="R176" s="126">
        <f>+'Link In'!M253</f>
        <v>0</v>
      </c>
      <c r="S176" s="126">
        <f>+'Link In'!N253</f>
        <v>0</v>
      </c>
      <c r="T176" s="126">
        <f>+'Link In'!O253</f>
        <v>0</v>
      </c>
      <c r="U176" s="126">
        <f>+'Link In'!P253</f>
        <v>0</v>
      </c>
      <c r="V176" s="126">
        <f>+'Link In'!Q253</f>
        <v>0</v>
      </c>
      <c r="W176" s="126">
        <f>+'Link In'!R253</f>
        <v>0</v>
      </c>
      <c r="X176" s="126">
        <f>+'Link In'!S253</f>
        <v>0</v>
      </c>
      <c r="Y176" s="126">
        <f>+'Link In'!T253</f>
        <v>0</v>
      </c>
      <c r="Z176" s="126">
        <f>+'Link In'!U253</f>
        <v>0</v>
      </c>
      <c r="AA176" s="126">
        <f>+'Link In'!V253</f>
        <v>0</v>
      </c>
      <c r="AB176" s="126">
        <f>+'Link In'!W253</f>
        <v>0</v>
      </c>
      <c r="AC176" s="126">
        <f>+'Link In'!X253</f>
        <v>0</v>
      </c>
      <c r="AD176" s="126">
        <f>+'Link In'!Y253</f>
        <v>0</v>
      </c>
      <c r="AE176" s="126">
        <f>+'Link In'!Z253</f>
        <v>0</v>
      </c>
      <c r="AF176" s="126">
        <f>+'Link In'!AA253</f>
        <v>0</v>
      </c>
      <c r="AG176" s="126">
        <f>+'Link In'!AB253</f>
        <v>0</v>
      </c>
      <c r="AH176" s="126">
        <f>+'Link In'!AC253</f>
        <v>0</v>
      </c>
      <c r="AI176" s="56">
        <f>SUM(G176:AH176)</f>
        <v>0</v>
      </c>
    </row>
    <row r="179" spans="1:34" x14ac:dyDescent="0.3">
      <c r="A179" s="178" t="s">
        <v>139</v>
      </c>
      <c r="B179" s="178"/>
      <c r="E179" s="53"/>
      <c r="F179" s="53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</row>
    <row r="180" spans="1:34" x14ac:dyDescent="0.3">
      <c r="A180" s="24" t="s">
        <v>0</v>
      </c>
      <c r="B180" s="1"/>
      <c r="C180" s="1"/>
      <c r="D180" s="1"/>
      <c r="E180" s="1" t="s">
        <v>24</v>
      </c>
      <c r="F180" s="1"/>
      <c r="G180" s="1" t="s">
        <v>25</v>
      </c>
      <c r="H180" s="1" t="s">
        <v>25</v>
      </c>
      <c r="I180" s="1" t="s">
        <v>25</v>
      </c>
      <c r="J180" s="1" t="s">
        <v>25</v>
      </c>
      <c r="K180" s="1" t="s">
        <v>25</v>
      </c>
      <c r="L180" s="1" t="s">
        <v>25</v>
      </c>
      <c r="M180" s="1" t="s">
        <v>25</v>
      </c>
      <c r="N180" s="1" t="s">
        <v>25</v>
      </c>
      <c r="O180" s="1" t="s">
        <v>25</v>
      </c>
      <c r="P180" s="1" t="s">
        <v>25</v>
      </c>
      <c r="Q180" s="1" t="s">
        <v>25</v>
      </c>
      <c r="R180" s="1" t="s">
        <v>25</v>
      </c>
      <c r="S180" s="1"/>
      <c r="T180" s="1"/>
      <c r="U180" s="1"/>
      <c r="V180" s="1"/>
      <c r="W180" s="1" t="s">
        <v>26</v>
      </c>
      <c r="X180" s="1" t="s">
        <v>26</v>
      </c>
      <c r="Y180" s="1" t="s">
        <v>26</v>
      </c>
      <c r="Z180" s="1" t="s">
        <v>26</v>
      </c>
      <c r="AA180" s="1" t="s">
        <v>26</v>
      </c>
      <c r="AB180" s="1" t="s">
        <v>26</v>
      </c>
      <c r="AC180" s="1" t="s">
        <v>26</v>
      </c>
      <c r="AD180" s="1" t="s">
        <v>26</v>
      </c>
      <c r="AE180" s="1" t="s">
        <v>26</v>
      </c>
      <c r="AF180" s="1" t="s">
        <v>26</v>
      </c>
      <c r="AG180" s="1" t="s">
        <v>26</v>
      </c>
      <c r="AH180" s="1" t="s">
        <v>26</v>
      </c>
    </row>
    <row r="181" spans="1:34" x14ac:dyDescent="0.3">
      <c r="A181" s="2" t="s">
        <v>1</v>
      </c>
      <c r="B181" s="3"/>
      <c r="C181" s="3"/>
      <c r="D181" s="3"/>
      <c r="E181" s="4"/>
      <c r="F181" s="4"/>
      <c r="G181" s="5">
        <v>43160</v>
      </c>
      <c r="H181" s="5">
        <v>43191</v>
      </c>
      <c r="I181" s="5">
        <v>43221</v>
      </c>
      <c r="J181" s="5">
        <v>43252</v>
      </c>
      <c r="K181" s="5">
        <v>43282</v>
      </c>
      <c r="L181" s="5">
        <v>43313</v>
      </c>
      <c r="M181" s="5">
        <v>43344</v>
      </c>
      <c r="N181" s="5">
        <v>43374</v>
      </c>
      <c r="O181" s="5">
        <v>43405</v>
      </c>
      <c r="P181" s="5">
        <v>43435</v>
      </c>
      <c r="Q181" s="5">
        <v>43466</v>
      </c>
      <c r="R181" s="5">
        <v>43497</v>
      </c>
      <c r="S181" s="5">
        <v>43525</v>
      </c>
      <c r="T181" s="5">
        <v>43556</v>
      </c>
      <c r="U181" s="5">
        <v>43586</v>
      </c>
      <c r="V181" s="5">
        <v>43617</v>
      </c>
      <c r="W181" s="5">
        <v>43647</v>
      </c>
      <c r="X181" s="5">
        <v>43678</v>
      </c>
      <c r="Y181" s="5">
        <v>43709</v>
      </c>
      <c r="Z181" s="5">
        <v>43739</v>
      </c>
      <c r="AA181" s="5">
        <v>43770</v>
      </c>
      <c r="AB181" s="5">
        <v>43800</v>
      </c>
      <c r="AC181" s="5">
        <v>43831</v>
      </c>
      <c r="AD181" s="5">
        <v>43862</v>
      </c>
      <c r="AE181" s="5">
        <v>43891</v>
      </c>
      <c r="AF181" s="5">
        <v>43922</v>
      </c>
      <c r="AG181" s="5">
        <v>43952</v>
      </c>
      <c r="AH181" s="5">
        <v>43983</v>
      </c>
    </row>
    <row r="182" spans="1:34" x14ac:dyDescent="0.3">
      <c r="A182" s="6"/>
      <c r="B182" s="7"/>
      <c r="C182" s="7"/>
      <c r="D182" s="7"/>
      <c r="E182" s="7"/>
      <c r="F182" s="7"/>
      <c r="G182" s="8"/>
      <c r="H182" s="8"/>
      <c r="I182" s="8"/>
      <c r="J182" s="8"/>
      <c r="K182" s="8"/>
      <c r="L182" s="8"/>
      <c r="M182" s="8"/>
      <c r="N182" s="8"/>
      <c r="O182" s="9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166"/>
      <c r="AB182" s="8"/>
      <c r="AC182" s="8"/>
      <c r="AD182" s="8"/>
      <c r="AE182" s="8"/>
      <c r="AF182" s="8"/>
      <c r="AG182" s="8"/>
      <c r="AH182" s="8"/>
    </row>
    <row r="183" spans="1:34" x14ac:dyDescent="0.3">
      <c r="A183" s="6"/>
      <c r="B183" s="10" t="s">
        <v>2</v>
      </c>
      <c r="C183" s="74"/>
      <c r="D183" s="10"/>
      <c r="E183" s="7" t="s">
        <v>23</v>
      </c>
      <c r="F183" s="7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</row>
    <row r="184" spans="1:34" x14ac:dyDescent="0.3">
      <c r="A184" s="6"/>
      <c r="B184" s="12" t="s">
        <v>3</v>
      </c>
      <c r="C184" s="13"/>
      <c r="D184" s="75"/>
      <c r="E184" s="149">
        <v>31.52</v>
      </c>
      <c r="F184" s="149">
        <f>+E184</f>
        <v>31.52</v>
      </c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>
        <f>+'Link In'!R250</f>
        <v>389</v>
      </c>
      <c r="X184" s="13">
        <f>+'Link In'!S250</f>
        <v>389</v>
      </c>
      <c r="Y184" s="13">
        <f>+'Link In'!T250</f>
        <v>389</v>
      </c>
      <c r="Z184" s="13">
        <f>+'Link In'!U250</f>
        <v>389</v>
      </c>
      <c r="AA184" s="13">
        <f>+'Link In'!V250</f>
        <v>389</v>
      </c>
      <c r="AB184" s="13">
        <f>+'Link In'!W250</f>
        <v>389</v>
      </c>
      <c r="AC184" s="13">
        <f>+'Link In'!X250</f>
        <v>389</v>
      </c>
      <c r="AD184" s="13">
        <f>+'Link In'!Y250</f>
        <v>389</v>
      </c>
      <c r="AE184" s="13">
        <f>+'Link In'!Z250</f>
        <v>389</v>
      </c>
      <c r="AF184" s="13">
        <f>+'Link In'!AA250</f>
        <v>389</v>
      </c>
      <c r="AG184" s="13">
        <f>+'Link In'!AB250</f>
        <v>389</v>
      </c>
      <c r="AH184" s="13">
        <f>+'Link In'!AC250</f>
        <v>389</v>
      </c>
    </row>
    <row r="185" spans="1:34" x14ac:dyDescent="0.3">
      <c r="A185" s="6"/>
      <c r="B185" s="12"/>
      <c r="C185" s="13"/>
      <c r="D185" s="75"/>
      <c r="E185" s="123"/>
      <c r="F185" s="12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34" x14ac:dyDescent="0.3">
      <c r="A186" s="6"/>
      <c r="B186" s="12"/>
      <c r="C186" s="13"/>
      <c r="D186" s="75"/>
      <c r="E186" s="86"/>
      <c r="F186" s="86"/>
      <c r="G186" s="13"/>
      <c r="H186" s="13"/>
      <c r="I186" s="13"/>
      <c r="J186" s="13"/>
      <c r="K186" s="13"/>
      <c r="L186" s="13"/>
      <c r="M186" s="13"/>
      <c r="N186" s="13"/>
      <c r="O186" s="1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</row>
    <row r="187" spans="1:34" x14ac:dyDescent="0.3">
      <c r="A187" s="6"/>
      <c r="B187" s="15"/>
      <c r="C187" s="16"/>
      <c r="D187" s="75"/>
      <c r="E187" s="87"/>
      <c r="F187" s="87"/>
      <c r="G187" s="16"/>
      <c r="H187" s="16"/>
      <c r="I187" s="16"/>
      <c r="J187" s="16"/>
      <c r="K187" s="16"/>
      <c r="L187" s="16"/>
      <c r="M187" s="16"/>
      <c r="N187" s="16"/>
      <c r="O187" s="16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</row>
    <row r="188" spans="1:34" x14ac:dyDescent="0.3">
      <c r="A188" s="6"/>
      <c r="B188" s="10" t="s">
        <v>12</v>
      </c>
      <c r="C188" s="18"/>
      <c r="D188" s="10"/>
      <c r="E188" s="17"/>
      <c r="F188" s="17"/>
      <c r="G188" s="18">
        <f t="shared" ref="G188:AH188" si="77">SUM(G184:G187)</f>
        <v>0</v>
      </c>
      <c r="H188" s="18">
        <f t="shared" si="77"/>
        <v>0</v>
      </c>
      <c r="I188" s="18">
        <f t="shared" si="77"/>
        <v>0</v>
      </c>
      <c r="J188" s="18">
        <f t="shared" si="77"/>
        <v>0</v>
      </c>
      <c r="K188" s="18">
        <f t="shared" si="77"/>
        <v>0</v>
      </c>
      <c r="L188" s="18">
        <f t="shared" si="77"/>
        <v>0</v>
      </c>
      <c r="M188" s="18">
        <f t="shared" si="77"/>
        <v>0</v>
      </c>
      <c r="N188" s="18">
        <f t="shared" si="77"/>
        <v>0</v>
      </c>
      <c r="O188" s="18">
        <f t="shared" si="77"/>
        <v>0</v>
      </c>
      <c r="P188" s="18">
        <f t="shared" si="77"/>
        <v>0</v>
      </c>
      <c r="Q188" s="18">
        <f t="shared" si="77"/>
        <v>0</v>
      </c>
      <c r="R188" s="18">
        <f t="shared" si="77"/>
        <v>0</v>
      </c>
      <c r="S188" s="18">
        <f t="shared" si="77"/>
        <v>0</v>
      </c>
      <c r="T188" s="18">
        <f t="shared" si="77"/>
        <v>0</v>
      </c>
      <c r="U188" s="18">
        <f t="shared" si="77"/>
        <v>0</v>
      </c>
      <c r="V188" s="18">
        <f t="shared" si="77"/>
        <v>0</v>
      </c>
      <c r="W188" s="18">
        <f t="shared" si="77"/>
        <v>389</v>
      </c>
      <c r="X188" s="18">
        <f t="shared" si="77"/>
        <v>389</v>
      </c>
      <c r="Y188" s="18">
        <f t="shared" si="77"/>
        <v>389</v>
      </c>
      <c r="Z188" s="18">
        <f t="shared" si="77"/>
        <v>389</v>
      </c>
      <c r="AA188" s="18">
        <f t="shared" si="77"/>
        <v>389</v>
      </c>
      <c r="AB188" s="18">
        <f t="shared" si="77"/>
        <v>389</v>
      </c>
      <c r="AC188" s="18">
        <f t="shared" si="77"/>
        <v>389</v>
      </c>
      <c r="AD188" s="18">
        <f t="shared" si="77"/>
        <v>389</v>
      </c>
      <c r="AE188" s="18">
        <f t="shared" si="77"/>
        <v>389</v>
      </c>
      <c r="AF188" s="18">
        <f t="shared" si="77"/>
        <v>389</v>
      </c>
      <c r="AG188" s="18">
        <f t="shared" si="77"/>
        <v>389</v>
      </c>
      <c r="AH188" s="18">
        <f t="shared" si="77"/>
        <v>389</v>
      </c>
    </row>
    <row r="189" spans="1:34" x14ac:dyDescent="0.3">
      <c r="A189" s="6"/>
      <c r="B189" s="10"/>
      <c r="C189" s="10"/>
      <c r="D189" s="10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3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33"/>
      <c r="AB189" s="56"/>
      <c r="AC189" s="56"/>
      <c r="AD189" s="56"/>
      <c r="AE189" s="56"/>
      <c r="AF189" s="56"/>
      <c r="AG189" s="56"/>
      <c r="AH189" s="56"/>
    </row>
    <row r="190" spans="1:34" x14ac:dyDescent="0.3">
      <c r="A190" s="6"/>
      <c r="B190" s="10"/>
      <c r="C190" s="10"/>
      <c r="D190" s="10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3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33"/>
      <c r="AB190" s="56"/>
      <c r="AC190" s="56"/>
      <c r="AD190" s="56"/>
      <c r="AE190" s="56"/>
      <c r="AF190" s="56"/>
      <c r="AG190" s="56"/>
      <c r="AH190" s="56"/>
    </row>
    <row r="191" spans="1:34" x14ac:dyDescent="0.3">
      <c r="A191" s="6"/>
      <c r="B191" s="7"/>
      <c r="C191" s="7"/>
      <c r="D191" s="7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</row>
    <row r="192" spans="1:34" x14ac:dyDescent="0.3">
      <c r="AA192" s="164"/>
    </row>
    <row r="193" spans="1:34" x14ac:dyDescent="0.3">
      <c r="A193" s="2" t="s">
        <v>18</v>
      </c>
      <c r="B193" s="3"/>
      <c r="C193" s="3"/>
      <c r="D193" s="3"/>
      <c r="E193" s="4"/>
      <c r="F193" s="4"/>
      <c r="G193" s="5">
        <f t="shared" ref="G193:AH193" si="78">+G181</f>
        <v>43160</v>
      </c>
      <c r="H193" s="5">
        <f t="shared" si="78"/>
        <v>43191</v>
      </c>
      <c r="I193" s="5">
        <f t="shared" si="78"/>
        <v>43221</v>
      </c>
      <c r="J193" s="5">
        <f t="shared" si="78"/>
        <v>43252</v>
      </c>
      <c r="K193" s="5">
        <f t="shared" si="78"/>
        <v>43282</v>
      </c>
      <c r="L193" s="5">
        <f t="shared" si="78"/>
        <v>43313</v>
      </c>
      <c r="M193" s="5">
        <f t="shared" si="78"/>
        <v>43344</v>
      </c>
      <c r="N193" s="5">
        <f t="shared" si="78"/>
        <v>43374</v>
      </c>
      <c r="O193" s="5">
        <f t="shared" si="78"/>
        <v>43405</v>
      </c>
      <c r="P193" s="5">
        <f t="shared" si="78"/>
        <v>43435</v>
      </c>
      <c r="Q193" s="5">
        <f t="shared" si="78"/>
        <v>43466</v>
      </c>
      <c r="R193" s="5">
        <f t="shared" si="78"/>
        <v>43497</v>
      </c>
      <c r="S193" s="5">
        <f t="shared" si="78"/>
        <v>43525</v>
      </c>
      <c r="T193" s="5">
        <f t="shared" si="78"/>
        <v>43556</v>
      </c>
      <c r="U193" s="5">
        <f t="shared" si="78"/>
        <v>43586</v>
      </c>
      <c r="V193" s="5">
        <f t="shared" si="78"/>
        <v>43617</v>
      </c>
      <c r="W193" s="5">
        <f t="shared" si="78"/>
        <v>43647</v>
      </c>
      <c r="X193" s="5">
        <f t="shared" si="78"/>
        <v>43678</v>
      </c>
      <c r="Y193" s="5">
        <f t="shared" si="78"/>
        <v>43709</v>
      </c>
      <c r="Z193" s="5">
        <f t="shared" si="78"/>
        <v>43739</v>
      </c>
      <c r="AA193" s="5">
        <f t="shared" si="78"/>
        <v>43770</v>
      </c>
      <c r="AB193" s="5">
        <f t="shared" si="78"/>
        <v>43800</v>
      </c>
      <c r="AC193" s="5">
        <f t="shared" si="78"/>
        <v>43831</v>
      </c>
      <c r="AD193" s="5">
        <f t="shared" si="78"/>
        <v>43862</v>
      </c>
      <c r="AE193" s="5">
        <f t="shared" si="78"/>
        <v>43891</v>
      </c>
      <c r="AF193" s="5">
        <f t="shared" si="78"/>
        <v>43922</v>
      </c>
      <c r="AG193" s="5">
        <f t="shared" si="78"/>
        <v>43952</v>
      </c>
      <c r="AH193" s="5">
        <f t="shared" si="78"/>
        <v>43983</v>
      </c>
    </row>
    <row r="194" spans="1:34" x14ac:dyDescent="0.3">
      <c r="A194" s="25"/>
      <c r="B194" s="26"/>
      <c r="C194" s="26"/>
      <c r="D194" s="26"/>
      <c r="E194" s="26"/>
      <c r="F194" s="26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166"/>
      <c r="AB194" s="9"/>
      <c r="AC194" s="9"/>
      <c r="AD194" s="9"/>
      <c r="AE194" s="9"/>
      <c r="AF194" s="9"/>
      <c r="AG194" s="9"/>
      <c r="AH194" s="9"/>
    </row>
    <row r="195" spans="1:34" x14ac:dyDescent="0.3">
      <c r="A195" s="6"/>
      <c r="B195" s="10" t="s">
        <v>2</v>
      </c>
      <c r="C195" s="10"/>
      <c r="D195" s="10"/>
      <c r="E195" s="7" t="s">
        <v>23</v>
      </c>
      <c r="F195" s="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</row>
    <row r="196" spans="1:34" x14ac:dyDescent="0.3">
      <c r="A196" s="6"/>
      <c r="B196" s="29" t="s">
        <v>27</v>
      </c>
      <c r="C196" s="29"/>
      <c r="D196" s="29"/>
      <c r="E196" s="150">
        <v>0</v>
      </c>
      <c r="F196" s="150">
        <f>+E196</f>
        <v>0</v>
      </c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>
        <f>+'Link In'!R254</f>
        <v>778</v>
      </c>
      <c r="X196" s="13">
        <f>+'Link In'!S254</f>
        <v>778</v>
      </c>
      <c r="Y196" s="13">
        <f>+'Link In'!T254</f>
        <v>778</v>
      </c>
      <c r="Z196" s="13">
        <f>+'Link In'!U254</f>
        <v>778</v>
      </c>
      <c r="AA196" s="13">
        <f>+'Link In'!V254</f>
        <v>778</v>
      </c>
      <c r="AB196" s="13">
        <f>+'Link In'!W254</f>
        <v>778</v>
      </c>
      <c r="AC196" s="13">
        <f>+'Link In'!X254</f>
        <v>778</v>
      </c>
      <c r="AD196" s="13">
        <f>+'Link In'!Y254</f>
        <v>778</v>
      </c>
      <c r="AE196" s="13">
        <f>+'Link In'!Z254</f>
        <v>778</v>
      </c>
      <c r="AF196" s="13">
        <f>+'Link In'!AA254</f>
        <v>778</v>
      </c>
      <c r="AG196" s="13">
        <f>+'Link In'!AB254</f>
        <v>778</v>
      </c>
      <c r="AH196" s="13">
        <f>+'Link In'!AC254</f>
        <v>778</v>
      </c>
    </row>
    <row r="197" spans="1:34" x14ac:dyDescent="0.3">
      <c r="A197" s="6"/>
      <c r="B197" s="29" t="s">
        <v>28</v>
      </c>
      <c r="C197" s="29"/>
      <c r="D197" s="29"/>
      <c r="E197" s="150">
        <v>12.33</v>
      </c>
      <c r="F197" s="150">
        <f>+E197</f>
        <v>12.33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>
        <f>+'Link In'!R255</f>
        <v>710.73175207919996</v>
      </c>
      <c r="X197" s="13">
        <f>+'Link In'!S255</f>
        <v>710.73175207919996</v>
      </c>
      <c r="Y197" s="13">
        <f>+'Link In'!T255</f>
        <v>710.73175207919996</v>
      </c>
      <c r="Z197" s="13">
        <f>+'Link In'!U255</f>
        <v>710.73175207919996</v>
      </c>
      <c r="AA197" s="13">
        <f>+'Link In'!V255</f>
        <v>710.73175207919996</v>
      </c>
      <c r="AB197" s="13">
        <f>+'Link In'!W255</f>
        <v>710.73175207919996</v>
      </c>
      <c r="AC197" s="13">
        <f>+'Link In'!X255</f>
        <v>681.85035608886369</v>
      </c>
      <c r="AD197" s="13">
        <f>+'Link In'!Y255</f>
        <v>681.85035608886369</v>
      </c>
      <c r="AE197" s="13">
        <f>+'Link In'!Z255</f>
        <v>681.85035608886369</v>
      </c>
      <c r="AF197" s="13">
        <f>+'Link In'!AA255</f>
        <v>681.85035608886369</v>
      </c>
      <c r="AG197" s="13">
        <f>+'Link In'!AB255</f>
        <v>681.85035608886369</v>
      </c>
      <c r="AH197" s="13">
        <f>+'Link In'!AC255</f>
        <v>681.85035608886369</v>
      </c>
    </row>
    <row r="198" spans="1:34" x14ac:dyDescent="0.3">
      <c r="A198" s="6"/>
      <c r="B198" s="29" t="s">
        <v>29</v>
      </c>
      <c r="C198" s="29"/>
      <c r="D198" s="29"/>
      <c r="E198" s="150">
        <v>11.07</v>
      </c>
      <c r="F198" s="150">
        <f t="shared" ref="F198:F199" si="79">+E198</f>
        <v>11.07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spans="1:34" x14ac:dyDescent="0.3">
      <c r="A199" s="6"/>
      <c r="B199" s="29" t="s">
        <v>30</v>
      </c>
      <c r="C199" s="29"/>
      <c r="D199" s="29"/>
      <c r="E199" s="150">
        <v>9.48</v>
      </c>
      <c r="F199" s="150">
        <f t="shared" si="79"/>
        <v>9.48</v>
      </c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 spans="1:34" x14ac:dyDescent="0.3">
      <c r="A200" s="6"/>
      <c r="B200" s="29"/>
      <c r="C200" s="29"/>
      <c r="D200" s="29"/>
      <c r="E200" s="88"/>
      <c r="F200" s="88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:34" x14ac:dyDescent="0.3">
      <c r="A201" s="6"/>
      <c r="B201" s="30"/>
      <c r="C201" s="30"/>
      <c r="D201" s="30"/>
      <c r="E201" s="89"/>
      <c r="F201" s="89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</row>
    <row r="202" spans="1:34" x14ac:dyDescent="0.3">
      <c r="A202" s="22"/>
      <c r="B202" s="10" t="s">
        <v>19</v>
      </c>
      <c r="C202" s="10"/>
      <c r="D202" s="10"/>
      <c r="E202" s="17"/>
      <c r="F202" s="17"/>
      <c r="G202" s="18">
        <f>SUM(G196:G201)</f>
        <v>0</v>
      </c>
      <c r="H202" s="18">
        <f>SUM(H196:H201)</f>
        <v>0</v>
      </c>
      <c r="I202" s="18">
        <f>SUM(I196:I201)</f>
        <v>0</v>
      </c>
      <c r="J202" s="18">
        <f t="shared" ref="J202:AH202" si="80">SUM(J196:J201)</f>
        <v>0</v>
      </c>
      <c r="K202" s="18">
        <f t="shared" si="80"/>
        <v>0</v>
      </c>
      <c r="L202" s="18">
        <f t="shared" si="80"/>
        <v>0</v>
      </c>
      <c r="M202" s="18">
        <f t="shared" si="80"/>
        <v>0</v>
      </c>
      <c r="N202" s="18">
        <f t="shared" si="80"/>
        <v>0</v>
      </c>
      <c r="O202" s="18">
        <f t="shared" si="80"/>
        <v>0</v>
      </c>
      <c r="P202" s="18">
        <f t="shared" si="80"/>
        <v>0</v>
      </c>
      <c r="Q202" s="18">
        <f t="shared" si="80"/>
        <v>0</v>
      </c>
      <c r="R202" s="18">
        <f t="shared" si="80"/>
        <v>0</v>
      </c>
      <c r="S202" s="18">
        <f t="shared" si="80"/>
        <v>0</v>
      </c>
      <c r="T202" s="18">
        <f t="shared" si="80"/>
        <v>0</v>
      </c>
      <c r="U202" s="18">
        <f t="shared" si="80"/>
        <v>0</v>
      </c>
      <c r="V202" s="18">
        <f t="shared" si="80"/>
        <v>0</v>
      </c>
      <c r="W202" s="18">
        <f t="shared" si="80"/>
        <v>1488.7317520791999</v>
      </c>
      <c r="X202" s="18">
        <f t="shared" si="80"/>
        <v>1488.7317520791999</v>
      </c>
      <c r="Y202" s="18">
        <f t="shared" si="80"/>
        <v>1488.7317520791999</v>
      </c>
      <c r="Z202" s="18">
        <f t="shared" si="80"/>
        <v>1488.7317520791999</v>
      </c>
      <c r="AA202" s="18">
        <f t="shared" si="80"/>
        <v>1488.7317520791999</v>
      </c>
      <c r="AB202" s="18">
        <f t="shared" si="80"/>
        <v>1488.7317520791999</v>
      </c>
      <c r="AC202" s="18">
        <f t="shared" si="80"/>
        <v>1459.8503560888637</v>
      </c>
      <c r="AD202" s="18">
        <f t="shared" si="80"/>
        <v>1459.8503560888637</v>
      </c>
      <c r="AE202" s="18">
        <f t="shared" si="80"/>
        <v>1459.8503560888637</v>
      </c>
      <c r="AF202" s="18">
        <f t="shared" si="80"/>
        <v>1459.8503560888637</v>
      </c>
      <c r="AG202" s="18">
        <f t="shared" si="80"/>
        <v>1459.8503560888637</v>
      </c>
      <c r="AH202" s="18">
        <f t="shared" si="80"/>
        <v>1459.8503560888637</v>
      </c>
    </row>
    <row r="203" spans="1:34" x14ac:dyDescent="0.3">
      <c r="A203" s="6"/>
      <c r="B203" s="10"/>
      <c r="C203" s="10"/>
      <c r="D203" s="10"/>
      <c r="E203" s="31"/>
      <c r="F203" s="31"/>
      <c r="G203" s="18"/>
      <c r="H203" s="18"/>
      <c r="I203" s="18"/>
      <c r="J203" s="18"/>
      <c r="K203" s="18"/>
      <c r="L203" s="18"/>
      <c r="M203" s="18"/>
      <c r="N203" s="18"/>
      <c r="O203" s="13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33"/>
      <c r="AB203" s="56"/>
      <c r="AC203" s="56"/>
      <c r="AD203" s="56"/>
      <c r="AE203" s="56"/>
      <c r="AF203" s="56"/>
      <c r="AG203" s="56"/>
      <c r="AH203" s="56"/>
    </row>
    <row r="204" spans="1:34" x14ac:dyDescent="0.3">
      <c r="O204" s="13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33"/>
      <c r="AB204" s="56"/>
      <c r="AC204" s="56"/>
      <c r="AD204" s="56"/>
      <c r="AE204" s="56"/>
      <c r="AF204" s="56"/>
      <c r="AG204" s="56"/>
      <c r="AH204" s="56"/>
    </row>
    <row r="205" spans="1:34" x14ac:dyDescent="0.3">
      <c r="G205" s="35"/>
      <c r="L205" s="35"/>
      <c r="AA205" s="164"/>
    </row>
    <row r="206" spans="1:34" x14ac:dyDescent="0.3">
      <c r="AA206" s="164"/>
    </row>
    <row r="207" spans="1:34" x14ac:dyDescent="0.3">
      <c r="AA207" s="164"/>
    </row>
    <row r="208" spans="1:34" x14ac:dyDescent="0.3">
      <c r="G208" s="53"/>
      <c r="H208" s="53"/>
      <c r="I208" s="53"/>
      <c r="J208" s="53"/>
      <c r="K208" s="53"/>
      <c r="L208" s="53"/>
      <c r="AA208" s="164"/>
    </row>
    <row r="209" spans="1:35" x14ac:dyDescent="0.3">
      <c r="A209" s="24" t="s">
        <v>36</v>
      </c>
      <c r="B209" s="1"/>
      <c r="C209" s="1"/>
      <c r="D209" s="1"/>
      <c r="E209" s="1" t="s">
        <v>24</v>
      </c>
      <c r="F209" s="1"/>
      <c r="G209" s="1" t="s">
        <v>25</v>
      </c>
      <c r="H209" s="1" t="s">
        <v>25</v>
      </c>
      <c r="I209" s="1" t="s">
        <v>25</v>
      </c>
      <c r="J209" s="1" t="s">
        <v>25</v>
      </c>
      <c r="K209" s="1" t="s">
        <v>25</v>
      </c>
      <c r="L209" s="1" t="s">
        <v>25</v>
      </c>
      <c r="M209" s="1" t="s">
        <v>25</v>
      </c>
      <c r="N209" s="1" t="s">
        <v>25</v>
      </c>
      <c r="O209" s="1" t="s">
        <v>25</v>
      </c>
      <c r="P209" s="1" t="s">
        <v>25</v>
      </c>
      <c r="Q209" s="1" t="s">
        <v>25</v>
      </c>
      <c r="R209" s="1" t="s">
        <v>25</v>
      </c>
      <c r="S209" s="1"/>
      <c r="T209" s="1"/>
      <c r="U209" s="1"/>
      <c r="V209" s="1"/>
      <c r="W209" s="1" t="s">
        <v>26</v>
      </c>
      <c r="X209" s="1" t="s">
        <v>26</v>
      </c>
      <c r="Y209" s="1" t="s">
        <v>26</v>
      </c>
      <c r="Z209" s="1" t="s">
        <v>26</v>
      </c>
      <c r="AA209" s="7" t="s">
        <v>26</v>
      </c>
      <c r="AB209" s="1" t="s">
        <v>26</v>
      </c>
      <c r="AC209" s="1" t="s">
        <v>26</v>
      </c>
      <c r="AD209" s="1" t="s">
        <v>26</v>
      </c>
      <c r="AE209" s="1" t="s">
        <v>26</v>
      </c>
      <c r="AF209" s="1" t="s">
        <v>26</v>
      </c>
      <c r="AG209" s="1" t="s">
        <v>26</v>
      </c>
      <c r="AH209" s="1" t="s">
        <v>26</v>
      </c>
    </row>
    <row r="210" spans="1:35" x14ac:dyDescent="0.3">
      <c r="A210" s="2" t="s">
        <v>1</v>
      </c>
      <c r="B210" s="3"/>
      <c r="C210" s="3"/>
      <c r="D210" s="3"/>
      <c r="E210" s="4"/>
      <c r="F210" s="4"/>
      <c r="G210" s="5">
        <f t="shared" ref="G210:AH210" si="81">+G181</f>
        <v>43160</v>
      </c>
      <c r="H210" s="5">
        <f t="shared" si="81"/>
        <v>43191</v>
      </c>
      <c r="I210" s="5">
        <f t="shared" si="81"/>
        <v>43221</v>
      </c>
      <c r="J210" s="5">
        <f t="shared" si="81"/>
        <v>43252</v>
      </c>
      <c r="K210" s="5">
        <f t="shared" si="81"/>
        <v>43282</v>
      </c>
      <c r="L210" s="5">
        <f t="shared" si="81"/>
        <v>43313</v>
      </c>
      <c r="M210" s="5">
        <f t="shared" si="81"/>
        <v>43344</v>
      </c>
      <c r="N210" s="5">
        <f t="shared" si="81"/>
        <v>43374</v>
      </c>
      <c r="O210" s="5">
        <f t="shared" si="81"/>
        <v>43405</v>
      </c>
      <c r="P210" s="5">
        <f t="shared" si="81"/>
        <v>43435</v>
      </c>
      <c r="Q210" s="5">
        <f t="shared" si="81"/>
        <v>43466</v>
      </c>
      <c r="R210" s="5">
        <f t="shared" si="81"/>
        <v>43497</v>
      </c>
      <c r="S210" s="5">
        <f t="shared" si="81"/>
        <v>43525</v>
      </c>
      <c r="T210" s="5">
        <f t="shared" si="81"/>
        <v>43556</v>
      </c>
      <c r="U210" s="5">
        <f t="shared" si="81"/>
        <v>43586</v>
      </c>
      <c r="V210" s="5">
        <f t="shared" si="81"/>
        <v>43617</v>
      </c>
      <c r="W210" s="5">
        <f t="shared" si="81"/>
        <v>43647</v>
      </c>
      <c r="X210" s="5">
        <f t="shared" si="81"/>
        <v>43678</v>
      </c>
      <c r="Y210" s="5">
        <f t="shared" si="81"/>
        <v>43709</v>
      </c>
      <c r="Z210" s="5">
        <f t="shared" si="81"/>
        <v>43739</v>
      </c>
      <c r="AA210" s="5">
        <f t="shared" si="81"/>
        <v>43770</v>
      </c>
      <c r="AB210" s="5">
        <f t="shared" si="81"/>
        <v>43800</v>
      </c>
      <c r="AC210" s="5">
        <f t="shared" si="81"/>
        <v>43831</v>
      </c>
      <c r="AD210" s="5">
        <f t="shared" si="81"/>
        <v>43862</v>
      </c>
      <c r="AE210" s="5">
        <f t="shared" si="81"/>
        <v>43891</v>
      </c>
      <c r="AF210" s="5">
        <f t="shared" si="81"/>
        <v>43922</v>
      </c>
      <c r="AG210" s="5">
        <f t="shared" si="81"/>
        <v>43952</v>
      </c>
      <c r="AH210" s="5">
        <f t="shared" si="81"/>
        <v>43983</v>
      </c>
      <c r="AI210" s="5" t="s">
        <v>76</v>
      </c>
    </row>
    <row r="211" spans="1:35" x14ac:dyDescent="0.3">
      <c r="A211" s="6"/>
      <c r="B211" s="7"/>
      <c r="C211" s="7"/>
      <c r="D211" s="7"/>
      <c r="E211" s="7"/>
      <c r="F211" s="7"/>
      <c r="G211" s="8"/>
      <c r="H211" s="8"/>
      <c r="I211" s="8"/>
      <c r="J211" s="8"/>
      <c r="K211" s="8"/>
      <c r="L211" s="8"/>
      <c r="M211" s="8"/>
      <c r="N211" s="8"/>
      <c r="O211" s="9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166"/>
      <c r="AB211" s="8"/>
      <c r="AC211" s="8"/>
      <c r="AD211" s="8"/>
      <c r="AE211" s="8"/>
      <c r="AF211" s="8"/>
      <c r="AG211" s="8"/>
      <c r="AH211" s="8"/>
    </row>
    <row r="212" spans="1:35" x14ac:dyDescent="0.3">
      <c r="A212" s="6"/>
      <c r="B212" s="10" t="s">
        <v>2</v>
      </c>
      <c r="C212" s="10"/>
      <c r="D212" s="10"/>
      <c r="E212" s="7" t="s">
        <v>23</v>
      </c>
      <c r="F212" s="7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</row>
    <row r="213" spans="1:35" x14ac:dyDescent="0.3">
      <c r="A213" s="6"/>
      <c r="B213" s="12" t="s">
        <v>3</v>
      </c>
      <c r="C213" s="12"/>
      <c r="D213" s="12"/>
      <c r="E213" s="149">
        <f>E184</f>
        <v>31.52</v>
      </c>
      <c r="F213" s="149">
        <f>F184</f>
        <v>31.52</v>
      </c>
      <c r="G213" s="155">
        <f t="shared" ref="G213:AH213" si="82">$E213*G184</f>
        <v>0</v>
      </c>
      <c r="H213" s="155">
        <f t="shared" si="82"/>
        <v>0</v>
      </c>
      <c r="I213" s="155">
        <f t="shared" si="82"/>
        <v>0</v>
      </c>
      <c r="J213" s="155">
        <f t="shared" si="82"/>
        <v>0</v>
      </c>
      <c r="K213" s="155">
        <f t="shared" si="82"/>
        <v>0</v>
      </c>
      <c r="L213" s="155">
        <f t="shared" si="82"/>
        <v>0</v>
      </c>
      <c r="M213" s="155">
        <f t="shared" si="82"/>
        <v>0</v>
      </c>
      <c r="N213" s="155">
        <f t="shared" si="82"/>
        <v>0</v>
      </c>
      <c r="O213" s="155">
        <f t="shared" si="82"/>
        <v>0</v>
      </c>
      <c r="P213" s="155">
        <f t="shared" si="82"/>
        <v>0</v>
      </c>
      <c r="Q213" s="155">
        <f t="shared" si="82"/>
        <v>0</v>
      </c>
      <c r="R213" s="155">
        <f t="shared" si="82"/>
        <v>0</v>
      </c>
      <c r="S213" s="155">
        <f t="shared" si="82"/>
        <v>0</v>
      </c>
      <c r="T213" s="155">
        <f t="shared" si="82"/>
        <v>0</v>
      </c>
      <c r="U213" s="155">
        <f t="shared" si="82"/>
        <v>0</v>
      </c>
      <c r="V213" s="155">
        <f t="shared" si="82"/>
        <v>0</v>
      </c>
      <c r="W213" s="155">
        <f t="shared" si="82"/>
        <v>12261.28</v>
      </c>
      <c r="X213" s="155">
        <f t="shared" si="82"/>
        <v>12261.28</v>
      </c>
      <c r="Y213" s="155">
        <f t="shared" si="82"/>
        <v>12261.28</v>
      </c>
      <c r="Z213" s="155">
        <f t="shared" si="82"/>
        <v>12261.28</v>
      </c>
      <c r="AA213" s="155">
        <f t="shared" si="82"/>
        <v>12261.28</v>
      </c>
      <c r="AB213" s="155">
        <f t="shared" si="82"/>
        <v>12261.28</v>
      </c>
      <c r="AC213" s="155">
        <f t="shared" si="82"/>
        <v>12261.28</v>
      </c>
      <c r="AD213" s="155">
        <f t="shared" si="82"/>
        <v>12261.28</v>
      </c>
      <c r="AE213" s="155">
        <f t="shared" si="82"/>
        <v>12261.28</v>
      </c>
      <c r="AF213" s="155">
        <f t="shared" si="82"/>
        <v>12261.28</v>
      </c>
      <c r="AG213" s="155">
        <f t="shared" si="82"/>
        <v>12261.28</v>
      </c>
      <c r="AH213" s="155">
        <f t="shared" si="82"/>
        <v>12261.28</v>
      </c>
      <c r="AI213" s="156">
        <f t="shared" ref="AI213:AI214" si="83">SUM(G213:AE213)</f>
        <v>110351.52</v>
      </c>
    </row>
    <row r="214" spans="1:35" x14ac:dyDescent="0.3">
      <c r="A214" s="6"/>
      <c r="B214" s="12" t="s">
        <v>4</v>
      </c>
      <c r="C214" s="12"/>
      <c r="D214" s="12"/>
      <c r="E214" s="123">
        <f>E185</f>
        <v>0</v>
      </c>
      <c r="F214" s="123">
        <f>F185</f>
        <v>0</v>
      </c>
      <c r="G214" s="33">
        <f t="shared" ref="G214:AH214" si="84">$E214*G185</f>
        <v>0</v>
      </c>
      <c r="H214" s="33">
        <f t="shared" si="84"/>
        <v>0</v>
      </c>
      <c r="I214" s="33">
        <f t="shared" si="84"/>
        <v>0</v>
      </c>
      <c r="J214" s="33">
        <f t="shared" si="84"/>
        <v>0</v>
      </c>
      <c r="K214" s="33">
        <f t="shared" si="84"/>
        <v>0</v>
      </c>
      <c r="L214" s="33">
        <f t="shared" si="84"/>
        <v>0</v>
      </c>
      <c r="M214" s="33">
        <f t="shared" si="84"/>
        <v>0</v>
      </c>
      <c r="N214" s="33">
        <f t="shared" si="84"/>
        <v>0</v>
      </c>
      <c r="O214" s="33">
        <f t="shared" si="84"/>
        <v>0</v>
      </c>
      <c r="P214" s="33">
        <f t="shared" si="84"/>
        <v>0</v>
      </c>
      <c r="Q214" s="33">
        <f t="shared" si="84"/>
        <v>0</v>
      </c>
      <c r="R214" s="33">
        <f t="shared" si="84"/>
        <v>0</v>
      </c>
      <c r="S214" s="33">
        <f t="shared" si="84"/>
        <v>0</v>
      </c>
      <c r="T214" s="33">
        <f t="shared" si="84"/>
        <v>0</v>
      </c>
      <c r="U214" s="33">
        <f t="shared" si="84"/>
        <v>0</v>
      </c>
      <c r="V214" s="33">
        <f t="shared" si="84"/>
        <v>0</v>
      </c>
      <c r="W214" s="33">
        <f t="shared" si="84"/>
        <v>0</v>
      </c>
      <c r="X214" s="33">
        <f t="shared" si="84"/>
        <v>0</v>
      </c>
      <c r="Y214" s="33">
        <f t="shared" si="84"/>
        <v>0</v>
      </c>
      <c r="Z214" s="33">
        <f t="shared" si="84"/>
        <v>0</v>
      </c>
      <c r="AA214" s="33">
        <f t="shared" si="84"/>
        <v>0</v>
      </c>
      <c r="AB214" s="33">
        <f t="shared" si="84"/>
        <v>0</v>
      </c>
      <c r="AC214" s="33">
        <f t="shared" si="84"/>
        <v>0</v>
      </c>
      <c r="AD214" s="33">
        <f t="shared" si="84"/>
        <v>0</v>
      </c>
      <c r="AE214" s="33">
        <f t="shared" si="84"/>
        <v>0</v>
      </c>
      <c r="AF214" s="33">
        <f t="shared" si="84"/>
        <v>0</v>
      </c>
      <c r="AG214" s="33">
        <f t="shared" si="84"/>
        <v>0</v>
      </c>
      <c r="AH214" s="33">
        <f t="shared" si="84"/>
        <v>0</v>
      </c>
      <c r="AI214" s="35">
        <f t="shared" si="83"/>
        <v>0</v>
      </c>
    </row>
    <row r="215" spans="1:35" x14ac:dyDescent="0.3">
      <c r="A215" s="6"/>
      <c r="B215" s="12"/>
      <c r="C215" s="12"/>
      <c r="D215" s="12"/>
      <c r="E215" s="86"/>
      <c r="F215" s="86"/>
      <c r="G215" s="33">
        <f t="shared" ref="G215:AH215" si="85">$E215*G186</f>
        <v>0</v>
      </c>
      <c r="H215" s="33">
        <f t="shared" si="85"/>
        <v>0</v>
      </c>
      <c r="I215" s="33">
        <f t="shared" si="85"/>
        <v>0</v>
      </c>
      <c r="J215" s="33">
        <f t="shared" si="85"/>
        <v>0</v>
      </c>
      <c r="K215" s="33">
        <f t="shared" si="85"/>
        <v>0</v>
      </c>
      <c r="L215" s="33">
        <f t="shared" si="85"/>
        <v>0</v>
      </c>
      <c r="M215" s="33">
        <f t="shared" si="85"/>
        <v>0</v>
      </c>
      <c r="N215" s="33">
        <f t="shared" si="85"/>
        <v>0</v>
      </c>
      <c r="O215" s="33">
        <f t="shared" si="85"/>
        <v>0</v>
      </c>
      <c r="P215" s="33">
        <f t="shared" si="85"/>
        <v>0</v>
      </c>
      <c r="Q215" s="33">
        <f t="shared" si="85"/>
        <v>0</v>
      </c>
      <c r="R215" s="33">
        <f t="shared" si="85"/>
        <v>0</v>
      </c>
      <c r="S215" s="33">
        <f t="shared" si="85"/>
        <v>0</v>
      </c>
      <c r="T215" s="33">
        <f t="shared" si="85"/>
        <v>0</v>
      </c>
      <c r="U215" s="33">
        <f t="shared" si="85"/>
        <v>0</v>
      </c>
      <c r="V215" s="33">
        <f t="shared" si="85"/>
        <v>0</v>
      </c>
      <c r="W215" s="33">
        <f t="shared" si="85"/>
        <v>0</v>
      </c>
      <c r="X215" s="33">
        <f t="shared" si="85"/>
        <v>0</v>
      </c>
      <c r="Y215" s="33">
        <f t="shared" si="85"/>
        <v>0</v>
      </c>
      <c r="Z215" s="33">
        <f t="shared" si="85"/>
        <v>0</v>
      </c>
      <c r="AA215" s="33">
        <f t="shared" si="85"/>
        <v>0</v>
      </c>
      <c r="AB215" s="33">
        <f t="shared" si="85"/>
        <v>0</v>
      </c>
      <c r="AC215" s="33">
        <f t="shared" si="85"/>
        <v>0</v>
      </c>
      <c r="AD215" s="33">
        <f t="shared" si="85"/>
        <v>0</v>
      </c>
      <c r="AE215" s="33">
        <f t="shared" si="85"/>
        <v>0</v>
      </c>
      <c r="AF215" s="33">
        <f t="shared" si="85"/>
        <v>0</v>
      </c>
      <c r="AG215" s="33">
        <f t="shared" si="85"/>
        <v>0</v>
      </c>
      <c r="AH215" s="33">
        <f t="shared" si="85"/>
        <v>0</v>
      </c>
      <c r="AI215" s="35">
        <f t="shared" ref="AI215:AI216" si="86">SUM(G215:AH215)</f>
        <v>0</v>
      </c>
    </row>
    <row r="216" spans="1:35" x14ac:dyDescent="0.3">
      <c r="A216" s="6"/>
      <c r="B216" s="15"/>
      <c r="C216" s="15"/>
      <c r="D216" s="15"/>
      <c r="E216" s="87"/>
      <c r="F216" s="87"/>
      <c r="G216" s="34">
        <f t="shared" ref="G216:AH216" si="87">$E216*G187</f>
        <v>0</v>
      </c>
      <c r="H216" s="34">
        <f t="shared" si="87"/>
        <v>0</v>
      </c>
      <c r="I216" s="34">
        <f t="shared" si="87"/>
        <v>0</v>
      </c>
      <c r="J216" s="34">
        <f t="shared" si="87"/>
        <v>0</v>
      </c>
      <c r="K216" s="34">
        <f t="shared" si="87"/>
        <v>0</v>
      </c>
      <c r="L216" s="34">
        <f t="shared" si="87"/>
        <v>0</v>
      </c>
      <c r="M216" s="34">
        <f t="shared" si="87"/>
        <v>0</v>
      </c>
      <c r="N216" s="34">
        <f t="shared" si="87"/>
        <v>0</v>
      </c>
      <c r="O216" s="34">
        <f t="shared" si="87"/>
        <v>0</v>
      </c>
      <c r="P216" s="34">
        <f t="shared" si="87"/>
        <v>0</v>
      </c>
      <c r="Q216" s="34">
        <f t="shared" si="87"/>
        <v>0</v>
      </c>
      <c r="R216" s="34">
        <f t="shared" si="87"/>
        <v>0</v>
      </c>
      <c r="S216" s="34">
        <f t="shared" si="87"/>
        <v>0</v>
      </c>
      <c r="T216" s="34">
        <f t="shared" si="87"/>
        <v>0</v>
      </c>
      <c r="U216" s="34">
        <f t="shared" si="87"/>
        <v>0</v>
      </c>
      <c r="V216" s="34">
        <f t="shared" si="87"/>
        <v>0</v>
      </c>
      <c r="W216" s="34">
        <f t="shared" si="87"/>
        <v>0</v>
      </c>
      <c r="X216" s="34">
        <f t="shared" si="87"/>
        <v>0</v>
      </c>
      <c r="Y216" s="34">
        <f t="shared" si="87"/>
        <v>0</v>
      </c>
      <c r="Z216" s="34">
        <f t="shared" si="87"/>
        <v>0</v>
      </c>
      <c r="AA216" s="34">
        <f t="shared" si="87"/>
        <v>0</v>
      </c>
      <c r="AB216" s="34">
        <f t="shared" si="87"/>
        <v>0</v>
      </c>
      <c r="AC216" s="34">
        <f t="shared" si="87"/>
        <v>0</v>
      </c>
      <c r="AD216" s="34">
        <f t="shared" si="87"/>
        <v>0</v>
      </c>
      <c r="AE216" s="34">
        <f t="shared" si="87"/>
        <v>0</v>
      </c>
      <c r="AF216" s="34">
        <f t="shared" si="87"/>
        <v>0</v>
      </c>
      <c r="AG216" s="34">
        <f t="shared" si="87"/>
        <v>0</v>
      </c>
      <c r="AH216" s="34">
        <f t="shared" si="87"/>
        <v>0</v>
      </c>
      <c r="AI216" s="85">
        <f t="shared" si="86"/>
        <v>0</v>
      </c>
    </row>
    <row r="217" spans="1:35" x14ac:dyDescent="0.3">
      <c r="A217" s="6"/>
      <c r="B217" s="10" t="s">
        <v>12</v>
      </c>
      <c r="C217" s="10"/>
      <c r="D217" s="10"/>
      <c r="E217" s="17"/>
      <c r="F217" s="17"/>
      <c r="G217" s="157">
        <f t="shared" ref="G217:AH217" si="88">SUM(G213:G216)</f>
        <v>0</v>
      </c>
      <c r="H217" s="157">
        <f t="shared" si="88"/>
        <v>0</v>
      </c>
      <c r="I217" s="157">
        <f t="shared" si="88"/>
        <v>0</v>
      </c>
      <c r="J217" s="157">
        <f t="shared" si="88"/>
        <v>0</v>
      </c>
      <c r="K217" s="157">
        <f t="shared" si="88"/>
        <v>0</v>
      </c>
      <c r="L217" s="157">
        <f t="shared" si="88"/>
        <v>0</v>
      </c>
      <c r="M217" s="157">
        <f t="shared" si="88"/>
        <v>0</v>
      </c>
      <c r="N217" s="157">
        <f t="shared" si="88"/>
        <v>0</v>
      </c>
      <c r="O217" s="157">
        <f t="shared" si="88"/>
        <v>0</v>
      </c>
      <c r="P217" s="157">
        <f t="shared" si="88"/>
        <v>0</v>
      </c>
      <c r="Q217" s="157">
        <f t="shared" si="88"/>
        <v>0</v>
      </c>
      <c r="R217" s="157">
        <f t="shared" si="88"/>
        <v>0</v>
      </c>
      <c r="S217" s="157">
        <f t="shared" si="88"/>
        <v>0</v>
      </c>
      <c r="T217" s="157">
        <f t="shared" si="88"/>
        <v>0</v>
      </c>
      <c r="U217" s="157">
        <f t="shared" si="88"/>
        <v>0</v>
      </c>
      <c r="V217" s="157">
        <f t="shared" si="88"/>
        <v>0</v>
      </c>
      <c r="W217" s="157">
        <f t="shared" si="88"/>
        <v>12261.28</v>
      </c>
      <c r="X217" s="157">
        <f t="shared" si="88"/>
        <v>12261.28</v>
      </c>
      <c r="Y217" s="157">
        <f t="shared" si="88"/>
        <v>12261.28</v>
      </c>
      <c r="Z217" s="157">
        <f t="shared" si="88"/>
        <v>12261.28</v>
      </c>
      <c r="AA217" s="157">
        <f t="shared" si="88"/>
        <v>12261.28</v>
      </c>
      <c r="AB217" s="157">
        <f t="shared" si="88"/>
        <v>12261.28</v>
      </c>
      <c r="AC217" s="157">
        <f t="shared" si="88"/>
        <v>12261.28</v>
      </c>
      <c r="AD217" s="157">
        <f t="shared" si="88"/>
        <v>12261.28</v>
      </c>
      <c r="AE217" s="157">
        <f t="shared" si="88"/>
        <v>12261.28</v>
      </c>
      <c r="AF217" s="157">
        <f t="shared" si="88"/>
        <v>12261.28</v>
      </c>
      <c r="AG217" s="157">
        <f t="shared" si="88"/>
        <v>12261.28</v>
      </c>
      <c r="AH217" s="157">
        <f t="shared" si="88"/>
        <v>12261.28</v>
      </c>
      <c r="AI217" s="156">
        <f>SUM(G217:AH217)</f>
        <v>147135.36000000002</v>
      </c>
    </row>
    <row r="218" spans="1:35" x14ac:dyDescent="0.3">
      <c r="A218" s="6"/>
      <c r="B218" s="10"/>
      <c r="C218" s="10"/>
      <c r="D218" s="10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</row>
    <row r="219" spans="1:35" x14ac:dyDescent="0.3">
      <c r="A219" s="6"/>
      <c r="B219" s="10"/>
      <c r="C219" s="10"/>
      <c r="D219" s="10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</row>
    <row r="220" spans="1:35" x14ac:dyDescent="0.3">
      <c r="A220" s="6"/>
      <c r="B220" s="7"/>
      <c r="C220" s="7"/>
      <c r="D220" s="7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</row>
    <row r="221" spans="1:35" x14ac:dyDescent="0.3">
      <c r="AA221" s="164"/>
    </row>
    <row r="222" spans="1:35" x14ac:dyDescent="0.3">
      <c r="A222" s="2" t="s">
        <v>119</v>
      </c>
      <c r="B222" s="3"/>
      <c r="C222" s="3"/>
      <c r="D222" s="3"/>
      <c r="E222" s="4"/>
      <c r="F222" s="4"/>
      <c r="G222" s="5">
        <f t="shared" ref="G222:AH222" si="89">+G181</f>
        <v>43160</v>
      </c>
      <c r="H222" s="5">
        <f t="shared" si="89"/>
        <v>43191</v>
      </c>
      <c r="I222" s="5">
        <f t="shared" si="89"/>
        <v>43221</v>
      </c>
      <c r="J222" s="5">
        <f t="shared" si="89"/>
        <v>43252</v>
      </c>
      <c r="K222" s="5">
        <f t="shared" si="89"/>
        <v>43282</v>
      </c>
      <c r="L222" s="5">
        <f t="shared" si="89"/>
        <v>43313</v>
      </c>
      <c r="M222" s="5">
        <f t="shared" si="89"/>
        <v>43344</v>
      </c>
      <c r="N222" s="5">
        <f t="shared" si="89"/>
        <v>43374</v>
      </c>
      <c r="O222" s="5">
        <f t="shared" si="89"/>
        <v>43405</v>
      </c>
      <c r="P222" s="5">
        <f t="shared" si="89"/>
        <v>43435</v>
      </c>
      <c r="Q222" s="5">
        <f t="shared" si="89"/>
        <v>43466</v>
      </c>
      <c r="R222" s="5">
        <f t="shared" si="89"/>
        <v>43497</v>
      </c>
      <c r="S222" s="5">
        <f t="shared" si="89"/>
        <v>43525</v>
      </c>
      <c r="T222" s="5">
        <f t="shared" si="89"/>
        <v>43556</v>
      </c>
      <c r="U222" s="5">
        <f t="shared" si="89"/>
        <v>43586</v>
      </c>
      <c r="V222" s="5">
        <f t="shared" si="89"/>
        <v>43617</v>
      </c>
      <c r="W222" s="5">
        <f t="shared" si="89"/>
        <v>43647</v>
      </c>
      <c r="X222" s="5">
        <f t="shared" si="89"/>
        <v>43678</v>
      </c>
      <c r="Y222" s="5">
        <f t="shared" si="89"/>
        <v>43709</v>
      </c>
      <c r="Z222" s="5">
        <f t="shared" si="89"/>
        <v>43739</v>
      </c>
      <c r="AA222" s="5">
        <f t="shared" si="89"/>
        <v>43770</v>
      </c>
      <c r="AB222" s="5">
        <f t="shared" si="89"/>
        <v>43800</v>
      </c>
      <c r="AC222" s="5">
        <f t="shared" si="89"/>
        <v>43831</v>
      </c>
      <c r="AD222" s="5">
        <f t="shared" si="89"/>
        <v>43862</v>
      </c>
      <c r="AE222" s="5">
        <f t="shared" si="89"/>
        <v>43891</v>
      </c>
      <c r="AF222" s="5">
        <f t="shared" si="89"/>
        <v>43922</v>
      </c>
      <c r="AG222" s="5">
        <f t="shared" si="89"/>
        <v>43952</v>
      </c>
      <c r="AH222" s="5">
        <f t="shared" si="89"/>
        <v>43983</v>
      </c>
      <c r="AI222" s="5" t="s">
        <v>76</v>
      </c>
    </row>
    <row r="223" spans="1:35" x14ac:dyDescent="0.3">
      <c r="A223" s="25"/>
      <c r="B223" s="26"/>
      <c r="C223" s="26"/>
      <c r="D223" s="26"/>
      <c r="E223" s="26"/>
      <c r="F223" s="26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166"/>
      <c r="AB223" s="9"/>
      <c r="AC223" s="9"/>
      <c r="AD223" s="9"/>
      <c r="AE223" s="9"/>
      <c r="AF223" s="9"/>
      <c r="AG223" s="9"/>
      <c r="AH223" s="9"/>
    </row>
    <row r="224" spans="1:35" x14ac:dyDescent="0.3">
      <c r="A224" s="6"/>
      <c r="B224" s="10" t="s">
        <v>2</v>
      </c>
      <c r="C224" s="10"/>
      <c r="D224" s="10"/>
      <c r="E224" s="7" t="s">
        <v>23</v>
      </c>
      <c r="F224" s="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</row>
    <row r="225" spans="1:35" x14ac:dyDescent="0.3">
      <c r="A225" s="6"/>
      <c r="B225" s="29" t="s">
        <v>27</v>
      </c>
      <c r="C225" s="29"/>
      <c r="D225" s="29"/>
      <c r="E225" s="151">
        <f>E196</f>
        <v>0</v>
      </c>
      <c r="F225" s="151">
        <f>F196</f>
        <v>0</v>
      </c>
      <c r="G225" s="158">
        <f>$E225*G196</f>
        <v>0</v>
      </c>
      <c r="H225" s="158">
        <f t="shared" ref="H225:L225" si="90">$E225*H196</f>
        <v>0</v>
      </c>
      <c r="I225" s="158">
        <f t="shared" si="90"/>
        <v>0</v>
      </c>
      <c r="J225" s="158">
        <f t="shared" si="90"/>
        <v>0</v>
      </c>
      <c r="K225" s="158">
        <f t="shared" si="90"/>
        <v>0</v>
      </c>
      <c r="L225" s="158">
        <f t="shared" si="90"/>
        <v>0</v>
      </c>
      <c r="M225" s="158">
        <f>$F225*M196</f>
        <v>0</v>
      </c>
      <c r="N225" s="158">
        <f t="shared" ref="N225:AH225" si="91">$F225*N196</f>
        <v>0</v>
      </c>
      <c r="O225" s="158">
        <f t="shared" si="91"/>
        <v>0</v>
      </c>
      <c r="P225" s="158">
        <f t="shared" si="91"/>
        <v>0</v>
      </c>
      <c r="Q225" s="158">
        <f t="shared" si="91"/>
        <v>0</v>
      </c>
      <c r="R225" s="158">
        <f t="shared" si="91"/>
        <v>0</v>
      </c>
      <c r="S225" s="158">
        <f t="shared" si="91"/>
        <v>0</v>
      </c>
      <c r="T225" s="158">
        <f t="shared" si="91"/>
        <v>0</v>
      </c>
      <c r="U225" s="158">
        <f t="shared" si="91"/>
        <v>0</v>
      </c>
      <c r="V225" s="158">
        <f t="shared" si="91"/>
        <v>0</v>
      </c>
      <c r="W225" s="158">
        <f t="shared" si="91"/>
        <v>0</v>
      </c>
      <c r="X225" s="158">
        <f t="shared" si="91"/>
        <v>0</v>
      </c>
      <c r="Y225" s="158">
        <f t="shared" si="91"/>
        <v>0</v>
      </c>
      <c r="Z225" s="158">
        <f t="shared" si="91"/>
        <v>0</v>
      </c>
      <c r="AA225" s="158">
        <f t="shared" si="91"/>
        <v>0</v>
      </c>
      <c r="AB225" s="158">
        <f t="shared" si="91"/>
        <v>0</v>
      </c>
      <c r="AC225" s="158">
        <f t="shared" si="91"/>
        <v>0</v>
      </c>
      <c r="AD225" s="158">
        <f t="shared" si="91"/>
        <v>0</v>
      </c>
      <c r="AE225" s="158">
        <f t="shared" si="91"/>
        <v>0</v>
      </c>
      <c r="AF225" s="158">
        <f t="shared" si="91"/>
        <v>0</v>
      </c>
      <c r="AG225" s="158">
        <f t="shared" si="91"/>
        <v>0</v>
      </c>
      <c r="AH225" s="158">
        <f t="shared" si="91"/>
        <v>0</v>
      </c>
      <c r="AI225" s="156">
        <f>SUM(G225:AE225)</f>
        <v>0</v>
      </c>
    </row>
    <row r="226" spans="1:35" x14ac:dyDescent="0.3">
      <c r="A226" s="6"/>
      <c r="B226" s="29" t="s">
        <v>28</v>
      </c>
      <c r="C226" s="29"/>
      <c r="D226" s="29"/>
      <c r="E226" s="151">
        <f>E197</f>
        <v>12.33</v>
      </c>
      <c r="F226" s="151">
        <f>F197</f>
        <v>12.33</v>
      </c>
      <c r="G226" s="13">
        <f t="shared" ref="G226:K226" si="92">$E226*G197</f>
        <v>0</v>
      </c>
      <c r="H226" s="13">
        <f t="shared" si="92"/>
        <v>0</v>
      </c>
      <c r="I226" s="13">
        <f t="shared" si="92"/>
        <v>0</v>
      </c>
      <c r="J226" s="13">
        <f t="shared" si="92"/>
        <v>0</v>
      </c>
      <c r="K226" s="13">
        <f t="shared" si="92"/>
        <v>0</v>
      </c>
      <c r="L226" s="13">
        <f>$E226*L197</f>
        <v>0</v>
      </c>
      <c r="M226" s="194">
        <f t="shared" ref="M226:AH226" si="93">$F226*M197</f>
        <v>0</v>
      </c>
      <c r="N226" s="194">
        <f t="shared" si="93"/>
        <v>0</v>
      </c>
      <c r="O226" s="194">
        <f t="shared" si="93"/>
        <v>0</v>
      </c>
      <c r="P226" s="194">
        <f t="shared" si="93"/>
        <v>0</v>
      </c>
      <c r="Q226" s="194">
        <f t="shared" si="93"/>
        <v>0</v>
      </c>
      <c r="R226" s="194">
        <f t="shared" si="93"/>
        <v>0</v>
      </c>
      <c r="S226" s="194">
        <f t="shared" si="93"/>
        <v>0</v>
      </c>
      <c r="T226" s="194">
        <f t="shared" si="93"/>
        <v>0</v>
      </c>
      <c r="U226" s="194">
        <f t="shared" si="93"/>
        <v>0</v>
      </c>
      <c r="V226" s="194">
        <f t="shared" si="93"/>
        <v>0</v>
      </c>
      <c r="W226" s="194">
        <f t="shared" si="93"/>
        <v>8763.3225031365364</v>
      </c>
      <c r="X226" s="194">
        <f t="shared" si="93"/>
        <v>8763.3225031365364</v>
      </c>
      <c r="Y226" s="194">
        <f t="shared" si="93"/>
        <v>8763.3225031365364</v>
      </c>
      <c r="Z226" s="194">
        <f t="shared" si="93"/>
        <v>8763.3225031365364</v>
      </c>
      <c r="AA226" s="194">
        <f t="shared" si="93"/>
        <v>8763.3225031365364</v>
      </c>
      <c r="AB226" s="194">
        <f t="shared" si="93"/>
        <v>8763.3225031365364</v>
      </c>
      <c r="AC226" s="194">
        <f>$F226*AC197</f>
        <v>8407.2148905756894</v>
      </c>
      <c r="AD226" s="194">
        <f t="shared" si="93"/>
        <v>8407.2148905756894</v>
      </c>
      <c r="AE226" s="194">
        <f t="shared" si="93"/>
        <v>8407.2148905756894</v>
      </c>
      <c r="AF226" s="194">
        <f t="shared" si="93"/>
        <v>8407.2148905756894</v>
      </c>
      <c r="AG226" s="194">
        <f t="shared" si="93"/>
        <v>8407.2148905756894</v>
      </c>
      <c r="AH226" s="194">
        <f t="shared" si="93"/>
        <v>8407.2148905756894</v>
      </c>
      <c r="AI226" s="35">
        <f t="shared" ref="AI226:AI228" si="94">SUM(G226:AE226)</f>
        <v>77801.579690546292</v>
      </c>
    </row>
    <row r="227" spans="1:35" x14ac:dyDescent="0.3">
      <c r="A227" s="6"/>
      <c r="B227" s="29" t="s">
        <v>29</v>
      </c>
      <c r="C227" s="29"/>
      <c r="D227" s="29"/>
      <c r="E227" s="151">
        <f t="shared" ref="E227:F227" si="95">E198</f>
        <v>11.07</v>
      </c>
      <c r="F227" s="151">
        <f t="shared" si="95"/>
        <v>11.07</v>
      </c>
      <c r="G227" s="13">
        <f t="shared" ref="G227:L227" si="96">$E227*G198</f>
        <v>0</v>
      </c>
      <c r="H227" s="13">
        <f t="shared" si="96"/>
        <v>0</v>
      </c>
      <c r="I227" s="13">
        <f t="shared" si="96"/>
        <v>0</v>
      </c>
      <c r="J227" s="13">
        <f t="shared" si="96"/>
        <v>0</v>
      </c>
      <c r="K227" s="13">
        <f t="shared" si="96"/>
        <v>0</v>
      </c>
      <c r="L227" s="13">
        <f t="shared" si="96"/>
        <v>0</v>
      </c>
      <c r="M227" s="194">
        <f t="shared" ref="M227:AH227" si="97">$F227*M198</f>
        <v>0</v>
      </c>
      <c r="N227" s="194">
        <f t="shared" si="97"/>
        <v>0</v>
      </c>
      <c r="O227" s="194">
        <f t="shared" si="97"/>
        <v>0</v>
      </c>
      <c r="P227" s="194">
        <f t="shared" si="97"/>
        <v>0</v>
      </c>
      <c r="Q227" s="194">
        <f t="shared" si="97"/>
        <v>0</v>
      </c>
      <c r="R227" s="194">
        <f t="shared" si="97"/>
        <v>0</v>
      </c>
      <c r="S227" s="194">
        <f t="shared" si="97"/>
        <v>0</v>
      </c>
      <c r="T227" s="194">
        <f t="shared" si="97"/>
        <v>0</v>
      </c>
      <c r="U227" s="194">
        <f t="shared" si="97"/>
        <v>0</v>
      </c>
      <c r="V227" s="194">
        <f t="shared" si="97"/>
        <v>0</v>
      </c>
      <c r="W227" s="194">
        <f t="shared" si="97"/>
        <v>0</v>
      </c>
      <c r="X227" s="194">
        <f t="shared" si="97"/>
        <v>0</v>
      </c>
      <c r="Y227" s="194">
        <f t="shared" si="97"/>
        <v>0</v>
      </c>
      <c r="Z227" s="194">
        <f t="shared" si="97"/>
        <v>0</v>
      </c>
      <c r="AA227" s="194">
        <f t="shared" si="97"/>
        <v>0</v>
      </c>
      <c r="AB227" s="194">
        <f t="shared" si="97"/>
        <v>0</v>
      </c>
      <c r="AC227" s="194">
        <f t="shared" si="97"/>
        <v>0</v>
      </c>
      <c r="AD227" s="194">
        <f t="shared" si="97"/>
        <v>0</v>
      </c>
      <c r="AE227" s="194">
        <f t="shared" si="97"/>
        <v>0</v>
      </c>
      <c r="AF227" s="194">
        <f t="shared" si="97"/>
        <v>0</v>
      </c>
      <c r="AG227" s="194">
        <f t="shared" si="97"/>
        <v>0</v>
      </c>
      <c r="AH227" s="194">
        <f t="shared" si="97"/>
        <v>0</v>
      </c>
      <c r="AI227" s="35">
        <f t="shared" si="94"/>
        <v>0</v>
      </c>
    </row>
    <row r="228" spans="1:35" x14ac:dyDescent="0.3">
      <c r="A228" s="6"/>
      <c r="B228" s="29" t="s">
        <v>30</v>
      </c>
      <c r="C228" s="29"/>
      <c r="D228" s="29"/>
      <c r="E228" s="151">
        <f t="shared" ref="E228:F228" si="98">E199</f>
        <v>9.48</v>
      </c>
      <c r="F228" s="151">
        <f t="shared" si="98"/>
        <v>9.48</v>
      </c>
      <c r="G228" s="13">
        <f t="shared" ref="G228:L228" si="99">$E228*G199</f>
        <v>0</v>
      </c>
      <c r="H228" s="13">
        <f t="shared" si="99"/>
        <v>0</v>
      </c>
      <c r="I228" s="13">
        <f t="shared" si="99"/>
        <v>0</v>
      </c>
      <c r="J228" s="13">
        <f t="shared" si="99"/>
        <v>0</v>
      </c>
      <c r="K228" s="13">
        <f t="shared" si="99"/>
        <v>0</v>
      </c>
      <c r="L228" s="13">
        <f t="shared" si="99"/>
        <v>0</v>
      </c>
      <c r="M228" s="194">
        <f t="shared" ref="M228:AH228" si="100">$F228*M199</f>
        <v>0</v>
      </c>
      <c r="N228" s="194">
        <f t="shared" si="100"/>
        <v>0</v>
      </c>
      <c r="O228" s="194">
        <f t="shared" si="100"/>
        <v>0</v>
      </c>
      <c r="P228" s="194">
        <f t="shared" si="100"/>
        <v>0</v>
      </c>
      <c r="Q228" s="194">
        <f t="shared" si="100"/>
        <v>0</v>
      </c>
      <c r="R228" s="194">
        <f t="shared" si="100"/>
        <v>0</v>
      </c>
      <c r="S228" s="194">
        <f t="shared" si="100"/>
        <v>0</v>
      </c>
      <c r="T228" s="194">
        <f t="shared" si="100"/>
        <v>0</v>
      </c>
      <c r="U228" s="194">
        <f t="shared" si="100"/>
        <v>0</v>
      </c>
      <c r="V228" s="194">
        <f t="shared" si="100"/>
        <v>0</v>
      </c>
      <c r="W228" s="194">
        <f t="shared" si="100"/>
        <v>0</v>
      </c>
      <c r="X228" s="194">
        <f t="shared" si="100"/>
        <v>0</v>
      </c>
      <c r="Y228" s="194">
        <f t="shared" si="100"/>
        <v>0</v>
      </c>
      <c r="Z228" s="194">
        <f t="shared" si="100"/>
        <v>0</v>
      </c>
      <c r="AA228" s="194">
        <f t="shared" si="100"/>
        <v>0</v>
      </c>
      <c r="AB228" s="194">
        <f t="shared" si="100"/>
        <v>0</v>
      </c>
      <c r="AC228" s="194">
        <f t="shared" si="100"/>
        <v>0</v>
      </c>
      <c r="AD228" s="194">
        <f t="shared" si="100"/>
        <v>0</v>
      </c>
      <c r="AE228" s="194">
        <f t="shared" si="100"/>
        <v>0</v>
      </c>
      <c r="AF228" s="194">
        <f t="shared" si="100"/>
        <v>0</v>
      </c>
      <c r="AG228" s="194">
        <f t="shared" si="100"/>
        <v>0</v>
      </c>
      <c r="AH228" s="194">
        <f t="shared" si="100"/>
        <v>0</v>
      </c>
      <c r="AI228" s="35">
        <f t="shared" si="94"/>
        <v>0</v>
      </c>
    </row>
    <row r="229" spans="1:35" x14ac:dyDescent="0.3">
      <c r="A229" s="6"/>
      <c r="B229" s="29"/>
      <c r="C229" s="29"/>
      <c r="D229" s="29"/>
      <c r="E229" s="88"/>
      <c r="F229" s="88"/>
      <c r="G229" s="13"/>
      <c r="H229" s="13"/>
      <c r="I229" s="13"/>
      <c r="J229" s="13"/>
      <c r="K229" s="13"/>
      <c r="L229" s="13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</row>
    <row r="230" spans="1:35" x14ac:dyDescent="0.3">
      <c r="A230" s="6"/>
      <c r="B230" s="30"/>
      <c r="C230" s="30"/>
      <c r="D230" s="30"/>
      <c r="E230" s="89"/>
      <c r="F230" s="89"/>
      <c r="G230" s="16"/>
      <c r="H230" s="16"/>
      <c r="I230" s="16"/>
      <c r="J230" s="16"/>
      <c r="K230" s="16"/>
      <c r="L230" s="16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81"/>
    </row>
    <row r="231" spans="1:35" x14ac:dyDescent="0.3">
      <c r="A231" s="22"/>
      <c r="B231" s="10" t="s">
        <v>19</v>
      </c>
      <c r="C231" s="10"/>
      <c r="D231" s="10"/>
      <c r="E231" s="17"/>
      <c r="F231" s="17"/>
      <c r="G231" s="157">
        <f>SUM(G225:G230)</f>
        <v>0</v>
      </c>
      <c r="H231" s="157">
        <f>SUM(H225:H230)</f>
        <v>0</v>
      </c>
      <c r="I231" s="157">
        <f>SUM(I225:I230)</f>
        <v>0</v>
      </c>
      <c r="J231" s="157">
        <f t="shared" ref="J231:L231" si="101">SUM(J225:J230)</f>
        <v>0</v>
      </c>
      <c r="K231" s="157">
        <f t="shared" si="101"/>
        <v>0</v>
      </c>
      <c r="L231" s="157">
        <f t="shared" si="101"/>
        <v>0</v>
      </c>
      <c r="M231" s="157">
        <f>SUM(M225:M230)</f>
        <v>0</v>
      </c>
      <c r="N231" s="157">
        <f>SUM(N225:N230)</f>
        <v>0</v>
      </c>
      <c r="O231" s="157">
        <f>SUM(O225:O230)</f>
        <v>0</v>
      </c>
      <c r="P231" s="157">
        <f t="shared" ref="P231:AH231" si="102">SUM(P225:P230)</f>
        <v>0</v>
      </c>
      <c r="Q231" s="157">
        <f t="shared" si="102"/>
        <v>0</v>
      </c>
      <c r="R231" s="157">
        <f t="shared" si="102"/>
        <v>0</v>
      </c>
      <c r="S231" s="157">
        <f t="shared" si="102"/>
        <v>0</v>
      </c>
      <c r="T231" s="157">
        <f t="shared" si="102"/>
        <v>0</v>
      </c>
      <c r="U231" s="157">
        <f t="shared" si="102"/>
        <v>0</v>
      </c>
      <c r="V231" s="157">
        <f t="shared" si="102"/>
        <v>0</v>
      </c>
      <c r="W231" s="157">
        <f t="shared" si="102"/>
        <v>8763.3225031365364</v>
      </c>
      <c r="X231" s="157">
        <f t="shared" si="102"/>
        <v>8763.3225031365364</v>
      </c>
      <c r="Y231" s="157">
        <f t="shared" si="102"/>
        <v>8763.3225031365364</v>
      </c>
      <c r="Z231" s="157">
        <f t="shared" si="102"/>
        <v>8763.3225031365364</v>
      </c>
      <c r="AA231" s="157">
        <f t="shared" si="102"/>
        <v>8763.3225031365364</v>
      </c>
      <c r="AB231" s="157">
        <f t="shared" si="102"/>
        <v>8763.3225031365364</v>
      </c>
      <c r="AC231" s="157">
        <f t="shared" si="102"/>
        <v>8407.2148905756894</v>
      </c>
      <c r="AD231" s="157">
        <f t="shared" si="102"/>
        <v>8407.2148905756894</v>
      </c>
      <c r="AE231" s="157">
        <f t="shared" si="102"/>
        <v>8407.2148905756894</v>
      </c>
      <c r="AF231" s="157">
        <f t="shared" si="102"/>
        <v>8407.2148905756894</v>
      </c>
      <c r="AG231" s="157">
        <f t="shared" si="102"/>
        <v>8407.2148905756894</v>
      </c>
      <c r="AH231" s="157">
        <f t="shared" si="102"/>
        <v>8407.2148905756894</v>
      </c>
      <c r="AI231" s="156">
        <f>SUM(G231:AH231)</f>
        <v>103023.22436227337</v>
      </c>
    </row>
    <row r="232" spans="1:35" x14ac:dyDescent="0.3">
      <c r="AA232" s="164"/>
    </row>
    <row r="233" spans="1:35" x14ac:dyDescent="0.3">
      <c r="AA233" s="164"/>
    </row>
    <row r="234" spans="1:35" x14ac:dyDescent="0.3">
      <c r="AA234" s="164"/>
      <c r="AI234" s="35">
        <f>SUM(G234:AH234)</f>
        <v>0</v>
      </c>
    </row>
    <row r="235" spans="1:35" x14ac:dyDescent="0.3">
      <c r="AA235" s="164"/>
    </row>
    <row r="236" spans="1:35" x14ac:dyDescent="0.3">
      <c r="AA236" s="164"/>
    </row>
    <row r="237" spans="1:35" x14ac:dyDescent="0.3">
      <c r="B237" s="23" t="s">
        <v>37</v>
      </c>
      <c r="G237" s="111">
        <f t="shared" ref="G237:L237" si="103">G231+G217</f>
        <v>0</v>
      </c>
      <c r="H237" s="111">
        <f t="shared" si="103"/>
        <v>0</v>
      </c>
      <c r="I237" s="111">
        <f t="shared" si="103"/>
        <v>0</v>
      </c>
      <c r="J237" s="111">
        <f t="shared" si="103"/>
        <v>0</v>
      </c>
      <c r="K237" s="111">
        <f t="shared" si="103"/>
        <v>0</v>
      </c>
      <c r="L237" s="111">
        <f t="shared" si="103"/>
        <v>0</v>
      </c>
      <c r="M237" s="111">
        <f>M231+M217</f>
        <v>0</v>
      </c>
      <c r="N237" s="111">
        <f t="shared" ref="N237:AH237" si="104">N231+N217</f>
        <v>0</v>
      </c>
      <c r="O237" s="111">
        <f t="shared" si="104"/>
        <v>0</v>
      </c>
      <c r="P237" s="111">
        <f t="shared" si="104"/>
        <v>0</v>
      </c>
      <c r="Q237" s="111">
        <f t="shared" si="104"/>
        <v>0</v>
      </c>
      <c r="R237" s="111">
        <f t="shared" si="104"/>
        <v>0</v>
      </c>
      <c r="S237" s="111">
        <f t="shared" si="104"/>
        <v>0</v>
      </c>
      <c r="T237" s="111">
        <f t="shared" si="104"/>
        <v>0</v>
      </c>
      <c r="U237" s="111">
        <f t="shared" si="104"/>
        <v>0</v>
      </c>
      <c r="V237" s="111">
        <f t="shared" si="104"/>
        <v>0</v>
      </c>
      <c r="W237" s="111">
        <f t="shared" si="104"/>
        <v>21024.602503136535</v>
      </c>
      <c r="X237" s="111">
        <f t="shared" si="104"/>
        <v>21024.602503136535</v>
      </c>
      <c r="Y237" s="111">
        <f t="shared" si="104"/>
        <v>21024.602503136535</v>
      </c>
      <c r="Z237" s="111">
        <f t="shared" si="104"/>
        <v>21024.602503136535</v>
      </c>
      <c r="AA237" s="155">
        <f t="shared" si="104"/>
        <v>21024.602503136535</v>
      </c>
      <c r="AB237" s="111">
        <f t="shared" si="104"/>
        <v>21024.602503136535</v>
      </c>
      <c r="AC237" s="111">
        <f t="shared" si="104"/>
        <v>20668.49489057569</v>
      </c>
      <c r="AD237" s="111">
        <f t="shared" si="104"/>
        <v>20668.49489057569</v>
      </c>
      <c r="AE237" s="111">
        <f t="shared" si="104"/>
        <v>20668.49489057569</v>
      </c>
      <c r="AF237" s="111">
        <f t="shared" si="104"/>
        <v>20668.49489057569</v>
      </c>
      <c r="AG237" s="111">
        <f t="shared" si="104"/>
        <v>20668.49489057569</v>
      </c>
      <c r="AH237" s="111">
        <f t="shared" si="104"/>
        <v>20668.49489057569</v>
      </c>
      <c r="AI237" s="56">
        <f>SUM(G237:AH237)</f>
        <v>250158.5843622734</v>
      </c>
    </row>
    <row r="238" spans="1:35" x14ac:dyDescent="0.3">
      <c r="B238" s="23" t="s">
        <v>92</v>
      </c>
      <c r="G238" s="56">
        <f t="shared" ref="G238:L238" si="105">G202</f>
        <v>0</v>
      </c>
      <c r="H238" s="56">
        <f t="shared" si="105"/>
        <v>0</v>
      </c>
      <c r="I238" s="56">
        <f t="shared" si="105"/>
        <v>0</v>
      </c>
      <c r="J238" s="56">
        <f t="shared" si="105"/>
        <v>0</v>
      </c>
      <c r="K238" s="56">
        <f t="shared" si="105"/>
        <v>0</v>
      </c>
      <c r="L238" s="56">
        <f t="shared" si="105"/>
        <v>0</v>
      </c>
      <c r="M238" s="56">
        <f>M202</f>
        <v>0</v>
      </c>
      <c r="N238" s="56">
        <f t="shared" ref="N238:AH238" si="106">N202</f>
        <v>0</v>
      </c>
      <c r="O238" s="56">
        <f t="shared" si="106"/>
        <v>0</v>
      </c>
      <c r="P238" s="56">
        <f t="shared" si="106"/>
        <v>0</v>
      </c>
      <c r="Q238" s="56">
        <f t="shared" si="106"/>
        <v>0</v>
      </c>
      <c r="R238" s="56">
        <f t="shared" si="106"/>
        <v>0</v>
      </c>
      <c r="S238" s="56">
        <f t="shared" si="106"/>
        <v>0</v>
      </c>
      <c r="T238" s="56">
        <f t="shared" si="106"/>
        <v>0</v>
      </c>
      <c r="U238" s="56">
        <f t="shared" si="106"/>
        <v>0</v>
      </c>
      <c r="V238" s="56">
        <f t="shared" si="106"/>
        <v>0</v>
      </c>
      <c r="W238" s="56">
        <f t="shared" si="106"/>
        <v>1488.7317520791999</v>
      </c>
      <c r="X238" s="56">
        <f t="shared" si="106"/>
        <v>1488.7317520791999</v>
      </c>
      <c r="Y238" s="56">
        <f t="shared" si="106"/>
        <v>1488.7317520791999</v>
      </c>
      <c r="Z238" s="56">
        <f t="shared" si="106"/>
        <v>1488.7317520791999</v>
      </c>
      <c r="AA238" s="33">
        <f t="shared" si="106"/>
        <v>1488.7317520791999</v>
      </c>
      <c r="AB238" s="56">
        <f t="shared" si="106"/>
        <v>1488.7317520791999</v>
      </c>
      <c r="AC238" s="56">
        <f t="shared" si="106"/>
        <v>1459.8503560888637</v>
      </c>
      <c r="AD238" s="56">
        <f t="shared" si="106"/>
        <v>1459.8503560888637</v>
      </c>
      <c r="AE238" s="56">
        <f t="shared" si="106"/>
        <v>1459.8503560888637</v>
      </c>
      <c r="AF238" s="56">
        <f t="shared" si="106"/>
        <v>1459.8503560888637</v>
      </c>
      <c r="AG238" s="56">
        <f t="shared" si="106"/>
        <v>1459.8503560888637</v>
      </c>
      <c r="AH238" s="56">
        <f t="shared" si="106"/>
        <v>1459.8503560888637</v>
      </c>
      <c r="AI238" s="56">
        <f>SUM(G238:AH238)</f>
        <v>17691.492649008382</v>
      </c>
    </row>
    <row r="239" spans="1:35" x14ac:dyDescent="0.3">
      <c r="B239" s="69" t="s">
        <v>55</v>
      </c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168"/>
      <c r="AB239" s="53"/>
      <c r="AC239" s="53"/>
      <c r="AD239" s="53"/>
      <c r="AE239" s="53"/>
      <c r="AF239" s="53"/>
      <c r="AG239" s="53"/>
      <c r="AH239" s="53"/>
      <c r="AI239" s="53"/>
    </row>
    <row r="240" spans="1:35" x14ac:dyDescent="0.3">
      <c r="B240" s="23" t="s">
        <v>81</v>
      </c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  <c r="AA240" s="155"/>
      <c r="AB240" s="111"/>
      <c r="AC240" s="111"/>
      <c r="AD240" s="111"/>
      <c r="AE240" s="111"/>
      <c r="AF240" s="111"/>
      <c r="AG240" s="111"/>
      <c r="AH240" s="111"/>
      <c r="AI240" s="56">
        <f>SUM(G240:AH240)</f>
        <v>0</v>
      </c>
    </row>
    <row r="241" spans="2:35" x14ac:dyDescent="0.3">
      <c r="B241" s="53" t="s">
        <v>91</v>
      </c>
      <c r="C241" s="53"/>
      <c r="D241" s="53"/>
      <c r="E241" s="53"/>
      <c r="F241" s="53"/>
      <c r="G241" s="148"/>
      <c r="H241" s="148"/>
      <c r="I241" s="148"/>
      <c r="J241" s="56"/>
      <c r="K241" s="56"/>
      <c r="L241" s="56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168"/>
      <c r="AB241" s="53"/>
      <c r="AC241" s="53"/>
      <c r="AD241" s="53"/>
      <c r="AE241" s="53"/>
      <c r="AF241" s="53"/>
      <c r="AG241" s="53"/>
      <c r="AH241" s="53"/>
      <c r="AI241" s="56"/>
    </row>
    <row r="242" spans="2:35" x14ac:dyDescent="0.3"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168"/>
      <c r="AB242" s="53"/>
      <c r="AC242" s="53"/>
      <c r="AD242" s="53"/>
      <c r="AE242" s="53"/>
      <c r="AF242" s="53"/>
      <c r="AG242" s="53"/>
      <c r="AH242" s="53"/>
      <c r="AI242" s="56"/>
    </row>
    <row r="243" spans="2:35" x14ac:dyDescent="0.3">
      <c r="B243" s="23" t="s">
        <v>79</v>
      </c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33"/>
      <c r="AB243" s="56"/>
      <c r="AC243" s="56"/>
      <c r="AD243" s="56"/>
      <c r="AE243" s="56"/>
      <c r="AF243" s="56"/>
      <c r="AG243" s="56"/>
      <c r="AH243" s="56"/>
      <c r="AI243" s="56">
        <f>SUM(G243:AH243)</f>
        <v>0</v>
      </c>
    </row>
    <row r="244" spans="2:35" x14ac:dyDescent="0.3"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168"/>
      <c r="AB244" s="53"/>
      <c r="AC244" s="53"/>
      <c r="AD244" s="53"/>
      <c r="AE244" s="53"/>
      <c r="AF244" s="53"/>
      <c r="AG244" s="53"/>
      <c r="AH244" s="53"/>
      <c r="AI244" s="53"/>
    </row>
    <row r="245" spans="2:35" x14ac:dyDescent="0.3"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168"/>
      <c r="AB245" s="53"/>
      <c r="AC245" s="53"/>
      <c r="AD245" s="53"/>
      <c r="AE245" s="53"/>
      <c r="AF245" s="53"/>
      <c r="AG245" s="53"/>
      <c r="AH245" s="53"/>
      <c r="AI245" s="53"/>
    </row>
    <row r="246" spans="2:35" x14ac:dyDescent="0.3">
      <c r="B246" s="23" t="s">
        <v>97</v>
      </c>
      <c r="G246" s="126">
        <f>G237+G240+G241</f>
        <v>0</v>
      </c>
      <c r="H246" s="126">
        <f>H237+H240+H241</f>
        <v>0</v>
      </c>
      <c r="I246" s="126">
        <f t="shared" ref="I246" si="107">I237+I240+I241</f>
        <v>0</v>
      </c>
      <c r="J246" s="126">
        <f>J237+J240+J241</f>
        <v>0</v>
      </c>
      <c r="K246" s="126">
        <f>K237+K240+K241</f>
        <v>0</v>
      </c>
      <c r="L246" s="111">
        <f t="shared" ref="L246" si="108">L237+L240+L241</f>
        <v>0</v>
      </c>
      <c r="M246" s="111">
        <f>M237+M240+M241</f>
        <v>0</v>
      </c>
      <c r="N246" s="111">
        <f>N237+N240+N241</f>
        <v>0</v>
      </c>
      <c r="O246" s="111">
        <f t="shared" ref="O246:AH246" si="109">O237+O240+O241</f>
        <v>0</v>
      </c>
      <c r="P246" s="111">
        <f t="shared" si="109"/>
        <v>0</v>
      </c>
      <c r="Q246" s="111">
        <f t="shared" si="109"/>
        <v>0</v>
      </c>
      <c r="R246" s="111">
        <f t="shared" si="109"/>
        <v>0</v>
      </c>
      <c r="S246" s="111">
        <f t="shared" si="109"/>
        <v>0</v>
      </c>
      <c r="T246" s="111">
        <f t="shared" si="109"/>
        <v>0</v>
      </c>
      <c r="U246" s="111">
        <f t="shared" si="109"/>
        <v>0</v>
      </c>
      <c r="V246" s="111">
        <f t="shared" si="109"/>
        <v>0</v>
      </c>
      <c r="W246" s="111">
        <f t="shared" si="109"/>
        <v>21024.602503136535</v>
      </c>
      <c r="X246" s="111">
        <f t="shared" si="109"/>
        <v>21024.602503136535</v>
      </c>
      <c r="Y246" s="111">
        <f t="shared" si="109"/>
        <v>21024.602503136535</v>
      </c>
      <c r="Z246" s="111">
        <f t="shared" si="109"/>
        <v>21024.602503136535</v>
      </c>
      <c r="AA246" s="155">
        <f t="shared" si="109"/>
        <v>21024.602503136535</v>
      </c>
      <c r="AB246" s="111">
        <f t="shared" si="109"/>
        <v>21024.602503136535</v>
      </c>
      <c r="AC246" s="111">
        <f t="shared" si="109"/>
        <v>20668.49489057569</v>
      </c>
      <c r="AD246" s="111">
        <f t="shared" si="109"/>
        <v>20668.49489057569</v>
      </c>
      <c r="AE246" s="111">
        <f t="shared" si="109"/>
        <v>20668.49489057569</v>
      </c>
      <c r="AF246" s="111">
        <f t="shared" si="109"/>
        <v>20668.49489057569</v>
      </c>
      <c r="AG246" s="111">
        <f t="shared" si="109"/>
        <v>20668.49489057569</v>
      </c>
      <c r="AH246" s="111">
        <f t="shared" si="109"/>
        <v>20668.49489057569</v>
      </c>
      <c r="AI246" s="111">
        <f>+SUM(G246:AH246)</f>
        <v>250158.5843622734</v>
      </c>
    </row>
    <row r="247" spans="2:35" s="53" customFormat="1" x14ac:dyDescent="0.3">
      <c r="B247" s="111" t="s">
        <v>94</v>
      </c>
      <c r="G247" s="56">
        <f>+G248-G246</f>
        <v>0</v>
      </c>
      <c r="H247" s="56">
        <f t="shared" ref="H247:J247" si="110">+H248-H246</f>
        <v>0</v>
      </c>
      <c r="I247" s="56">
        <f t="shared" si="110"/>
        <v>0</v>
      </c>
      <c r="J247" s="56">
        <f t="shared" si="110"/>
        <v>0</v>
      </c>
      <c r="K247" s="56">
        <f>+K248-K246</f>
        <v>0</v>
      </c>
      <c r="L247" s="56">
        <f>+L248-L246</f>
        <v>0</v>
      </c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33"/>
      <c r="AB247" s="56"/>
      <c r="AC247" s="56"/>
      <c r="AD247" s="56"/>
      <c r="AE247" s="56"/>
      <c r="AF247" s="56"/>
      <c r="AG247" s="56"/>
      <c r="AH247" s="56"/>
      <c r="AI247" s="56">
        <f>+SUM(G247:AH247)</f>
        <v>0</v>
      </c>
    </row>
    <row r="248" spans="2:35" x14ac:dyDescent="0.3">
      <c r="B248" s="23" t="s">
        <v>93</v>
      </c>
      <c r="G248" s="56">
        <f>+'Link In'!B279</f>
        <v>0</v>
      </c>
      <c r="H248" s="56">
        <f>+'Link In'!C279</f>
        <v>0</v>
      </c>
      <c r="I248" s="56">
        <f>+'Link In'!D279</f>
        <v>0</v>
      </c>
      <c r="J248" s="56">
        <f>+'Link In'!E279</f>
        <v>0</v>
      </c>
      <c r="K248" s="56">
        <f>+'Link In'!F279</f>
        <v>0</v>
      </c>
      <c r="L248" s="56">
        <f>+'Link In'!G279</f>
        <v>0</v>
      </c>
      <c r="M248" s="56">
        <f>+'Link In'!H279</f>
        <v>0</v>
      </c>
      <c r="N248" s="56">
        <f>+'Link In'!I279</f>
        <v>0</v>
      </c>
      <c r="O248" s="56">
        <f>+'Link In'!J279</f>
        <v>0</v>
      </c>
      <c r="P248" s="56">
        <f>+'Link In'!K279</f>
        <v>0</v>
      </c>
      <c r="Q248" s="56">
        <f>+Q246</f>
        <v>0</v>
      </c>
      <c r="R248" s="56">
        <f t="shared" ref="R248:AH248" si="111">+R246</f>
        <v>0</v>
      </c>
      <c r="S248" s="56">
        <f t="shared" si="111"/>
        <v>0</v>
      </c>
      <c r="T248" s="56">
        <f t="shared" si="111"/>
        <v>0</v>
      </c>
      <c r="U248" s="56">
        <f t="shared" si="111"/>
        <v>0</v>
      </c>
      <c r="V248" s="56">
        <f t="shared" si="111"/>
        <v>0</v>
      </c>
      <c r="W248" s="56">
        <f t="shared" si="111"/>
        <v>21024.602503136535</v>
      </c>
      <c r="X248" s="56">
        <f t="shared" si="111"/>
        <v>21024.602503136535</v>
      </c>
      <c r="Y248" s="56">
        <f t="shared" si="111"/>
        <v>21024.602503136535</v>
      </c>
      <c r="Z248" s="56">
        <f t="shared" si="111"/>
        <v>21024.602503136535</v>
      </c>
      <c r="AA248" s="56">
        <f t="shared" si="111"/>
        <v>21024.602503136535</v>
      </c>
      <c r="AB248" s="56">
        <f t="shared" si="111"/>
        <v>21024.602503136535</v>
      </c>
      <c r="AC248" s="56">
        <f t="shared" si="111"/>
        <v>20668.49489057569</v>
      </c>
      <c r="AD248" s="56">
        <f t="shared" si="111"/>
        <v>20668.49489057569</v>
      </c>
      <c r="AE248" s="56">
        <f t="shared" si="111"/>
        <v>20668.49489057569</v>
      </c>
      <c r="AF248" s="56">
        <f t="shared" si="111"/>
        <v>20668.49489057569</v>
      </c>
      <c r="AG248" s="56">
        <f t="shared" si="111"/>
        <v>20668.49489057569</v>
      </c>
      <c r="AH248" s="56">
        <f t="shared" si="111"/>
        <v>20668.49489057569</v>
      </c>
      <c r="AI248" s="56">
        <f>+SUM(G248:AH248)</f>
        <v>250158.5843622734</v>
      </c>
    </row>
    <row r="249" spans="2:35" x14ac:dyDescent="0.3">
      <c r="G249" s="56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168"/>
      <c r="AB249" s="53"/>
      <c r="AC249" s="53"/>
      <c r="AD249" s="53"/>
      <c r="AE249" s="53"/>
      <c r="AF249" s="53"/>
      <c r="AG249" s="53"/>
      <c r="AH249" s="53"/>
      <c r="AI249" s="53"/>
    </row>
    <row r="250" spans="2:35" x14ac:dyDescent="0.3">
      <c r="B250" s="23" t="s">
        <v>98</v>
      </c>
      <c r="G250" s="56">
        <f>G238</f>
        <v>0</v>
      </c>
      <c r="H250" s="56">
        <f t="shared" ref="H250:I250" si="112">H238</f>
        <v>0</v>
      </c>
      <c r="I250" s="56">
        <f t="shared" si="112"/>
        <v>0</v>
      </c>
      <c r="J250" s="56">
        <f>J238-J243</f>
        <v>0</v>
      </c>
      <c r="K250" s="56">
        <f>K238</f>
        <v>0</v>
      </c>
      <c r="L250" s="56">
        <f>L238</f>
        <v>0</v>
      </c>
      <c r="M250" s="56">
        <f>M238</f>
        <v>0</v>
      </c>
      <c r="N250" s="56">
        <f t="shared" ref="N250:AH250" si="113">N238</f>
        <v>0</v>
      </c>
      <c r="O250" s="56">
        <f t="shared" si="113"/>
        <v>0</v>
      </c>
      <c r="P250" s="56">
        <f t="shared" si="113"/>
        <v>0</v>
      </c>
      <c r="Q250" s="56">
        <f t="shared" si="113"/>
        <v>0</v>
      </c>
      <c r="R250" s="56">
        <f t="shared" si="113"/>
        <v>0</v>
      </c>
      <c r="S250" s="56">
        <f t="shared" si="113"/>
        <v>0</v>
      </c>
      <c r="T250" s="56">
        <f t="shared" si="113"/>
        <v>0</v>
      </c>
      <c r="U250" s="56">
        <f t="shared" si="113"/>
        <v>0</v>
      </c>
      <c r="V250" s="56">
        <f t="shared" si="113"/>
        <v>0</v>
      </c>
      <c r="W250" s="56">
        <f t="shared" si="113"/>
        <v>1488.7317520791999</v>
      </c>
      <c r="X250" s="56">
        <f t="shared" si="113"/>
        <v>1488.7317520791999</v>
      </c>
      <c r="Y250" s="56">
        <f t="shared" si="113"/>
        <v>1488.7317520791999</v>
      </c>
      <c r="Z250" s="56">
        <f t="shared" si="113"/>
        <v>1488.7317520791999</v>
      </c>
      <c r="AA250" s="33">
        <f t="shared" si="113"/>
        <v>1488.7317520791999</v>
      </c>
      <c r="AB250" s="56">
        <f t="shared" si="113"/>
        <v>1488.7317520791999</v>
      </c>
      <c r="AC250" s="56">
        <f t="shared" si="113"/>
        <v>1459.8503560888637</v>
      </c>
      <c r="AD250" s="56">
        <f t="shared" si="113"/>
        <v>1459.8503560888637</v>
      </c>
      <c r="AE250" s="56">
        <f t="shared" si="113"/>
        <v>1459.8503560888637</v>
      </c>
      <c r="AF250" s="56">
        <f t="shared" si="113"/>
        <v>1459.8503560888637</v>
      </c>
      <c r="AG250" s="56">
        <f t="shared" si="113"/>
        <v>1459.8503560888637</v>
      </c>
      <c r="AH250" s="56">
        <f t="shared" si="113"/>
        <v>1459.8503560888637</v>
      </c>
      <c r="AI250" s="111">
        <f>+SUM(G250:AH250)</f>
        <v>17691.492649008382</v>
      </c>
    </row>
    <row r="251" spans="2:35" x14ac:dyDescent="0.3">
      <c r="B251" s="23" t="s">
        <v>95</v>
      </c>
      <c r="G251" s="56">
        <f>G252-G250</f>
        <v>0</v>
      </c>
      <c r="H251" s="56">
        <f t="shared" ref="H251:L251" si="114">H252-H250</f>
        <v>0</v>
      </c>
      <c r="I251" s="56">
        <f t="shared" si="114"/>
        <v>0</v>
      </c>
      <c r="J251" s="56">
        <f t="shared" si="114"/>
        <v>0</v>
      </c>
      <c r="K251" s="56">
        <f t="shared" si="114"/>
        <v>0</v>
      </c>
      <c r="L251" s="56">
        <f t="shared" si="114"/>
        <v>0</v>
      </c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168"/>
      <c r="AB251" s="53"/>
      <c r="AC251" s="53"/>
      <c r="AD251" s="53"/>
      <c r="AE251" s="53"/>
      <c r="AF251" s="53"/>
      <c r="AG251" s="53"/>
      <c r="AH251" s="53"/>
      <c r="AI251" s="111">
        <f>+SUM(G251:AH251)</f>
        <v>0</v>
      </c>
    </row>
    <row r="252" spans="2:35" x14ac:dyDescent="0.3">
      <c r="B252" s="23" t="s">
        <v>96</v>
      </c>
      <c r="G252" s="56">
        <f>+'Link In'!B283</f>
        <v>0</v>
      </c>
      <c r="H252" s="56">
        <f>+'Link In'!C283</f>
        <v>0</v>
      </c>
      <c r="I252" s="56">
        <f>+'Link In'!D283</f>
        <v>0</v>
      </c>
      <c r="J252" s="56">
        <f>+'Link In'!E283</f>
        <v>0</v>
      </c>
      <c r="K252" s="56">
        <f>+'Link In'!F283</f>
        <v>0</v>
      </c>
      <c r="L252" s="56">
        <f>+'Link In'!G283</f>
        <v>0</v>
      </c>
      <c r="M252" s="56">
        <f>+'Link In'!H337</f>
        <v>0</v>
      </c>
      <c r="N252" s="56">
        <f>+'Link In'!I337</f>
        <v>0</v>
      </c>
      <c r="O252" s="56">
        <f>+'Link In'!J337</f>
        <v>0</v>
      </c>
      <c r="P252" s="56">
        <f>+'Link In'!K337</f>
        <v>0</v>
      </c>
      <c r="Q252" s="56">
        <f>+'Link In'!L337</f>
        <v>0</v>
      </c>
      <c r="R252" s="56">
        <f>+'Link In'!M337</f>
        <v>0</v>
      </c>
      <c r="S252" s="56">
        <f>+'Link In'!N337</f>
        <v>0</v>
      </c>
      <c r="T252" s="56">
        <f>+'Link In'!O337</f>
        <v>0</v>
      </c>
      <c r="U252" s="56">
        <f>+'Link In'!P337</f>
        <v>0</v>
      </c>
      <c r="V252" s="56">
        <f>+'Link In'!Q337</f>
        <v>0</v>
      </c>
      <c r="W252" s="56">
        <f>+'Link In'!R337</f>
        <v>0</v>
      </c>
      <c r="X252" s="56">
        <f>+'Link In'!S337</f>
        <v>0</v>
      </c>
      <c r="Y252" s="56">
        <f>+'Link In'!T337</f>
        <v>0</v>
      </c>
      <c r="Z252" s="56">
        <f>+'Link In'!U337</f>
        <v>0</v>
      </c>
      <c r="AA252" s="56">
        <f>+'Link In'!V337</f>
        <v>0</v>
      </c>
      <c r="AB252" s="56">
        <f>+'Link In'!W337</f>
        <v>0</v>
      </c>
      <c r="AC252" s="56">
        <f>+'Link In'!X337</f>
        <v>0</v>
      </c>
      <c r="AD252" s="56">
        <f>+'Link In'!Y337</f>
        <v>0</v>
      </c>
      <c r="AE252" s="56">
        <f>+'Link In'!Z337</f>
        <v>0</v>
      </c>
      <c r="AF252" s="56">
        <f>+'Link In'!AA337</f>
        <v>0</v>
      </c>
      <c r="AG252" s="56">
        <f>+'Link In'!AB337</f>
        <v>0</v>
      </c>
      <c r="AH252" s="56">
        <f>+'Link In'!AC337</f>
        <v>0</v>
      </c>
      <c r="AI252" s="111">
        <f>+SUM(G252:AH252)</f>
        <v>0</v>
      </c>
    </row>
    <row r="253" spans="2:35" x14ac:dyDescent="0.3"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168"/>
      <c r="AB253" s="53"/>
      <c r="AC253" s="53"/>
      <c r="AD253" s="53"/>
      <c r="AE253" s="53"/>
      <c r="AF253" s="53"/>
      <c r="AG253" s="53"/>
      <c r="AH253" s="53"/>
      <c r="AI253" s="53"/>
    </row>
    <row r="254" spans="2:35" x14ac:dyDescent="0.3">
      <c r="B254" s="23" t="s">
        <v>99</v>
      </c>
      <c r="G254" s="126">
        <f>+'Link In'!B345</f>
        <v>0</v>
      </c>
      <c r="H254" s="126">
        <f>+'Link In'!C345</f>
        <v>0</v>
      </c>
      <c r="I254" s="126">
        <f>+'Link In'!D345</f>
        <v>0</v>
      </c>
      <c r="J254" s="126">
        <f>+'Link In'!E345</f>
        <v>0</v>
      </c>
      <c r="K254" s="126">
        <f>+'Link In'!F345</f>
        <v>0</v>
      </c>
      <c r="L254" s="126">
        <f>+'Link In'!G345</f>
        <v>0</v>
      </c>
      <c r="M254" s="126">
        <f>+'Link In'!H345</f>
        <v>0</v>
      </c>
      <c r="N254" s="126">
        <f>+'Link In'!I345</f>
        <v>0</v>
      </c>
      <c r="O254" s="126">
        <f>+'Link In'!J345</f>
        <v>0</v>
      </c>
      <c r="P254" s="126">
        <f>+'Link In'!K345</f>
        <v>0</v>
      </c>
      <c r="Q254" s="126">
        <f>+'Link In'!L345</f>
        <v>0</v>
      </c>
      <c r="R254" s="126">
        <f>+'Link In'!M345</f>
        <v>0</v>
      </c>
      <c r="S254" s="126">
        <f>+'Link In'!N345</f>
        <v>0</v>
      </c>
      <c r="T254" s="126">
        <f>+'Link In'!O345</f>
        <v>0</v>
      </c>
      <c r="U254" s="126">
        <f>+'Link In'!P345</f>
        <v>0</v>
      </c>
      <c r="V254" s="126">
        <f>+'Link In'!Q345</f>
        <v>0</v>
      </c>
      <c r="W254" s="126">
        <f>+'Link In'!R345</f>
        <v>0</v>
      </c>
      <c r="X254" s="126">
        <f>+'Link In'!S345</f>
        <v>0</v>
      </c>
      <c r="Y254" s="126">
        <f>+'Link In'!T345</f>
        <v>0</v>
      </c>
      <c r="Z254" s="126">
        <f>+'Link In'!U345</f>
        <v>0</v>
      </c>
      <c r="AA254" s="126">
        <f>+'Link In'!V345</f>
        <v>0</v>
      </c>
      <c r="AB254" s="126">
        <f>+'Link In'!W345</f>
        <v>0</v>
      </c>
      <c r="AC254" s="126">
        <f>+'Link In'!X345</f>
        <v>0</v>
      </c>
      <c r="AD254" s="126">
        <f>+'Link In'!Y345</f>
        <v>0</v>
      </c>
      <c r="AE254" s="126">
        <f>+'Link In'!Z345</f>
        <v>0</v>
      </c>
      <c r="AF254" s="126">
        <f>+'Link In'!AA345</f>
        <v>0</v>
      </c>
      <c r="AG254" s="126">
        <f>+'Link In'!AB345</f>
        <v>0</v>
      </c>
      <c r="AH254" s="126">
        <f>+'Link In'!AC345</f>
        <v>0</v>
      </c>
      <c r="AI254" s="56">
        <f>SUM(G254:AH254)</f>
        <v>0</v>
      </c>
    </row>
    <row r="257" spans="1:34" hidden="1" x14ac:dyDescent="0.3">
      <c r="A257" s="178" t="s">
        <v>158</v>
      </c>
      <c r="B257" s="178"/>
      <c r="E257" s="53"/>
      <c r="F257" s="53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  <c r="Y257" s="169"/>
      <c r="Z257" s="169"/>
      <c r="AA257" s="169"/>
      <c r="AB257" s="169"/>
      <c r="AC257" s="169"/>
      <c r="AD257" s="169"/>
      <c r="AE257" s="169"/>
      <c r="AF257" s="169"/>
      <c r="AG257" s="169"/>
      <c r="AH257" s="169"/>
    </row>
    <row r="258" spans="1:34" hidden="1" x14ac:dyDescent="0.3">
      <c r="A258" s="24" t="s">
        <v>0</v>
      </c>
      <c r="B258" s="1"/>
      <c r="C258" s="1"/>
      <c r="D258" s="1"/>
      <c r="E258" s="1" t="s">
        <v>24</v>
      </c>
      <c r="F258" s="1"/>
      <c r="G258" s="1" t="s">
        <v>25</v>
      </c>
      <c r="H258" s="1" t="s">
        <v>25</v>
      </c>
      <c r="I258" s="1" t="s">
        <v>25</v>
      </c>
      <c r="J258" s="1" t="s">
        <v>25</v>
      </c>
      <c r="K258" s="1" t="s">
        <v>25</v>
      </c>
      <c r="L258" s="1" t="s">
        <v>25</v>
      </c>
      <c r="M258" s="1" t="s">
        <v>25</v>
      </c>
      <c r="N258" s="1" t="s">
        <v>25</v>
      </c>
      <c r="O258" s="1" t="s">
        <v>25</v>
      </c>
      <c r="P258" s="1" t="s">
        <v>25</v>
      </c>
      <c r="Q258" s="1" t="s">
        <v>25</v>
      </c>
      <c r="R258" s="1" t="s">
        <v>25</v>
      </c>
      <c r="S258" s="1"/>
      <c r="T258" s="1"/>
      <c r="U258" s="1"/>
      <c r="V258" s="1"/>
      <c r="W258" s="1" t="s">
        <v>26</v>
      </c>
      <c r="X258" s="1" t="s">
        <v>26</v>
      </c>
      <c r="Y258" s="1" t="s">
        <v>26</v>
      </c>
      <c r="Z258" s="1" t="s">
        <v>26</v>
      </c>
      <c r="AA258" s="1" t="s">
        <v>26</v>
      </c>
      <c r="AB258" s="1" t="s">
        <v>26</v>
      </c>
      <c r="AC258" s="1" t="s">
        <v>26</v>
      </c>
      <c r="AD258" s="1" t="s">
        <v>26</v>
      </c>
      <c r="AE258" s="1" t="s">
        <v>26</v>
      </c>
      <c r="AF258" s="1" t="s">
        <v>26</v>
      </c>
      <c r="AG258" s="1" t="s">
        <v>26</v>
      </c>
      <c r="AH258" s="1" t="s">
        <v>26</v>
      </c>
    </row>
    <row r="259" spans="1:34" hidden="1" x14ac:dyDescent="0.3">
      <c r="A259" s="2" t="s">
        <v>1</v>
      </c>
      <c r="B259" s="3"/>
      <c r="C259" s="3"/>
      <c r="D259" s="3"/>
      <c r="E259" s="4"/>
      <c r="F259" s="4"/>
      <c r="G259" s="5">
        <v>43160</v>
      </c>
      <c r="H259" s="5">
        <v>43191</v>
      </c>
      <c r="I259" s="5">
        <v>43221</v>
      </c>
      <c r="J259" s="5">
        <v>43252</v>
      </c>
      <c r="K259" s="5">
        <v>43282</v>
      </c>
      <c r="L259" s="5">
        <v>43313</v>
      </c>
      <c r="M259" s="5">
        <v>43344</v>
      </c>
      <c r="N259" s="5">
        <v>43374</v>
      </c>
      <c r="O259" s="5">
        <v>43405</v>
      </c>
      <c r="P259" s="5">
        <v>43435</v>
      </c>
      <c r="Q259" s="5">
        <v>43466</v>
      </c>
      <c r="R259" s="5">
        <v>43497</v>
      </c>
      <c r="S259" s="5">
        <v>43525</v>
      </c>
      <c r="T259" s="5">
        <v>43556</v>
      </c>
      <c r="U259" s="5">
        <v>43586</v>
      </c>
      <c r="V259" s="5">
        <v>43617</v>
      </c>
      <c r="W259" s="5">
        <v>43647</v>
      </c>
      <c r="X259" s="5">
        <v>43678</v>
      </c>
      <c r="Y259" s="5">
        <v>43709</v>
      </c>
      <c r="Z259" s="5">
        <v>43739</v>
      </c>
      <c r="AA259" s="5">
        <v>43770</v>
      </c>
      <c r="AB259" s="5">
        <v>43800</v>
      </c>
      <c r="AC259" s="5">
        <v>43831</v>
      </c>
      <c r="AD259" s="5">
        <v>43862</v>
      </c>
      <c r="AE259" s="5">
        <v>43891</v>
      </c>
      <c r="AF259" s="5">
        <v>43922</v>
      </c>
      <c r="AG259" s="5">
        <v>43952</v>
      </c>
      <c r="AH259" s="5">
        <v>43983</v>
      </c>
    </row>
    <row r="260" spans="1:34" hidden="1" x14ac:dyDescent="0.3">
      <c r="A260" s="6"/>
      <c r="B260" s="7"/>
      <c r="C260" s="7"/>
      <c r="D260" s="7"/>
      <c r="E260" s="7"/>
      <c r="F260" s="7"/>
      <c r="G260" s="8"/>
      <c r="H260" s="8"/>
      <c r="I260" s="8"/>
      <c r="J260" s="8"/>
      <c r="K260" s="8"/>
      <c r="L260" s="8"/>
      <c r="M260" s="8"/>
      <c r="N260" s="8"/>
      <c r="O260" s="9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166"/>
      <c r="AB260" s="8"/>
      <c r="AC260" s="8"/>
      <c r="AD260" s="8"/>
      <c r="AE260" s="8"/>
      <c r="AF260" s="8"/>
      <c r="AG260" s="8"/>
      <c r="AH260" s="8"/>
    </row>
    <row r="261" spans="1:34" hidden="1" x14ac:dyDescent="0.3">
      <c r="A261" s="6"/>
      <c r="B261" s="10" t="s">
        <v>2</v>
      </c>
      <c r="C261" s="74"/>
      <c r="D261" s="10"/>
      <c r="E261" s="7" t="s">
        <v>23</v>
      </c>
      <c r="F261" s="7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</row>
    <row r="262" spans="1:34" hidden="1" x14ac:dyDescent="0.3">
      <c r="A262" s="6"/>
      <c r="B262" s="12" t="s">
        <v>3</v>
      </c>
      <c r="C262" s="13"/>
      <c r="D262" s="75"/>
      <c r="E262" s="149">
        <v>22.02</v>
      </c>
      <c r="F262" s="149">
        <f>+E262</f>
        <v>22.02</v>
      </c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>
        <f>+'Link In'!R285</f>
        <v>0</v>
      </c>
      <c r="X262" s="13">
        <f>+'Link In'!S285</f>
        <v>0</v>
      </c>
      <c r="Y262" s="13">
        <f>+'Link In'!T285</f>
        <v>0</v>
      </c>
      <c r="Z262" s="13">
        <f>+'Link In'!U285</f>
        <v>0</v>
      </c>
      <c r="AA262" s="13">
        <f>+'Link In'!V285</f>
        <v>0</v>
      </c>
      <c r="AB262" s="13">
        <f>+'Link In'!W285</f>
        <v>0</v>
      </c>
      <c r="AC262" s="13">
        <f>+'Link In'!X285</f>
        <v>0</v>
      </c>
      <c r="AD262" s="13">
        <f>+'Link In'!Y285</f>
        <v>0</v>
      </c>
      <c r="AE262" s="13">
        <f>+'Link In'!Z285</f>
        <v>0</v>
      </c>
      <c r="AF262" s="13">
        <f>+'Link In'!AA285</f>
        <v>0</v>
      </c>
      <c r="AG262" s="13">
        <f>+'Link In'!AB285</f>
        <v>0</v>
      </c>
      <c r="AH262" s="13">
        <f>+'Link In'!AC285</f>
        <v>0</v>
      </c>
    </row>
    <row r="263" spans="1:34" hidden="1" x14ac:dyDescent="0.3">
      <c r="A263" s="6"/>
      <c r="B263" s="12"/>
      <c r="C263" s="13"/>
      <c r="D263" s="75"/>
      <c r="E263" s="123"/>
      <c r="F263" s="12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</row>
    <row r="264" spans="1:34" hidden="1" x14ac:dyDescent="0.3">
      <c r="A264" s="6"/>
      <c r="B264" s="12"/>
      <c r="C264" s="13"/>
      <c r="D264" s="75"/>
      <c r="E264" s="86"/>
      <c r="F264" s="86"/>
      <c r="G264" s="13"/>
      <c r="H264" s="13"/>
      <c r="I264" s="13"/>
      <c r="J264" s="13"/>
      <c r="K264" s="13"/>
      <c r="L264" s="13"/>
      <c r="M264" s="13"/>
      <c r="N264" s="13"/>
      <c r="O264" s="1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</row>
    <row r="265" spans="1:34" hidden="1" x14ac:dyDescent="0.3">
      <c r="A265" s="6"/>
      <c r="B265" s="15"/>
      <c r="C265" s="16"/>
      <c r="D265" s="75"/>
      <c r="E265" s="87"/>
      <c r="F265" s="87"/>
      <c r="G265" s="16"/>
      <c r="H265" s="16"/>
      <c r="I265" s="16"/>
      <c r="J265" s="16"/>
      <c r="K265" s="16"/>
      <c r="L265" s="16"/>
      <c r="M265" s="16"/>
      <c r="N265" s="16"/>
      <c r="O265" s="16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</row>
    <row r="266" spans="1:34" hidden="1" x14ac:dyDescent="0.3">
      <c r="A266" s="6"/>
      <c r="B266" s="10" t="s">
        <v>12</v>
      </c>
      <c r="C266" s="18"/>
      <c r="D266" s="10"/>
      <c r="E266" s="17"/>
      <c r="F266" s="17"/>
      <c r="G266" s="18">
        <f t="shared" ref="G266:AH266" si="115">SUM(G262:G265)</f>
        <v>0</v>
      </c>
      <c r="H266" s="18">
        <f t="shared" si="115"/>
        <v>0</v>
      </c>
      <c r="I266" s="18">
        <f t="shared" si="115"/>
        <v>0</v>
      </c>
      <c r="J266" s="18">
        <f t="shared" si="115"/>
        <v>0</v>
      </c>
      <c r="K266" s="18">
        <f t="shared" si="115"/>
        <v>0</v>
      </c>
      <c r="L266" s="18">
        <f t="shared" si="115"/>
        <v>0</v>
      </c>
      <c r="M266" s="18">
        <f t="shared" si="115"/>
        <v>0</v>
      </c>
      <c r="N266" s="18">
        <f t="shared" si="115"/>
        <v>0</v>
      </c>
      <c r="O266" s="18">
        <f t="shared" si="115"/>
        <v>0</v>
      </c>
      <c r="P266" s="18">
        <f t="shared" si="115"/>
        <v>0</v>
      </c>
      <c r="Q266" s="18">
        <f t="shared" si="115"/>
        <v>0</v>
      </c>
      <c r="R266" s="18">
        <f t="shared" si="115"/>
        <v>0</v>
      </c>
      <c r="S266" s="18">
        <f t="shared" si="115"/>
        <v>0</v>
      </c>
      <c r="T266" s="18">
        <f t="shared" si="115"/>
        <v>0</v>
      </c>
      <c r="U266" s="18">
        <f t="shared" si="115"/>
        <v>0</v>
      </c>
      <c r="V266" s="18">
        <f t="shared" si="115"/>
        <v>0</v>
      </c>
      <c r="W266" s="18">
        <f t="shared" si="115"/>
        <v>0</v>
      </c>
      <c r="X266" s="18">
        <f t="shared" si="115"/>
        <v>0</v>
      </c>
      <c r="Y266" s="18">
        <f t="shared" si="115"/>
        <v>0</v>
      </c>
      <c r="Z266" s="18">
        <f t="shared" si="115"/>
        <v>0</v>
      </c>
      <c r="AA266" s="18">
        <f t="shared" si="115"/>
        <v>0</v>
      </c>
      <c r="AB266" s="18">
        <f t="shared" si="115"/>
        <v>0</v>
      </c>
      <c r="AC266" s="18">
        <f t="shared" si="115"/>
        <v>0</v>
      </c>
      <c r="AD266" s="18">
        <f t="shared" si="115"/>
        <v>0</v>
      </c>
      <c r="AE266" s="18">
        <f t="shared" si="115"/>
        <v>0</v>
      </c>
      <c r="AF266" s="18">
        <f t="shared" si="115"/>
        <v>0</v>
      </c>
      <c r="AG266" s="18">
        <f t="shared" si="115"/>
        <v>0</v>
      </c>
      <c r="AH266" s="18">
        <f t="shared" si="115"/>
        <v>0</v>
      </c>
    </row>
    <row r="267" spans="1:34" hidden="1" x14ac:dyDescent="0.3">
      <c r="A267" s="6"/>
      <c r="B267" s="10"/>
      <c r="C267" s="10"/>
      <c r="D267" s="10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3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33"/>
      <c r="AB267" s="56"/>
      <c r="AC267" s="56"/>
      <c r="AD267" s="56"/>
      <c r="AE267" s="56"/>
      <c r="AF267" s="56"/>
      <c r="AG267" s="56"/>
      <c r="AH267" s="56"/>
    </row>
    <row r="268" spans="1:34" hidden="1" x14ac:dyDescent="0.3">
      <c r="A268" s="6"/>
      <c r="B268" s="10"/>
      <c r="C268" s="10"/>
      <c r="D268" s="10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3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33"/>
      <c r="AB268" s="56"/>
      <c r="AC268" s="56"/>
      <c r="AD268" s="56"/>
      <c r="AE268" s="56"/>
      <c r="AF268" s="56"/>
      <c r="AG268" s="56"/>
      <c r="AH268" s="56"/>
    </row>
    <row r="269" spans="1:34" hidden="1" x14ac:dyDescent="0.3">
      <c r="A269" s="6"/>
      <c r="B269" s="7"/>
      <c r="C269" s="7"/>
      <c r="D269" s="7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</row>
    <row r="270" spans="1:34" hidden="1" x14ac:dyDescent="0.3">
      <c r="AA270" s="164"/>
    </row>
    <row r="271" spans="1:34" hidden="1" x14ac:dyDescent="0.3">
      <c r="A271" s="2" t="s">
        <v>18</v>
      </c>
      <c r="B271" s="3"/>
      <c r="C271" s="3"/>
      <c r="D271" s="3"/>
      <c r="E271" s="4"/>
      <c r="F271" s="4"/>
      <c r="G271" s="5">
        <f t="shared" ref="G271:AH271" si="116">+G259</f>
        <v>43160</v>
      </c>
      <c r="H271" s="5">
        <f t="shared" si="116"/>
        <v>43191</v>
      </c>
      <c r="I271" s="5">
        <f t="shared" si="116"/>
        <v>43221</v>
      </c>
      <c r="J271" s="5">
        <f t="shared" si="116"/>
        <v>43252</v>
      </c>
      <c r="K271" s="5">
        <f t="shared" si="116"/>
        <v>43282</v>
      </c>
      <c r="L271" s="5">
        <f t="shared" si="116"/>
        <v>43313</v>
      </c>
      <c r="M271" s="5">
        <f t="shared" si="116"/>
        <v>43344</v>
      </c>
      <c r="N271" s="5">
        <f t="shared" si="116"/>
        <v>43374</v>
      </c>
      <c r="O271" s="5">
        <f t="shared" si="116"/>
        <v>43405</v>
      </c>
      <c r="P271" s="5">
        <f t="shared" si="116"/>
        <v>43435</v>
      </c>
      <c r="Q271" s="5">
        <f t="shared" si="116"/>
        <v>43466</v>
      </c>
      <c r="R271" s="5">
        <f t="shared" si="116"/>
        <v>43497</v>
      </c>
      <c r="S271" s="5">
        <f t="shared" si="116"/>
        <v>43525</v>
      </c>
      <c r="T271" s="5">
        <f t="shared" si="116"/>
        <v>43556</v>
      </c>
      <c r="U271" s="5">
        <f t="shared" si="116"/>
        <v>43586</v>
      </c>
      <c r="V271" s="5">
        <f t="shared" si="116"/>
        <v>43617</v>
      </c>
      <c r="W271" s="5">
        <f t="shared" si="116"/>
        <v>43647</v>
      </c>
      <c r="X271" s="5">
        <f t="shared" si="116"/>
        <v>43678</v>
      </c>
      <c r="Y271" s="5">
        <f t="shared" si="116"/>
        <v>43709</v>
      </c>
      <c r="Z271" s="5">
        <f t="shared" si="116"/>
        <v>43739</v>
      </c>
      <c r="AA271" s="5">
        <f t="shared" si="116"/>
        <v>43770</v>
      </c>
      <c r="AB271" s="5">
        <f t="shared" si="116"/>
        <v>43800</v>
      </c>
      <c r="AC271" s="5">
        <f t="shared" si="116"/>
        <v>43831</v>
      </c>
      <c r="AD271" s="5">
        <f t="shared" si="116"/>
        <v>43862</v>
      </c>
      <c r="AE271" s="5">
        <f t="shared" si="116"/>
        <v>43891</v>
      </c>
      <c r="AF271" s="5">
        <f t="shared" si="116"/>
        <v>43922</v>
      </c>
      <c r="AG271" s="5">
        <f t="shared" si="116"/>
        <v>43952</v>
      </c>
      <c r="AH271" s="5">
        <f t="shared" si="116"/>
        <v>43983</v>
      </c>
    </row>
    <row r="272" spans="1:34" hidden="1" x14ac:dyDescent="0.3">
      <c r="A272" s="25"/>
      <c r="B272" s="26"/>
      <c r="C272" s="26"/>
      <c r="D272" s="26"/>
      <c r="E272" s="26"/>
      <c r="F272" s="26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166"/>
      <c r="AB272" s="9"/>
      <c r="AC272" s="9"/>
      <c r="AD272" s="9"/>
      <c r="AE272" s="9"/>
      <c r="AF272" s="9"/>
      <c r="AG272" s="9"/>
      <c r="AH272" s="9"/>
    </row>
    <row r="273" spans="1:35" hidden="1" x14ac:dyDescent="0.3">
      <c r="A273" s="6"/>
      <c r="B273" s="10" t="s">
        <v>2</v>
      </c>
      <c r="C273" s="10"/>
      <c r="D273" s="10"/>
      <c r="E273" s="7" t="s">
        <v>23</v>
      </c>
      <c r="F273" s="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</row>
    <row r="274" spans="1:35" hidden="1" x14ac:dyDescent="0.3">
      <c r="A274" s="6"/>
      <c r="B274" s="29" t="s">
        <v>27</v>
      </c>
      <c r="C274" s="29"/>
      <c r="D274" s="29"/>
      <c r="E274" s="150">
        <v>0</v>
      </c>
      <c r="F274" s="150">
        <f>+E274</f>
        <v>0</v>
      </c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>
        <f>+'Link In'!R288</f>
        <v>0</v>
      </c>
      <c r="X274" s="13">
        <f>+'Link In'!S288</f>
        <v>0</v>
      </c>
      <c r="Y274" s="13">
        <f>+'Link In'!T288</f>
        <v>0</v>
      </c>
      <c r="Z274" s="13">
        <f>+'Link In'!U288</f>
        <v>0</v>
      </c>
      <c r="AA274" s="13">
        <f>+'Link In'!V288</f>
        <v>0</v>
      </c>
      <c r="AB274" s="13">
        <f>+'Link In'!W288</f>
        <v>0</v>
      </c>
      <c r="AC274" s="13">
        <f>+'Link In'!X288</f>
        <v>0</v>
      </c>
      <c r="AD274" s="13">
        <f>+'Link In'!Y288</f>
        <v>0</v>
      </c>
      <c r="AE274" s="13">
        <f>+'Link In'!Z288</f>
        <v>0</v>
      </c>
      <c r="AF274" s="13">
        <f>+'Link In'!AA288</f>
        <v>0</v>
      </c>
      <c r="AG274" s="13">
        <f>+'Link In'!AB288</f>
        <v>0</v>
      </c>
      <c r="AH274" s="13">
        <f>+'Link In'!AC288</f>
        <v>0</v>
      </c>
    </row>
    <row r="275" spans="1:35" hidden="1" x14ac:dyDescent="0.3">
      <c r="A275" s="6"/>
      <c r="B275" s="29" t="s">
        <v>28</v>
      </c>
      <c r="C275" s="29"/>
      <c r="D275" s="29"/>
      <c r="E275" s="150">
        <v>7.67</v>
      </c>
      <c r="F275" s="150">
        <f>+E275</f>
        <v>7.67</v>
      </c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>
        <f>+'Link In'!R289</f>
        <v>0</v>
      </c>
      <c r="X275" s="13">
        <f>+'Link In'!S289</f>
        <v>0</v>
      </c>
      <c r="Y275" s="13">
        <f>+'Link In'!T289</f>
        <v>0</v>
      </c>
      <c r="Z275" s="13">
        <f>+'Link In'!U289</f>
        <v>0</v>
      </c>
      <c r="AA275" s="13">
        <f>+'Link In'!V289</f>
        <v>0</v>
      </c>
      <c r="AB275" s="13">
        <f>+'Link In'!W289</f>
        <v>0</v>
      </c>
      <c r="AC275" s="13">
        <f>+'Link In'!X289</f>
        <v>0</v>
      </c>
      <c r="AD275" s="13">
        <f>+'Link In'!Y289</f>
        <v>0</v>
      </c>
      <c r="AE275" s="13">
        <f>+'Link In'!Z289</f>
        <v>0</v>
      </c>
      <c r="AF275" s="13">
        <f>+'Link In'!AA289</f>
        <v>0</v>
      </c>
      <c r="AG275" s="13">
        <f>+'Link In'!AB289</f>
        <v>0</v>
      </c>
      <c r="AH275" s="13">
        <f>+'Link In'!AC289</f>
        <v>0</v>
      </c>
    </row>
    <row r="276" spans="1:35" hidden="1" x14ac:dyDescent="0.3">
      <c r="A276" s="6"/>
      <c r="B276" s="29" t="s">
        <v>29</v>
      </c>
      <c r="C276" s="29"/>
      <c r="D276" s="29"/>
      <c r="E276" s="88"/>
      <c r="F276" s="88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</row>
    <row r="277" spans="1:35" hidden="1" x14ac:dyDescent="0.3">
      <c r="A277" s="6"/>
      <c r="B277" s="29" t="s">
        <v>30</v>
      </c>
      <c r="C277" s="29"/>
      <c r="D277" s="29"/>
      <c r="E277" s="88"/>
      <c r="F277" s="88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</row>
    <row r="278" spans="1:35" hidden="1" x14ac:dyDescent="0.3">
      <c r="A278" s="6"/>
      <c r="B278" s="29"/>
      <c r="C278" s="29"/>
      <c r="D278" s="29"/>
      <c r="E278" s="88"/>
      <c r="F278" s="88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</row>
    <row r="279" spans="1:35" hidden="1" x14ac:dyDescent="0.3">
      <c r="A279" s="6"/>
      <c r="B279" s="30"/>
      <c r="C279" s="30"/>
      <c r="D279" s="30"/>
      <c r="E279" s="89"/>
      <c r="F279" s="89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</row>
    <row r="280" spans="1:35" hidden="1" x14ac:dyDescent="0.3">
      <c r="A280" s="22"/>
      <c r="B280" s="10" t="s">
        <v>19</v>
      </c>
      <c r="C280" s="10"/>
      <c r="D280" s="10"/>
      <c r="E280" s="17"/>
      <c r="F280" s="17"/>
      <c r="G280" s="18">
        <f>SUM(G274:G279)</f>
        <v>0</v>
      </c>
      <c r="H280" s="18">
        <f>SUM(H274:H279)</f>
        <v>0</v>
      </c>
      <c r="I280" s="18">
        <f>SUM(I274:I279)</f>
        <v>0</v>
      </c>
      <c r="J280" s="18">
        <f t="shared" ref="J280:AH280" si="117">SUM(J274:J279)</f>
        <v>0</v>
      </c>
      <c r="K280" s="18">
        <f t="shared" si="117"/>
        <v>0</v>
      </c>
      <c r="L280" s="18">
        <f t="shared" si="117"/>
        <v>0</v>
      </c>
      <c r="M280" s="18">
        <f t="shared" si="117"/>
        <v>0</v>
      </c>
      <c r="N280" s="18">
        <f t="shared" si="117"/>
        <v>0</v>
      </c>
      <c r="O280" s="18">
        <f t="shared" si="117"/>
        <v>0</v>
      </c>
      <c r="P280" s="18">
        <f t="shared" si="117"/>
        <v>0</v>
      </c>
      <c r="Q280" s="18">
        <f t="shared" si="117"/>
        <v>0</v>
      </c>
      <c r="R280" s="18">
        <f t="shared" si="117"/>
        <v>0</v>
      </c>
      <c r="S280" s="18">
        <f t="shared" si="117"/>
        <v>0</v>
      </c>
      <c r="T280" s="18">
        <f t="shared" si="117"/>
        <v>0</v>
      </c>
      <c r="U280" s="18">
        <f t="shared" si="117"/>
        <v>0</v>
      </c>
      <c r="V280" s="18">
        <f t="shared" si="117"/>
        <v>0</v>
      </c>
      <c r="W280" s="18">
        <f t="shared" si="117"/>
        <v>0</v>
      </c>
      <c r="X280" s="18">
        <f t="shared" si="117"/>
        <v>0</v>
      </c>
      <c r="Y280" s="18">
        <f t="shared" si="117"/>
        <v>0</v>
      </c>
      <c r="Z280" s="18">
        <f t="shared" si="117"/>
        <v>0</v>
      </c>
      <c r="AA280" s="18">
        <f t="shared" si="117"/>
        <v>0</v>
      </c>
      <c r="AB280" s="18">
        <f t="shared" si="117"/>
        <v>0</v>
      </c>
      <c r="AC280" s="18">
        <f t="shared" si="117"/>
        <v>0</v>
      </c>
      <c r="AD280" s="18">
        <f t="shared" si="117"/>
        <v>0</v>
      </c>
      <c r="AE280" s="18">
        <f t="shared" si="117"/>
        <v>0</v>
      </c>
      <c r="AF280" s="18">
        <f t="shared" si="117"/>
        <v>0</v>
      </c>
      <c r="AG280" s="18">
        <f t="shared" si="117"/>
        <v>0</v>
      </c>
      <c r="AH280" s="18">
        <f t="shared" si="117"/>
        <v>0</v>
      </c>
    </row>
    <row r="281" spans="1:35" hidden="1" x14ac:dyDescent="0.3">
      <c r="A281" s="6"/>
      <c r="B281" s="10"/>
      <c r="C281" s="10"/>
      <c r="D281" s="10"/>
      <c r="E281" s="31"/>
      <c r="F281" s="31"/>
      <c r="G281" s="18"/>
      <c r="H281" s="18"/>
      <c r="I281" s="18"/>
      <c r="J281" s="18"/>
      <c r="K281" s="18"/>
      <c r="L281" s="18"/>
      <c r="M281" s="18"/>
      <c r="N281" s="18"/>
      <c r="O281" s="13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33"/>
      <c r="AB281" s="56"/>
      <c r="AC281" s="56"/>
      <c r="AD281" s="56"/>
      <c r="AE281" s="56"/>
      <c r="AF281" s="56"/>
      <c r="AG281" s="56"/>
      <c r="AH281" s="56"/>
    </row>
    <row r="282" spans="1:35" hidden="1" x14ac:dyDescent="0.3">
      <c r="O282" s="13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33"/>
      <c r="AB282" s="56"/>
      <c r="AC282" s="56"/>
      <c r="AD282" s="56"/>
      <c r="AE282" s="56"/>
      <c r="AF282" s="56"/>
      <c r="AG282" s="56"/>
      <c r="AH282" s="56"/>
    </row>
    <row r="283" spans="1:35" hidden="1" x14ac:dyDescent="0.3">
      <c r="G283" s="35"/>
      <c r="L283" s="35"/>
      <c r="AA283" s="164"/>
    </row>
    <row r="284" spans="1:35" hidden="1" x14ac:dyDescent="0.3">
      <c r="AA284" s="164"/>
    </row>
    <row r="285" spans="1:35" hidden="1" x14ac:dyDescent="0.3">
      <c r="AA285" s="164"/>
    </row>
    <row r="286" spans="1:35" hidden="1" x14ac:dyDescent="0.3">
      <c r="G286" s="53"/>
      <c r="H286" s="53"/>
      <c r="I286" s="53"/>
      <c r="J286" s="53"/>
      <c r="K286" s="53"/>
      <c r="L286" s="53"/>
      <c r="AA286" s="164"/>
    </row>
    <row r="287" spans="1:35" hidden="1" x14ac:dyDescent="0.3">
      <c r="A287" s="24" t="s">
        <v>36</v>
      </c>
      <c r="B287" s="1"/>
      <c r="C287" s="1"/>
      <c r="D287" s="1"/>
      <c r="E287" s="1" t="s">
        <v>24</v>
      </c>
      <c r="F287" s="1"/>
      <c r="G287" s="1" t="s">
        <v>25</v>
      </c>
      <c r="H287" s="1" t="s">
        <v>25</v>
      </c>
      <c r="I287" s="1" t="s">
        <v>25</v>
      </c>
      <c r="J287" s="1" t="s">
        <v>25</v>
      </c>
      <c r="K287" s="1" t="s">
        <v>25</v>
      </c>
      <c r="L287" s="1" t="s">
        <v>25</v>
      </c>
      <c r="M287" s="1" t="s">
        <v>25</v>
      </c>
      <c r="N287" s="1" t="s">
        <v>25</v>
      </c>
      <c r="O287" s="1" t="s">
        <v>25</v>
      </c>
      <c r="P287" s="1" t="s">
        <v>25</v>
      </c>
      <c r="Q287" s="1" t="s">
        <v>25</v>
      </c>
      <c r="R287" s="1" t="s">
        <v>25</v>
      </c>
      <c r="S287" s="1"/>
      <c r="T287" s="1"/>
      <c r="U287" s="1"/>
      <c r="V287" s="1"/>
      <c r="W287" s="1" t="s">
        <v>26</v>
      </c>
      <c r="X287" s="1" t="s">
        <v>26</v>
      </c>
      <c r="Y287" s="1" t="s">
        <v>26</v>
      </c>
      <c r="Z287" s="1" t="s">
        <v>26</v>
      </c>
      <c r="AA287" s="7" t="s">
        <v>26</v>
      </c>
      <c r="AB287" s="1" t="s">
        <v>26</v>
      </c>
      <c r="AC287" s="1" t="s">
        <v>26</v>
      </c>
      <c r="AD287" s="1" t="s">
        <v>26</v>
      </c>
      <c r="AE287" s="1" t="s">
        <v>26</v>
      </c>
      <c r="AF287" s="1" t="s">
        <v>26</v>
      </c>
      <c r="AG287" s="1" t="s">
        <v>26</v>
      </c>
      <c r="AH287" s="1" t="s">
        <v>26</v>
      </c>
    </row>
    <row r="288" spans="1:35" hidden="1" x14ac:dyDescent="0.3">
      <c r="A288" s="2" t="s">
        <v>1</v>
      </c>
      <c r="B288" s="3"/>
      <c r="C288" s="3"/>
      <c r="D288" s="3"/>
      <c r="E288" s="4"/>
      <c r="F288" s="4"/>
      <c r="G288" s="5">
        <f t="shared" ref="G288:AH288" si="118">+G259</f>
        <v>43160</v>
      </c>
      <c r="H288" s="5">
        <f t="shared" si="118"/>
        <v>43191</v>
      </c>
      <c r="I288" s="5">
        <f t="shared" si="118"/>
        <v>43221</v>
      </c>
      <c r="J288" s="5">
        <f t="shared" si="118"/>
        <v>43252</v>
      </c>
      <c r="K288" s="5">
        <f t="shared" si="118"/>
        <v>43282</v>
      </c>
      <c r="L288" s="5">
        <f t="shared" si="118"/>
        <v>43313</v>
      </c>
      <c r="M288" s="5">
        <f t="shared" si="118"/>
        <v>43344</v>
      </c>
      <c r="N288" s="5">
        <f t="shared" si="118"/>
        <v>43374</v>
      </c>
      <c r="O288" s="5">
        <f t="shared" si="118"/>
        <v>43405</v>
      </c>
      <c r="P288" s="5">
        <f t="shared" si="118"/>
        <v>43435</v>
      </c>
      <c r="Q288" s="5">
        <f t="shared" si="118"/>
        <v>43466</v>
      </c>
      <c r="R288" s="5">
        <f t="shared" si="118"/>
        <v>43497</v>
      </c>
      <c r="S288" s="5">
        <f t="shared" si="118"/>
        <v>43525</v>
      </c>
      <c r="T288" s="5">
        <f t="shared" si="118"/>
        <v>43556</v>
      </c>
      <c r="U288" s="5">
        <f t="shared" si="118"/>
        <v>43586</v>
      </c>
      <c r="V288" s="5">
        <f t="shared" si="118"/>
        <v>43617</v>
      </c>
      <c r="W288" s="5">
        <f t="shared" si="118"/>
        <v>43647</v>
      </c>
      <c r="X288" s="5">
        <f t="shared" si="118"/>
        <v>43678</v>
      </c>
      <c r="Y288" s="5">
        <f t="shared" si="118"/>
        <v>43709</v>
      </c>
      <c r="Z288" s="5">
        <f t="shared" si="118"/>
        <v>43739</v>
      </c>
      <c r="AA288" s="5">
        <f t="shared" si="118"/>
        <v>43770</v>
      </c>
      <c r="AB288" s="5">
        <f t="shared" si="118"/>
        <v>43800</v>
      </c>
      <c r="AC288" s="5">
        <f t="shared" si="118"/>
        <v>43831</v>
      </c>
      <c r="AD288" s="5">
        <f t="shared" si="118"/>
        <v>43862</v>
      </c>
      <c r="AE288" s="5">
        <f t="shared" si="118"/>
        <v>43891</v>
      </c>
      <c r="AF288" s="5">
        <f t="shared" si="118"/>
        <v>43922</v>
      </c>
      <c r="AG288" s="5">
        <f t="shared" si="118"/>
        <v>43952</v>
      </c>
      <c r="AH288" s="5">
        <f t="shared" si="118"/>
        <v>43983</v>
      </c>
      <c r="AI288" s="5" t="s">
        <v>76</v>
      </c>
    </row>
    <row r="289" spans="1:35" hidden="1" x14ac:dyDescent="0.3">
      <c r="A289" s="6"/>
      <c r="B289" s="7"/>
      <c r="C289" s="7"/>
      <c r="D289" s="7"/>
      <c r="E289" s="7"/>
      <c r="F289" s="7"/>
      <c r="G289" s="8"/>
      <c r="H289" s="8"/>
      <c r="I289" s="8"/>
      <c r="J289" s="8"/>
      <c r="K289" s="8"/>
      <c r="L289" s="8"/>
      <c r="M289" s="8"/>
      <c r="N289" s="8"/>
      <c r="O289" s="9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166"/>
      <c r="AB289" s="8"/>
      <c r="AC289" s="8"/>
      <c r="AD289" s="8"/>
      <c r="AE289" s="8"/>
      <c r="AF289" s="8"/>
      <c r="AG289" s="8"/>
      <c r="AH289" s="8"/>
    </row>
    <row r="290" spans="1:35" hidden="1" x14ac:dyDescent="0.3">
      <c r="A290" s="6"/>
      <c r="B290" s="10" t="s">
        <v>2</v>
      </c>
      <c r="C290" s="10"/>
      <c r="D290" s="10"/>
      <c r="E290" s="7" t="s">
        <v>23</v>
      </c>
      <c r="F290" s="7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</row>
    <row r="291" spans="1:35" hidden="1" x14ac:dyDescent="0.3">
      <c r="A291" s="6"/>
      <c r="B291" s="12" t="s">
        <v>3</v>
      </c>
      <c r="C291" s="12"/>
      <c r="D291" s="12"/>
      <c r="E291" s="149">
        <f>E262</f>
        <v>22.02</v>
      </c>
      <c r="F291" s="149">
        <f>F262</f>
        <v>22.02</v>
      </c>
      <c r="G291" s="155">
        <f t="shared" ref="G291:AH291" si="119">$E291*G262</f>
        <v>0</v>
      </c>
      <c r="H291" s="155">
        <f t="shared" si="119"/>
        <v>0</v>
      </c>
      <c r="I291" s="155">
        <f t="shared" si="119"/>
        <v>0</v>
      </c>
      <c r="J291" s="155">
        <f t="shared" si="119"/>
        <v>0</v>
      </c>
      <c r="K291" s="155">
        <f t="shared" si="119"/>
        <v>0</v>
      </c>
      <c r="L291" s="155">
        <f t="shared" si="119"/>
        <v>0</v>
      </c>
      <c r="M291" s="155">
        <f t="shared" si="119"/>
        <v>0</v>
      </c>
      <c r="N291" s="155">
        <f t="shared" si="119"/>
        <v>0</v>
      </c>
      <c r="O291" s="155">
        <f t="shared" si="119"/>
        <v>0</v>
      </c>
      <c r="P291" s="155">
        <f t="shared" si="119"/>
        <v>0</v>
      </c>
      <c r="Q291" s="155">
        <f t="shared" si="119"/>
        <v>0</v>
      </c>
      <c r="R291" s="155">
        <f t="shared" si="119"/>
        <v>0</v>
      </c>
      <c r="S291" s="155">
        <f t="shared" si="119"/>
        <v>0</v>
      </c>
      <c r="T291" s="155">
        <f t="shared" si="119"/>
        <v>0</v>
      </c>
      <c r="U291" s="155">
        <f t="shared" si="119"/>
        <v>0</v>
      </c>
      <c r="V291" s="155">
        <f t="shared" si="119"/>
        <v>0</v>
      </c>
      <c r="W291" s="155">
        <f t="shared" si="119"/>
        <v>0</v>
      </c>
      <c r="X291" s="155">
        <f t="shared" si="119"/>
        <v>0</v>
      </c>
      <c r="Y291" s="155">
        <f t="shared" si="119"/>
        <v>0</v>
      </c>
      <c r="Z291" s="155">
        <f t="shared" si="119"/>
        <v>0</v>
      </c>
      <c r="AA291" s="155">
        <f t="shared" si="119"/>
        <v>0</v>
      </c>
      <c r="AB291" s="155">
        <f t="shared" si="119"/>
        <v>0</v>
      </c>
      <c r="AC291" s="155">
        <f t="shared" si="119"/>
        <v>0</v>
      </c>
      <c r="AD291" s="155">
        <f t="shared" si="119"/>
        <v>0</v>
      </c>
      <c r="AE291" s="155">
        <f t="shared" si="119"/>
        <v>0</v>
      </c>
      <c r="AF291" s="155">
        <f t="shared" si="119"/>
        <v>0</v>
      </c>
      <c r="AG291" s="155">
        <f t="shared" si="119"/>
        <v>0</v>
      </c>
      <c r="AH291" s="155">
        <f t="shared" si="119"/>
        <v>0</v>
      </c>
      <c r="AI291" s="156">
        <f t="shared" ref="AI291:AI292" si="120">SUM(G291:AE291)</f>
        <v>0</v>
      </c>
    </row>
    <row r="292" spans="1:35" hidden="1" x14ac:dyDescent="0.3">
      <c r="A292" s="6"/>
      <c r="B292" s="12" t="s">
        <v>4</v>
      </c>
      <c r="C292" s="12"/>
      <c r="D292" s="12"/>
      <c r="E292" s="123">
        <f>E263</f>
        <v>0</v>
      </c>
      <c r="F292" s="123">
        <f>F263</f>
        <v>0</v>
      </c>
      <c r="G292" s="33">
        <f t="shared" ref="G292:AH292" si="121">$E292*G263</f>
        <v>0</v>
      </c>
      <c r="H292" s="33">
        <f t="shared" si="121"/>
        <v>0</v>
      </c>
      <c r="I292" s="33">
        <f t="shared" si="121"/>
        <v>0</v>
      </c>
      <c r="J292" s="33">
        <f t="shared" si="121"/>
        <v>0</v>
      </c>
      <c r="K292" s="33">
        <f t="shared" si="121"/>
        <v>0</v>
      </c>
      <c r="L292" s="33">
        <f t="shared" si="121"/>
        <v>0</v>
      </c>
      <c r="M292" s="33">
        <f t="shared" si="121"/>
        <v>0</v>
      </c>
      <c r="N292" s="33">
        <f t="shared" si="121"/>
        <v>0</v>
      </c>
      <c r="O292" s="33">
        <f t="shared" si="121"/>
        <v>0</v>
      </c>
      <c r="P292" s="33">
        <f t="shared" si="121"/>
        <v>0</v>
      </c>
      <c r="Q292" s="33">
        <f t="shared" si="121"/>
        <v>0</v>
      </c>
      <c r="R292" s="33">
        <f t="shared" si="121"/>
        <v>0</v>
      </c>
      <c r="S292" s="33">
        <f t="shared" si="121"/>
        <v>0</v>
      </c>
      <c r="T292" s="33">
        <f t="shared" si="121"/>
        <v>0</v>
      </c>
      <c r="U292" s="33">
        <f t="shared" si="121"/>
        <v>0</v>
      </c>
      <c r="V292" s="33">
        <f t="shared" si="121"/>
        <v>0</v>
      </c>
      <c r="W292" s="33">
        <f t="shared" si="121"/>
        <v>0</v>
      </c>
      <c r="X292" s="33">
        <f t="shared" si="121"/>
        <v>0</v>
      </c>
      <c r="Y292" s="33">
        <f t="shared" si="121"/>
        <v>0</v>
      </c>
      <c r="Z292" s="33">
        <f t="shared" si="121"/>
        <v>0</v>
      </c>
      <c r="AA292" s="33">
        <f t="shared" si="121"/>
        <v>0</v>
      </c>
      <c r="AB292" s="33">
        <f t="shared" si="121"/>
        <v>0</v>
      </c>
      <c r="AC292" s="33">
        <f t="shared" si="121"/>
        <v>0</v>
      </c>
      <c r="AD292" s="33">
        <f t="shared" si="121"/>
        <v>0</v>
      </c>
      <c r="AE292" s="33">
        <f t="shared" si="121"/>
        <v>0</v>
      </c>
      <c r="AF292" s="33">
        <f t="shared" si="121"/>
        <v>0</v>
      </c>
      <c r="AG292" s="33">
        <f t="shared" si="121"/>
        <v>0</v>
      </c>
      <c r="AH292" s="33">
        <f t="shared" si="121"/>
        <v>0</v>
      </c>
      <c r="AI292" s="35">
        <f t="shared" si="120"/>
        <v>0</v>
      </c>
    </row>
    <row r="293" spans="1:35" hidden="1" x14ac:dyDescent="0.3">
      <c r="A293" s="6"/>
      <c r="B293" s="12"/>
      <c r="C293" s="12"/>
      <c r="D293" s="12"/>
      <c r="E293" s="86"/>
      <c r="F293" s="86"/>
      <c r="G293" s="33">
        <f t="shared" ref="G293:AH293" si="122">$E293*G264</f>
        <v>0</v>
      </c>
      <c r="H293" s="33">
        <f t="shared" si="122"/>
        <v>0</v>
      </c>
      <c r="I293" s="33">
        <f t="shared" si="122"/>
        <v>0</v>
      </c>
      <c r="J293" s="33">
        <f t="shared" si="122"/>
        <v>0</v>
      </c>
      <c r="K293" s="33">
        <f t="shared" si="122"/>
        <v>0</v>
      </c>
      <c r="L293" s="33">
        <f t="shared" si="122"/>
        <v>0</v>
      </c>
      <c r="M293" s="33">
        <f t="shared" si="122"/>
        <v>0</v>
      </c>
      <c r="N293" s="33">
        <f t="shared" si="122"/>
        <v>0</v>
      </c>
      <c r="O293" s="33">
        <f t="shared" si="122"/>
        <v>0</v>
      </c>
      <c r="P293" s="33">
        <f t="shared" si="122"/>
        <v>0</v>
      </c>
      <c r="Q293" s="33">
        <f t="shared" si="122"/>
        <v>0</v>
      </c>
      <c r="R293" s="33">
        <f t="shared" si="122"/>
        <v>0</v>
      </c>
      <c r="S293" s="33">
        <f t="shared" si="122"/>
        <v>0</v>
      </c>
      <c r="T293" s="33">
        <f t="shared" si="122"/>
        <v>0</v>
      </c>
      <c r="U293" s="33">
        <f t="shared" si="122"/>
        <v>0</v>
      </c>
      <c r="V293" s="33">
        <f t="shared" si="122"/>
        <v>0</v>
      </c>
      <c r="W293" s="33">
        <f t="shared" si="122"/>
        <v>0</v>
      </c>
      <c r="X293" s="33">
        <f t="shared" si="122"/>
        <v>0</v>
      </c>
      <c r="Y293" s="33">
        <f t="shared" si="122"/>
        <v>0</v>
      </c>
      <c r="Z293" s="33">
        <f t="shared" si="122"/>
        <v>0</v>
      </c>
      <c r="AA293" s="33">
        <f t="shared" si="122"/>
        <v>0</v>
      </c>
      <c r="AB293" s="33">
        <f t="shared" si="122"/>
        <v>0</v>
      </c>
      <c r="AC293" s="33">
        <f t="shared" si="122"/>
        <v>0</v>
      </c>
      <c r="AD293" s="33">
        <f t="shared" si="122"/>
        <v>0</v>
      </c>
      <c r="AE293" s="33">
        <f t="shared" si="122"/>
        <v>0</v>
      </c>
      <c r="AF293" s="33">
        <f t="shared" si="122"/>
        <v>0</v>
      </c>
      <c r="AG293" s="33">
        <f t="shared" si="122"/>
        <v>0</v>
      </c>
      <c r="AH293" s="33">
        <f t="shared" si="122"/>
        <v>0</v>
      </c>
      <c r="AI293" s="35">
        <f t="shared" ref="AI293:AI294" si="123">SUM(G293:AH293)</f>
        <v>0</v>
      </c>
    </row>
    <row r="294" spans="1:35" hidden="1" x14ac:dyDescent="0.3">
      <c r="A294" s="6"/>
      <c r="B294" s="15"/>
      <c r="C294" s="15"/>
      <c r="D294" s="15"/>
      <c r="E294" s="87"/>
      <c r="F294" s="87"/>
      <c r="G294" s="34">
        <f t="shared" ref="G294:AH294" si="124">$E294*G265</f>
        <v>0</v>
      </c>
      <c r="H294" s="34">
        <f t="shared" si="124"/>
        <v>0</v>
      </c>
      <c r="I294" s="34">
        <f t="shared" si="124"/>
        <v>0</v>
      </c>
      <c r="J294" s="34">
        <f t="shared" si="124"/>
        <v>0</v>
      </c>
      <c r="K294" s="34">
        <f t="shared" si="124"/>
        <v>0</v>
      </c>
      <c r="L294" s="34">
        <f t="shared" si="124"/>
        <v>0</v>
      </c>
      <c r="M294" s="34">
        <f t="shared" si="124"/>
        <v>0</v>
      </c>
      <c r="N294" s="34">
        <f t="shared" si="124"/>
        <v>0</v>
      </c>
      <c r="O294" s="34">
        <f t="shared" si="124"/>
        <v>0</v>
      </c>
      <c r="P294" s="34">
        <f t="shared" si="124"/>
        <v>0</v>
      </c>
      <c r="Q294" s="34">
        <f t="shared" si="124"/>
        <v>0</v>
      </c>
      <c r="R294" s="34">
        <f t="shared" si="124"/>
        <v>0</v>
      </c>
      <c r="S294" s="34">
        <f t="shared" si="124"/>
        <v>0</v>
      </c>
      <c r="T294" s="34">
        <f t="shared" si="124"/>
        <v>0</v>
      </c>
      <c r="U294" s="34">
        <f t="shared" si="124"/>
        <v>0</v>
      </c>
      <c r="V294" s="34">
        <f t="shared" si="124"/>
        <v>0</v>
      </c>
      <c r="W294" s="34">
        <f t="shared" si="124"/>
        <v>0</v>
      </c>
      <c r="X294" s="34">
        <f t="shared" si="124"/>
        <v>0</v>
      </c>
      <c r="Y294" s="34">
        <f t="shared" si="124"/>
        <v>0</v>
      </c>
      <c r="Z294" s="34">
        <f t="shared" si="124"/>
        <v>0</v>
      </c>
      <c r="AA294" s="34">
        <f t="shared" si="124"/>
        <v>0</v>
      </c>
      <c r="AB294" s="34">
        <f t="shared" si="124"/>
        <v>0</v>
      </c>
      <c r="AC294" s="34">
        <f t="shared" si="124"/>
        <v>0</v>
      </c>
      <c r="AD294" s="34">
        <f t="shared" si="124"/>
        <v>0</v>
      </c>
      <c r="AE294" s="34">
        <f t="shared" si="124"/>
        <v>0</v>
      </c>
      <c r="AF294" s="34">
        <f t="shared" si="124"/>
        <v>0</v>
      </c>
      <c r="AG294" s="34">
        <f t="shared" si="124"/>
        <v>0</v>
      </c>
      <c r="AH294" s="34">
        <f t="shared" si="124"/>
        <v>0</v>
      </c>
      <c r="AI294" s="85">
        <f t="shared" si="123"/>
        <v>0</v>
      </c>
    </row>
    <row r="295" spans="1:35" hidden="1" x14ac:dyDescent="0.3">
      <c r="A295" s="6"/>
      <c r="B295" s="10" t="s">
        <v>12</v>
      </c>
      <c r="C295" s="10"/>
      <c r="D295" s="10"/>
      <c r="E295" s="17"/>
      <c r="F295" s="17"/>
      <c r="G295" s="157">
        <f t="shared" ref="G295:AH295" si="125">SUM(G291:G294)</f>
        <v>0</v>
      </c>
      <c r="H295" s="157">
        <f t="shared" si="125"/>
        <v>0</v>
      </c>
      <c r="I295" s="157">
        <f t="shared" si="125"/>
        <v>0</v>
      </c>
      <c r="J295" s="157">
        <f t="shared" si="125"/>
        <v>0</v>
      </c>
      <c r="K295" s="157">
        <f t="shared" si="125"/>
        <v>0</v>
      </c>
      <c r="L295" s="157">
        <f t="shared" si="125"/>
        <v>0</v>
      </c>
      <c r="M295" s="157">
        <f t="shared" si="125"/>
        <v>0</v>
      </c>
      <c r="N295" s="157">
        <f t="shared" si="125"/>
        <v>0</v>
      </c>
      <c r="O295" s="157">
        <f t="shared" si="125"/>
        <v>0</v>
      </c>
      <c r="P295" s="157">
        <f t="shared" si="125"/>
        <v>0</v>
      </c>
      <c r="Q295" s="157">
        <f t="shared" si="125"/>
        <v>0</v>
      </c>
      <c r="R295" s="157">
        <f t="shared" si="125"/>
        <v>0</v>
      </c>
      <c r="S295" s="157">
        <f t="shared" si="125"/>
        <v>0</v>
      </c>
      <c r="T295" s="157">
        <f t="shared" si="125"/>
        <v>0</v>
      </c>
      <c r="U295" s="157">
        <f t="shared" si="125"/>
        <v>0</v>
      </c>
      <c r="V295" s="157">
        <f t="shared" si="125"/>
        <v>0</v>
      </c>
      <c r="W295" s="157">
        <f t="shared" si="125"/>
        <v>0</v>
      </c>
      <c r="X295" s="157">
        <f t="shared" si="125"/>
        <v>0</v>
      </c>
      <c r="Y295" s="157">
        <f t="shared" si="125"/>
        <v>0</v>
      </c>
      <c r="Z295" s="157">
        <f t="shared" si="125"/>
        <v>0</v>
      </c>
      <c r="AA295" s="157">
        <f t="shared" si="125"/>
        <v>0</v>
      </c>
      <c r="AB295" s="157">
        <f t="shared" si="125"/>
        <v>0</v>
      </c>
      <c r="AC295" s="157">
        <f t="shared" si="125"/>
        <v>0</v>
      </c>
      <c r="AD295" s="157">
        <f t="shared" si="125"/>
        <v>0</v>
      </c>
      <c r="AE295" s="157">
        <f t="shared" si="125"/>
        <v>0</v>
      </c>
      <c r="AF295" s="157">
        <f t="shared" si="125"/>
        <v>0</v>
      </c>
      <c r="AG295" s="157">
        <f t="shared" si="125"/>
        <v>0</v>
      </c>
      <c r="AH295" s="157">
        <f t="shared" si="125"/>
        <v>0</v>
      </c>
      <c r="AI295" s="156">
        <f>SUM(G295:AH295)</f>
        <v>0</v>
      </c>
    </row>
    <row r="296" spans="1:35" hidden="1" x14ac:dyDescent="0.3">
      <c r="A296" s="6"/>
      <c r="B296" s="10"/>
      <c r="C296" s="10"/>
      <c r="D296" s="10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</row>
    <row r="297" spans="1:35" hidden="1" x14ac:dyDescent="0.3">
      <c r="A297" s="6"/>
      <c r="B297" s="10"/>
      <c r="C297" s="10"/>
      <c r="D297" s="10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</row>
    <row r="298" spans="1:35" hidden="1" x14ac:dyDescent="0.3">
      <c r="A298" s="6"/>
      <c r="B298" s="7"/>
      <c r="C298" s="7"/>
      <c r="D298" s="7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</row>
    <row r="299" spans="1:35" hidden="1" x14ac:dyDescent="0.3">
      <c r="AA299" s="164"/>
    </row>
    <row r="300" spans="1:35" hidden="1" x14ac:dyDescent="0.3">
      <c r="A300" s="2" t="s">
        <v>119</v>
      </c>
      <c r="B300" s="3"/>
      <c r="C300" s="3"/>
      <c r="D300" s="3"/>
      <c r="E300" s="4"/>
      <c r="F300" s="4"/>
      <c r="G300" s="5">
        <f>+G259</f>
        <v>43160</v>
      </c>
      <c r="H300" s="5">
        <f t="shared" ref="H300:AH300" si="126">+H259</f>
        <v>43191</v>
      </c>
      <c r="I300" s="5">
        <f t="shared" si="126"/>
        <v>43221</v>
      </c>
      <c r="J300" s="5">
        <f t="shared" si="126"/>
        <v>43252</v>
      </c>
      <c r="K300" s="5">
        <f t="shared" si="126"/>
        <v>43282</v>
      </c>
      <c r="L300" s="5">
        <f t="shared" si="126"/>
        <v>43313</v>
      </c>
      <c r="M300" s="5">
        <f t="shared" si="126"/>
        <v>43344</v>
      </c>
      <c r="N300" s="5">
        <f t="shared" si="126"/>
        <v>43374</v>
      </c>
      <c r="O300" s="5">
        <f t="shared" si="126"/>
        <v>43405</v>
      </c>
      <c r="P300" s="5">
        <f t="shared" si="126"/>
        <v>43435</v>
      </c>
      <c r="Q300" s="5">
        <f t="shared" si="126"/>
        <v>43466</v>
      </c>
      <c r="R300" s="5">
        <f t="shared" si="126"/>
        <v>43497</v>
      </c>
      <c r="S300" s="5">
        <f t="shared" si="126"/>
        <v>43525</v>
      </c>
      <c r="T300" s="5">
        <f t="shared" si="126"/>
        <v>43556</v>
      </c>
      <c r="U300" s="5">
        <f t="shared" si="126"/>
        <v>43586</v>
      </c>
      <c r="V300" s="5">
        <f t="shared" si="126"/>
        <v>43617</v>
      </c>
      <c r="W300" s="5">
        <f t="shared" si="126"/>
        <v>43647</v>
      </c>
      <c r="X300" s="5">
        <f t="shared" si="126"/>
        <v>43678</v>
      </c>
      <c r="Y300" s="5">
        <f t="shared" si="126"/>
        <v>43709</v>
      </c>
      <c r="Z300" s="5">
        <f t="shared" si="126"/>
        <v>43739</v>
      </c>
      <c r="AA300" s="5">
        <f t="shared" si="126"/>
        <v>43770</v>
      </c>
      <c r="AB300" s="5">
        <f t="shared" si="126"/>
        <v>43800</v>
      </c>
      <c r="AC300" s="5">
        <f t="shared" si="126"/>
        <v>43831</v>
      </c>
      <c r="AD300" s="5">
        <f t="shared" si="126"/>
        <v>43862</v>
      </c>
      <c r="AE300" s="5">
        <f t="shared" si="126"/>
        <v>43891</v>
      </c>
      <c r="AF300" s="5">
        <f t="shared" si="126"/>
        <v>43922</v>
      </c>
      <c r="AG300" s="5">
        <f t="shared" si="126"/>
        <v>43952</v>
      </c>
      <c r="AH300" s="5">
        <f t="shared" si="126"/>
        <v>43983</v>
      </c>
      <c r="AI300" s="5" t="s">
        <v>76</v>
      </c>
    </row>
    <row r="301" spans="1:35" hidden="1" x14ac:dyDescent="0.3">
      <c r="A301" s="25"/>
      <c r="B301" s="26"/>
      <c r="C301" s="26"/>
      <c r="D301" s="26"/>
      <c r="E301" s="26"/>
      <c r="F301" s="26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166"/>
      <c r="AB301" s="9"/>
      <c r="AC301" s="9"/>
      <c r="AD301" s="9"/>
      <c r="AE301" s="9"/>
      <c r="AF301" s="9"/>
      <c r="AG301" s="9"/>
      <c r="AH301" s="9"/>
    </row>
    <row r="302" spans="1:35" hidden="1" x14ac:dyDescent="0.3">
      <c r="A302" s="6"/>
      <c r="B302" s="10" t="s">
        <v>2</v>
      </c>
      <c r="C302" s="10"/>
      <c r="D302" s="10"/>
      <c r="E302" s="7" t="s">
        <v>23</v>
      </c>
      <c r="F302" s="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</row>
    <row r="303" spans="1:35" hidden="1" x14ac:dyDescent="0.3">
      <c r="A303" s="6"/>
      <c r="B303" s="29" t="s">
        <v>27</v>
      </c>
      <c r="C303" s="29"/>
      <c r="D303" s="29"/>
      <c r="E303" s="151">
        <f>E274</f>
        <v>0</v>
      </c>
      <c r="F303" s="151">
        <f>F274</f>
        <v>0</v>
      </c>
      <c r="G303" s="158">
        <f>$E303*G274</f>
        <v>0</v>
      </c>
      <c r="H303" s="158">
        <f t="shared" ref="H303:L303" si="127">$E303*H274</f>
        <v>0</v>
      </c>
      <c r="I303" s="158">
        <f t="shared" si="127"/>
        <v>0</v>
      </c>
      <c r="J303" s="158">
        <f t="shared" si="127"/>
        <v>0</v>
      </c>
      <c r="K303" s="158">
        <f t="shared" si="127"/>
        <v>0</v>
      </c>
      <c r="L303" s="158">
        <f t="shared" si="127"/>
        <v>0</v>
      </c>
      <c r="M303" s="158">
        <f>$F303*M274</f>
        <v>0</v>
      </c>
      <c r="N303" s="158">
        <f t="shared" ref="N303:AH303" si="128">$F303*N274</f>
        <v>0</v>
      </c>
      <c r="O303" s="158">
        <f t="shared" si="128"/>
        <v>0</v>
      </c>
      <c r="P303" s="158">
        <f t="shared" si="128"/>
        <v>0</v>
      </c>
      <c r="Q303" s="158">
        <f t="shared" si="128"/>
        <v>0</v>
      </c>
      <c r="R303" s="158">
        <f t="shared" si="128"/>
        <v>0</v>
      </c>
      <c r="S303" s="158">
        <f t="shared" si="128"/>
        <v>0</v>
      </c>
      <c r="T303" s="158">
        <f t="shared" si="128"/>
        <v>0</v>
      </c>
      <c r="U303" s="158">
        <f t="shared" si="128"/>
        <v>0</v>
      </c>
      <c r="V303" s="158">
        <f t="shared" si="128"/>
        <v>0</v>
      </c>
      <c r="W303" s="158">
        <f t="shared" si="128"/>
        <v>0</v>
      </c>
      <c r="X303" s="158">
        <f t="shared" si="128"/>
        <v>0</v>
      </c>
      <c r="Y303" s="158">
        <f t="shared" si="128"/>
        <v>0</v>
      </c>
      <c r="Z303" s="158">
        <f t="shared" si="128"/>
        <v>0</v>
      </c>
      <c r="AA303" s="158">
        <f t="shared" si="128"/>
        <v>0</v>
      </c>
      <c r="AB303" s="158">
        <f t="shared" si="128"/>
        <v>0</v>
      </c>
      <c r="AC303" s="158">
        <f t="shared" si="128"/>
        <v>0</v>
      </c>
      <c r="AD303" s="158">
        <f t="shared" si="128"/>
        <v>0</v>
      </c>
      <c r="AE303" s="158">
        <f t="shared" si="128"/>
        <v>0</v>
      </c>
      <c r="AF303" s="158">
        <f t="shared" si="128"/>
        <v>0</v>
      </c>
      <c r="AG303" s="158">
        <f t="shared" si="128"/>
        <v>0</v>
      </c>
      <c r="AH303" s="158">
        <f t="shared" si="128"/>
        <v>0</v>
      </c>
      <c r="AI303" s="156">
        <f>SUM(G303:AE303)</f>
        <v>0</v>
      </c>
    </row>
    <row r="304" spans="1:35" hidden="1" x14ac:dyDescent="0.3">
      <c r="A304" s="6"/>
      <c r="B304" s="29" t="s">
        <v>28</v>
      </c>
      <c r="C304" s="29"/>
      <c r="D304" s="29"/>
      <c r="E304" s="151">
        <f>E275</f>
        <v>7.67</v>
      </c>
      <c r="F304" s="151">
        <f>F275</f>
        <v>7.67</v>
      </c>
      <c r="G304" s="13">
        <f t="shared" ref="G304:K304" si="129">$E304*G275</f>
        <v>0</v>
      </c>
      <c r="H304" s="13">
        <f t="shared" si="129"/>
        <v>0</v>
      </c>
      <c r="I304" s="13">
        <f t="shared" si="129"/>
        <v>0</v>
      </c>
      <c r="J304" s="13">
        <f t="shared" si="129"/>
        <v>0</v>
      </c>
      <c r="K304" s="13">
        <f t="shared" si="129"/>
        <v>0</v>
      </c>
      <c r="L304" s="13">
        <f>$E304*L275</f>
        <v>0</v>
      </c>
      <c r="M304" s="194">
        <f t="shared" ref="M304:AH304" si="130">$F304*M275</f>
        <v>0</v>
      </c>
      <c r="N304" s="194">
        <f t="shared" si="130"/>
        <v>0</v>
      </c>
      <c r="O304" s="194">
        <f t="shared" si="130"/>
        <v>0</v>
      </c>
      <c r="P304" s="194">
        <f t="shared" si="130"/>
        <v>0</v>
      </c>
      <c r="Q304" s="194">
        <f t="shared" si="130"/>
        <v>0</v>
      </c>
      <c r="R304" s="194">
        <f t="shared" si="130"/>
        <v>0</v>
      </c>
      <c r="S304" s="194">
        <f t="shared" si="130"/>
        <v>0</v>
      </c>
      <c r="T304" s="194">
        <f t="shared" si="130"/>
        <v>0</v>
      </c>
      <c r="U304" s="194">
        <f t="shared" si="130"/>
        <v>0</v>
      </c>
      <c r="V304" s="194">
        <f t="shared" si="130"/>
        <v>0</v>
      </c>
      <c r="W304" s="194">
        <f t="shared" si="130"/>
        <v>0</v>
      </c>
      <c r="X304" s="194">
        <f t="shared" si="130"/>
        <v>0</v>
      </c>
      <c r="Y304" s="194">
        <f t="shared" si="130"/>
        <v>0</v>
      </c>
      <c r="Z304" s="194">
        <f t="shared" si="130"/>
        <v>0</v>
      </c>
      <c r="AA304" s="194">
        <f t="shared" si="130"/>
        <v>0</v>
      </c>
      <c r="AB304" s="194">
        <f t="shared" si="130"/>
        <v>0</v>
      </c>
      <c r="AC304" s="194">
        <f t="shared" si="130"/>
        <v>0</v>
      </c>
      <c r="AD304" s="194">
        <f t="shared" si="130"/>
        <v>0</v>
      </c>
      <c r="AE304" s="194">
        <f t="shared" si="130"/>
        <v>0</v>
      </c>
      <c r="AF304" s="194">
        <f t="shared" si="130"/>
        <v>0</v>
      </c>
      <c r="AG304" s="194">
        <f t="shared" si="130"/>
        <v>0</v>
      </c>
      <c r="AH304" s="194">
        <f t="shared" si="130"/>
        <v>0</v>
      </c>
      <c r="AI304" s="35">
        <f t="shared" ref="AI304:AI306" si="131">SUM(G304:AE304)</f>
        <v>0</v>
      </c>
    </row>
    <row r="305" spans="1:35" hidden="1" x14ac:dyDescent="0.3">
      <c r="A305" s="6"/>
      <c r="B305" s="29" t="s">
        <v>29</v>
      </c>
      <c r="C305" s="29"/>
      <c r="D305" s="29"/>
      <c r="E305" s="88"/>
      <c r="F305" s="88"/>
      <c r="G305" s="13">
        <f t="shared" ref="G305:L305" si="132">$E305*G276</f>
        <v>0</v>
      </c>
      <c r="H305" s="13">
        <f t="shared" si="132"/>
        <v>0</v>
      </c>
      <c r="I305" s="13">
        <f t="shared" si="132"/>
        <v>0</v>
      </c>
      <c r="J305" s="13">
        <f t="shared" si="132"/>
        <v>0</v>
      </c>
      <c r="K305" s="13">
        <f t="shared" si="132"/>
        <v>0</v>
      </c>
      <c r="L305" s="13">
        <f t="shared" si="132"/>
        <v>0</v>
      </c>
      <c r="M305" s="194">
        <f t="shared" ref="M305:AH305" si="133">$F305*M276</f>
        <v>0</v>
      </c>
      <c r="N305" s="194">
        <f t="shared" si="133"/>
        <v>0</v>
      </c>
      <c r="O305" s="194">
        <f t="shared" si="133"/>
        <v>0</v>
      </c>
      <c r="P305" s="194">
        <f t="shared" si="133"/>
        <v>0</v>
      </c>
      <c r="Q305" s="194">
        <f t="shared" si="133"/>
        <v>0</v>
      </c>
      <c r="R305" s="194">
        <f t="shared" si="133"/>
        <v>0</v>
      </c>
      <c r="S305" s="194">
        <f t="shared" si="133"/>
        <v>0</v>
      </c>
      <c r="T305" s="194">
        <f t="shared" si="133"/>
        <v>0</v>
      </c>
      <c r="U305" s="194">
        <f t="shared" si="133"/>
        <v>0</v>
      </c>
      <c r="V305" s="194">
        <f t="shared" si="133"/>
        <v>0</v>
      </c>
      <c r="W305" s="194">
        <f t="shared" si="133"/>
        <v>0</v>
      </c>
      <c r="X305" s="194">
        <f t="shared" si="133"/>
        <v>0</v>
      </c>
      <c r="Y305" s="194">
        <f t="shared" si="133"/>
        <v>0</v>
      </c>
      <c r="Z305" s="194">
        <f t="shared" si="133"/>
        <v>0</v>
      </c>
      <c r="AA305" s="194">
        <f t="shared" si="133"/>
        <v>0</v>
      </c>
      <c r="AB305" s="194">
        <f t="shared" si="133"/>
        <v>0</v>
      </c>
      <c r="AC305" s="194">
        <f t="shared" si="133"/>
        <v>0</v>
      </c>
      <c r="AD305" s="194">
        <f t="shared" si="133"/>
        <v>0</v>
      </c>
      <c r="AE305" s="194">
        <f t="shared" si="133"/>
        <v>0</v>
      </c>
      <c r="AF305" s="194">
        <f t="shared" si="133"/>
        <v>0</v>
      </c>
      <c r="AG305" s="194">
        <f t="shared" si="133"/>
        <v>0</v>
      </c>
      <c r="AH305" s="194">
        <f t="shared" si="133"/>
        <v>0</v>
      </c>
      <c r="AI305" s="35">
        <f t="shared" si="131"/>
        <v>0</v>
      </c>
    </row>
    <row r="306" spans="1:35" hidden="1" x14ac:dyDescent="0.3">
      <c r="A306" s="6"/>
      <c r="B306" s="29" t="s">
        <v>30</v>
      </c>
      <c r="C306" s="29"/>
      <c r="D306" s="29"/>
      <c r="E306" s="88"/>
      <c r="F306" s="88"/>
      <c r="G306" s="13">
        <f t="shared" ref="G306:L306" si="134">$E306*G277</f>
        <v>0</v>
      </c>
      <c r="H306" s="13">
        <f t="shared" si="134"/>
        <v>0</v>
      </c>
      <c r="I306" s="13">
        <f t="shared" si="134"/>
        <v>0</v>
      </c>
      <c r="J306" s="13">
        <f t="shared" si="134"/>
        <v>0</v>
      </c>
      <c r="K306" s="13">
        <f t="shared" si="134"/>
        <v>0</v>
      </c>
      <c r="L306" s="13">
        <f t="shared" si="134"/>
        <v>0</v>
      </c>
      <c r="M306" s="194">
        <f t="shared" ref="M306:AH306" si="135">$F306*M277</f>
        <v>0</v>
      </c>
      <c r="N306" s="194">
        <f t="shared" si="135"/>
        <v>0</v>
      </c>
      <c r="O306" s="194">
        <f t="shared" si="135"/>
        <v>0</v>
      </c>
      <c r="P306" s="194">
        <f t="shared" si="135"/>
        <v>0</v>
      </c>
      <c r="Q306" s="194">
        <f t="shared" si="135"/>
        <v>0</v>
      </c>
      <c r="R306" s="194">
        <f t="shared" si="135"/>
        <v>0</v>
      </c>
      <c r="S306" s="194">
        <f t="shared" si="135"/>
        <v>0</v>
      </c>
      <c r="T306" s="194">
        <f t="shared" si="135"/>
        <v>0</v>
      </c>
      <c r="U306" s="194">
        <f t="shared" si="135"/>
        <v>0</v>
      </c>
      <c r="V306" s="194">
        <f t="shared" si="135"/>
        <v>0</v>
      </c>
      <c r="W306" s="194">
        <f t="shared" si="135"/>
        <v>0</v>
      </c>
      <c r="X306" s="194">
        <f t="shared" si="135"/>
        <v>0</v>
      </c>
      <c r="Y306" s="194">
        <f t="shared" si="135"/>
        <v>0</v>
      </c>
      <c r="Z306" s="194">
        <f t="shared" si="135"/>
        <v>0</v>
      </c>
      <c r="AA306" s="194">
        <f t="shared" si="135"/>
        <v>0</v>
      </c>
      <c r="AB306" s="194">
        <f t="shared" si="135"/>
        <v>0</v>
      </c>
      <c r="AC306" s="194">
        <f t="shared" si="135"/>
        <v>0</v>
      </c>
      <c r="AD306" s="194">
        <f t="shared" si="135"/>
        <v>0</v>
      </c>
      <c r="AE306" s="194">
        <f t="shared" si="135"/>
        <v>0</v>
      </c>
      <c r="AF306" s="194">
        <f t="shared" si="135"/>
        <v>0</v>
      </c>
      <c r="AG306" s="194">
        <f t="shared" si="135"/>
        <v>0</v>
      </c>
      <c r="AH306" s="194">
        <f t="shared" si="135"/>
        <v>0</v>
      </c>
      <c r="AI306" s="35">
        <f t="shared" si="131"/>
        <v>0</v>
      </c>
    </row>
    <row r="307" spans="1:35" hidden="1" x14ac:dyDescent="0.3">
      <c r="A307" s="6"/>
      <c r="B307" s="29"/>
      <c r="C307" s="29"/>
      <c r="D307" s="29"/>
      <c r="E307" s="88"/>
      <c r="F307" s="88"/>
      <c r="G307" s="13"/>
      <c r="H307" s="13"/>
      <c r="I307" s="13"/>
      <c r="J307" s="13"/>
      <c r="K307" s="13"/>
      <c r="L307" s="13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</row>
    <row r="308" spans="1:35" hidden="1" x14ac:dyDescent="0.3">
      <c r="A308" s="6"/>
      <c r="B308" s="30"/>
      <c r="C308" s="30"/>
      <c r="D308" s="30"/>
      <c r="E308" s="89"/>
      <c r="F308" s="89"/>
      <c r="G308" s="16"/>
      <c r="H308" s="16"/>
      <c r="I308" s="16"/>
      <c r="J308" s="16"/>
      <c r="K308" s="16"/>
      <c r="L308" s="16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81"/>
    </row>
    <row r="309" spans="1:35" hidden="1" x14ac:dyDescent="0.3">
      <c r="A309" s="22"/>
      <c r="B309" s="10" t="s">
        <v>19</v>
      </c>
      <c r="C309" s="10"/>
      <c r="D309" s="10"/>
      <c r="E309" s="17"/>
      <c r="F309" s="17"/>
      <c r="G309" s="157">
        <f>SUM(G303:G308)</f>
        <v>0</v>
      </c>
      <c r="H309" s="157">
        <f>SUM(H303:H308)</f>
        <v>0</v>
      </c>
      <c r="I309" s="157">
        <f>SUM(I303:I308)</f>
        <v>0</v>
      </c>
      <c r="J309" s="157">
        <f t="shared" ref="J309:L309" si="136">SUM(J303:J308)</f>
        <v>0</v>
      </c>
      <c r="K309" s="157">
        <f t="shared" si="136"/>
        <v>0</v>
      </c>
      <c r="L309" s="157">
        <f t="shared" si="136"/>
        <v>0</v>
      </c>
      <c r="M309" s="157">
        <f>SUM(M303:M308)</f>
        <v>0</v>
      </c>
      <c r="N309" s="157">
        <f>SUM(N303:N308)</f>
        <v>0</v>
      </c>
      <c r="O309" s="157">
        <f>SUM(O303:O308)</f>
        <v>0</v>
      </c>
      <c r="P309" s="157">
        <f t="shared" ref="P309:AH309" si="137">SUM(P303:P308)</f>
        <v>0</v>
      </c>
      <c r="Q309" s="157">
        <f t="shared" si="137"/>
        <v>0</v>
      </c>
      <c r="R309" s="157">
        <f t="shared" si="137"/>
        <v>0</v>
      </c>
      <c r="S309" s="157">
        <f t="shared" si="137"/>
        <v>0</v>
      </c>
      <c r="T309" s="157">
        <f t="shared" si="137"/>
        <v>0</v>
      </c>
      <c r="U309" s="157">
        <f t="shared" si="137"/>
        <v>0</v>
      </c>
      <c r="V309" s="157">
        <f t="shared" si="137"/>
        <v>0</v>
      </c>
      <c r="W309" s="157">
        <f t="shared" si="137"/>
        <v>0</v>
      </c>
      <c r="X309" s="157">
        <f t="shared" si="137"/>
        <v>0</v>
      </c>
      <c r="Y309" s="157">
        <f t="shared" si="137"/>
        <v>0</v>
      </c>
      <c r="Z309" s="157">
        <f t="shared" si="137"/>
        <v>0</v>
      </c>
      <c r="AA309" s="157">
        <f t="shared" si="137"/>
        <v>0</v>
      </c>
      <c r="AB309" s="157">
        <f t="shared" si="137"/>
        <v>0</v>
      </c>
      <c r="AC309" s="157">
        <f t="shared" si="137"/>
        <v>0</v>
      </c>
      <c r="AD309" s="157">
        <f t="shared" si="137"/>
        <v>0</v>
      </c>
      <c r="AE309" s="157">
        <f t="shared" si="137"/>
        <v>0</v>
      </c>
      <c r="AF309" s="157">
        <f t="shared" si="137"/>
        <v>0</v>
      </c>
      <c r="AG309" s="157">
        <f t="shared" si="137"/>
        <v>0</v>
      </c>
      <c r="AH309" s="157">
        <f t="shared" si="137"/>
        <v>0</v>
      </c>
      <c r="AI309" s="156">
        <f>SUM(G309:AH309)</f>
        <v>0</v>
      </c>
    </row>
    <row r="310" spans="1:35" hidden="1" x14ac:dyDescent="0.3">
      <c r="AA310" s="164"/>
    </row>
    <row r="311" spans="1:35" hidden="1" x14ac:dyDescent="0.3">
      <c r="AA311" s="164"/>
    </row>
    <row r="312" spans="1:35" hidden="1" x14ac:dyDescent="0.3">
      <c r="AA312" s="164"/>
      <c r="AI312" s="35">
        <f>SUM(G312:AH312)</f>
        <v>0</v>
      </c>
    </row>
    <row r="313" spans="1:35" hidden="1" x14ac:dyDescent="0.3">
      <c r="AA313" s="164"/>
    </row>
    <row r="314" spans="1:35" hidden="1" x14ac:dyDescent="0.3">
      <c r="AA314" s="164"/>
    </row>
    <row r="315" spans="1:35" hidden="1" x14ac:dyDescent="0.3">
      <c r="B315" s="23" t="s">
        <v>37</v>
      </c>
      <c r="G315" s="111">
        <f t="shared" ref="G315:L315" si="138">G309+G295</f>
        <v>0</v>
      </c>
      <c r="H315" s="111">
        <f t="shared" si="138"/>
        <v>0</v>
      </c>
      <c r="I315" s="111">
        <f t="shared" si="138"/>
        <v>0</v>
      </c>
      <c r="J315" s="111">
        <f t="shared" si="138"/>
        <v>0</v>
      </c>
      <c r="K315" s="111">
        <f t="shared" si="138"/>
        <v>0</v>
      </c>
      <c r="L315" s="111">
        <f t="shared" si="138"/>
        <v>0</v>
      </c>
      <c r="M315" s="111">
        <f>M309+M295</f>
        <v>0</v>
      </c>
      <c r="N315" s="111">
        <f t="shared" ref="N315:AH315" si="139">N309+N295</f>
        <v>0</v>
      </c>
      <c r="O315" s="111">
        <f t="shared" si="139"/>
        <v>0</v>
      </c>
      <c r="P315" s="111">
        <f t="shared" si="139"/>
        <v>0</v>
      </c>
      <c r="Q315" s="111">
        <f t="shared" si="139"/>
        <v>0</v>
      </c>
      <c r="R315" s="111">
        <f t="shared" si="139"/>
        <v>0</v>
      </c>
      <c r="S315" s="111">
        <f t="shared" si="139"/>
        <v>0</v>
      </c>
      <c r="T315" s="111">
        <f t="shared" si="139"/>
        <v>0</v>
      </c>
      <c r="U315" s="111">
        <f t="shared" si="139"/>
        <v>0</v>
      </c>
      <c r="V315" s="111">
        <f t="shared" si="139"/>
        <v>0</v>
      </c>
      <c r="W315" s="111">
        <f t="shared" si="139"/>
        <v>0</v>
      </c>
      <c r="X315" s="111">
        <f t="shared" si="139"/>
        <v>0</v>
      </c>
      <c r="Y315" s="111">
        <f t="shared" si="139"/>
        <v>0</v>
      </c>
      <c r="Z315" s="111">
        <f t="shared" si="139"/>
        <v>0</v>
      </c>
      <c r="AA315" s="155">
        <f t="shared" si="139"/>
        <v>0</v>
      </c>
      <c r="AB315" s="111">
        <f t="shared" si="139"/>
        <v>0</v>
      </c>
      <c r="AC315" s="111">
        <f t="shared" si="139"/>
        <v>0</v>
      </c>
      <c r="AD315" s="111">
        <f t="shared" si="139"/>
        <v>0</v>
      </c>
      <c r="AE315" s="111">
        <f t="shared" si="139"/>
        <v>0</v>
      </c>
      <c r="AF315" s="111">
        <f t="shared" si="139"/>
        <v>0</v>
      </c>
      <c r="AG315" s="111">
        <f t="shared" si="139"/>
        <v>0</v>
      </c>
      <c r="AH315" s="111">
        <f t="shared" si="139"/>
        <v>0</v>
      </c>
      <c r="AI315" s="56">
        <f>SUM(G315:AH315)</f>
        <v>0</v>
      </c>
    </row>
    <row r="316" spans="1:35" hidden="1" x14ac:dyDescent="0.3">
      <c r="B316" s="23" t="s">
        <v>92</v>
      </c>
      <c r="G316" s="56">
        <f t="shared" ref="G316:L316" si="140">G280</f>
        <v>0</v>
      </c>
      <c r="H316" s="56">
        <f t="shared" si="140"/>
        <v>0</v>
      </c>
      <c r="I316" s="56">
        <f t="shared" si="140"/>
        <v>0</v>
      </c>
      <c r="J316" s="56">
        <f t="shared" si="140"/>
        <v>0</v>
      </c>
      <c r="K316" s="56">
        <f t="shared" si="140"/>
        <v>0</v>
      </c>
      <c r="L316" s="56">
        <f t="shared" si="140"/>
        <v>0</v>
      </c>
      <c r="M316" s="56">
        <f>M280</f>
        <v>0</v>
      </c>
      <c r="N316" s="56">
        <f t="shared" ref="N316:AH316" si="141">N280</f>
        <v>0</v>
      </c>
      <c r="O316" s="56">
        <f t="shared" si="141"/>
        <v>0</v>
      </c>
      <c r="P316" s="56">
        <f t="shared" si="141"/>
        <v>0</v>
      </c>
      <c r="Q316" s="56">
        <f t="shared" si="141"/>
        <v>0</v>
      </c>
      <c r="R316" s="56">
        <f t="shared" si="141"/>
        <v>0</v>
      </c>
      <c r="S316" s="56">
        <f t="shared" si="141"/>
        <v>0</v>
      </c>
      <c r="T316" s="56">
        <f t="shared" si="141"/>
        <v>0</v>
      </c>
      <c r="U316" s="56">
        <f t="shared" si="141"/>
        <v>0</v>
      </c>
      <c r="V316" s="56">
        <f t="shared" si="141"/>
        <v>0</v>
      </c>
      <c r="W316" s="56">
        <f t="shared" si="141"/>
        <v>0</v>
      </c>
      <c r="X316" s="56">
        <f t="shared" si="141"/>
        <v>0</v>
      </c>
      <c r="Y316" s="56">
        <f t="shared" si="141"/>
        <v>0</v>
      </c>
      <c r="Z316" s="56">
        <f t="shared" si="141"/>
        <v>0</v>
      </c>
      <c r="AA316" s="33">
        <f t="shared" si="141"/>
        <v>0</v>
      </c>
      <c r="AB316" s="56">
        <f t="shared" si="141"/>
        <v>0</v>
      </c>
      <c r="AC316" s="56">
        <f t="shared" si="141"/>
        <v>0</v>
      </c>
      <c r="AD316" s="56">
        <f t="shared" si="141"/>
        <v>0</v>
      </c>
      <c r="AE316" s="56">
        <f t="shared" si="141"/>
        <v>0</v>
      </c>
      <c r="AF316" s="56">
        <f t="shared" si="141"/>
        <v>0</v>
      </c>
      <c r="AG316" s="56">
        <f t="shared" si="141"/>
        <v>0</v>
      </c>
      <c r="AH316" s="56">
        <f t="shared" si="141"/>
        <v>0</v>
      </c>
      <c r="AI316" s="56">
        <f>SUM(G316:AH316)</f>
        <v>0</v>
      </c>
    </row>
    <row r="317" spans="1:35" hidden="1" x14ac:dyDescent="0.3">
      <c r="B317" s="69" t="s">
        <v>55</v>
      </c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168"/>
      <c r="AB317" s="53"/>
      <c r="AC317" s="53"/>
      <c r="AD317" s="53"/>
      <c r="AE317" s="53"/>
      <c r="AF317" s="53"/>
      <c r="AG317" s="53"/>
      <c r="AH317" s="53"/>
      <c r="AI317" s="53"/>
    </row>
    <row r="318" spans="1:35" hidden="1" x14ac:dyDescent="0.3">
      <c r="B318" s="23" t="s">
        <v>81</v>
      </c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  <c r="AA318" s="155"/>
      <c r="AB318" s="111"/>
      <c r="AC318" s="111"/>
      <c r="AD318" s="111"/>
      <c r="AE318" s="111"/>
      <c r="AF318" s="111"/>
      <c r="AG318" s="111"/>
      <c r="AH318" s="111"/>
      <c r="AI318" s="56">
        <f>SUM(G318:AH318)</f>
        <v>0</v>
      </c>
    </row>
    <row r="319" spans="1:35" hidden="1" x14ac:dyDescent="0.3">
      <c r="B319" s="53" t="s">
        <v>91</v>
      </c>
      <c r="C319" s="53"/>
      <c r="D319" s="53"/>
      <c r="E319" s="53"/>
      <c r="F319" s="53"/>
      <c r="G319" s="148"/>
      <c r="H319" s="148"/>
      <c r="I319" s="148"/>
      <c r="J319" s="56"/>
      <c r="K319" s="56"/>
      <c r="L319" s="56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168"/>
      <c r="AB319" s="53"/>
      <c r="AC319" s="53"/>
      <c r="AD319" s="53"/>
      <c r="AE319" s="53"/>
      <c r="AF319" s="53"/>
      <c r="AG319" s="53"/>
      <c r="AH319" s="53"/>
      <c r="AI319" s="56"/>
    </row>
    <row r="320" spans="1:35" hidden="1" x14ac:dyDescent="0.3"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168"/>
      <c r="AB320" s="53"/>
      <c r="AC320" s="53"/>
      <c r="AD320" s="53"/>
      <c r="AE320" s="53"/>
      <c r="AF320" s="53"/>
      <c r="AG320" s="53"/>
      <c r="AH320" s="53"/>
      <c r="AI320" s="56"/>
    </row>
    <row r="321" spans="2:35" hidden="1" x14ac:dyDescent="0.3">
      <c r="B321" s="23" t="s">
        <v>79</v>
      </c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33"/>
      <c r="AB321" s="56"/>
      <c r="AC321" s="56"/>
      <c r="AD321" s="56"/>
      <c r="AE321" s="56"/>
      <c r="AF321" s="56"/>
      <c r="AG321" s="56"/>
      <c r="AH321" s="56"/>
      <c r="AI321" s="56">
        <f>SUM(G321:AH321)</f>
        <v>0</v>
      </c>
    </row>
    <row r="322" spans="2:35" hidden="1" x14ac:dyDescent="0.3"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168"/>
      <c r="AB322" s="53"/>
      <c r="AC322" s="53"/>
      <c r="AD322" s="53"/>
      <c r="AE322" s="53"/>
      <c r="AF322" s="53"/>
      <c r="AG322" s="53"/>
      <c r="AH322" s="53"/>
      <c r="AI322" s="53"/>
    </row>
    <row r="323" spans="2:35" hidden="1" x14ac:dyDescent="0.3"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168"/>
      <c r="AB323" s="53"/>
      <c r="AC323" s="53"/>
      <c r="AD323" s="53"/>
      <c r="AE323" s="53"/>
      <c r="AF323" s="53"/>
      <c r="AG323" s="53"/>
      <c r="AH323" s="53"/>
      <c r="AI323" s="53"/>
    </row>
    <row r="324" spans="2:35" hidden="1" x14ac:dyDescent="0.3">
      <c r="B324" s="23" t="s">
        <v>97</v>
      </c>
      <c r="G324" s="126">
        <f>G315+G318+G319</f>
        <v>0</v>
      </c>
      <c r="H324" s="126">
        <f>H315+H318+H319</f>
        <v>0</v>
      </c>
      <c r="I324" s="126">
        <f t="shared" ref="I324" si="142">I315+I318+I319</f>
        <v>0</v>
      </c>
      <c r="J324" s="126">
        <f>J315+J318+J319</f>
        <v>0</v>
      </c>
      <c r="K324" s="126">
        <f>K315+K318+K319</f>
        <v>0</v>
      </c>
      <c r="L324" s="111">
        <f t="shared" ref="L324" si="143">L315+L318+L319</f>
        <v>0</v>
      </c>
      <c r="M324" s="111">
        <f>M315+M318+M319</f>
        <v>0</v>
      </c>
      <c r="N324" s="111">
        <f>N315+N318+N319</f>
        <v>0</v>
      </c>
      <c r="O324" s="111">
        <f t="shared" ref="O324:AH324" si="144">O315+O318+O319</f>
        <v>0</v>
      </c>
      <c r="P324" s="111">
        <f t="shared" si="144"/>
        <v>0</v>
      </c>
      <c r="Q324" s="111">
        <f t="shared" si="144"/>
        <v>0</v>
      </c>
      <c r="R324" s="111">
        <f t="shared" si="144"/>
        <v>0</v>
      </c>
      <c r="S324" s="111">
        <f t="shared" si="144"/>
        <v>0</v>
      </c>
      <c r="T324" s="111">
        <f t="shared" si="144"/>
        <v>0</v>
      </c>
      <c r="U324" s="111">
        <f t="shared" si="144"/>
        <v>0</v>
      </c>
      <c r="V324" s="111">
        <f t="shared" si="144"/>
        <v>0</v>
      </c>
      <c r="W324" s="111">
        <f t="shared" si="144"/>
        <v>0</v>
      </c>
      <c r="X324" s="111">
        <f t="shared" si="144"/>
        <v>0</v>
      </c>
      <c r="Y324" s="111">
        <f t="shared" si="144"/>
        <v>0</v>
      </c>
      <c r="Z324" s="111">
        <f t="shared" si="144"/>
        <v>0</v>
      </c>
      <c r="AA324" s="155">
        <f t="shared" si="144"/>
        <v>0</v>
      </c>
      <c r="AB324" s="111">
        <f t="shared" si="144"/>
        <v>0</v>
      </c>
      <c r="AC324" s="111">
        <f t="shared" si="144"/>
        <v>0</v>
      </c>
      <c r="AD324" s="111">
        <f t="shared" si="144"/>
        <v>0</v>
      </c>
      <c r="AE324" s="111">
        <f t="shared" si="144"/>
        <v>0</v>
      </c>
      <c r="AF324" s="111">
        <f t="shared" si="144"/>
        <v>0</v>
      </c>
      <c r="AG324" s="111">
        <f t="shared" si="144"/>
        <v>0</v>
      </c>
      <c r="AH324" s="111">
        <f t="shared" si="144"/>
        <v>0</v>
      </c>
      <c r="AI324" s="111">
        <f>+SUM(G324:AH324)</f>
        <v>0</v>
      </c>
    </row>
    <row r="325" spans="2:35" s="53" customFormat="1" hidden="1" x14ac:dyDescent="0.3">
      <c r="B325" s="111" t="s">
        <v>94</v>
      </c>
      <c r="G325" s="56">
        <f>+G326-G324</f>
        <v>0</v>
      </c>
      <c r="H325" s="56">
        <f t="shared" ref="H325:J325" si="145">+H326-H324</f>
        <v>0</v>
      </c>
      <c r="I325" s="56">
        <f t="shared" si="145"/>
        <v>0</v>
      </c>
      <c r="J325" s="56">
        <f t="shared" si="145"/>
        <v>0</v>
      </c>
      <c r="K325" s="56">
        <f>+K326-K324</f>
        <v>0</v>
      </c>
      <c r="L325" s="56">
        <f>+L326-L324</f>
        <v>0</v>
      </c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33"/>
      <c r="AB325" s="56"/>
      <c r="AC325" s="56"/>
      <c r="AD325" s="56"/>
      <c r="AE325" s="56"/>
      <c r="AF325" s="56"/>
      <c r="AG325" s="56"/>
      <c r="AH325" s="56"/>
      <c r="AI325" s="56">
        <f>+SUM(G325:AH325)</f>
        <v>0</v>
      </c>
    </row>
    <row r="326" spans="2:35" hidden="1" x14ac:dyDescent="0.3">
      <c r="B326" s="23" t="s">
        <v>93</v>
      </c>
      <c r="G326" s="56">
        <f>+'Link In'!B362</f>
        <v>0</v>
      </c>
      <c r="H326" s="56">
        <f>+'Link In'!C362</f>
        <v>0</v>
      </c>
      <c r="I326" s="56">
        <f>+'Link In'!D362</f>
        <v>0</v>
      </c>
      <c r="J326" s="56">
        <f>+'Link In'!E362</f>
        <v>0</v>
      </c>
      <c r="K326" s="56">
        <f>+'Link In'!F362</f>
        <v>0</v>
      </c>
      <c r="L326" s="56">
        <f>+'Link In'!G362</f>
        <v>0</v>
      </c>
      <c r="M326" s="56">
        <f>+'Link In'!H362</f>
        <v>0</v>
      </c>
      <c r="N326" s="56">
        <f>+'Link In'!I362</f>
        <v>0</v>
      </c>
      <c r="O326" s="56">
        <f>+'Link In'!J362</f>
        <v>0</v>
      </c>
      <c r="P326" s="56">
        <f>+'Link In'!K362</f>
        <v>0</v>
      </c>
      <c r="Q326" s="56">
        <f>+Q324</f>
        <v>0</v>
      </c>
      <c r="R326" s="56">
        <f t="shared" ref="R326:AH326" si="146">+R324</f>
        <v>0</v>
      </c>
      <c r="S326" s="56">
        <f t="shared" si="146"/>
        <v>0</v>
      </c>
      <c r="T326" s="56">
        <f t="shared" si="146"/>
        <v>0</v>
      </c>
      <c r="U326" s="56">
        <f t="shared" si="146"/>
        <v>0</v>
      </c>
      <c r="V326" s="56">
        <f t="shared" si="146"/>
        <v>0</v>
      </c>
      <c r="W326" s="56">
        <f t="shared" si="146"/>
        <v>0</v>
      </c>
      <c r="X326" s="56">
        <f t="shared" si="146"/>
        <v>0</v>
      </c>
      <c r="Y326" s="56">
        <f t="shared" si="146"/>
        <v>0</v>
      </c>
      <c r="Z326" s="56">
        <f t="shared" si="146"/>
        <v>0</v>
      </c>
      <c r="AA326" s="56">
        <f t="shared" si="146"/>
        <v>0</v>
      </c>
      <c r="AB326" s="56">
        <f t="shared" si="146"/>
        <v>0</v>
      </c>
      <c r="AC326" s="56">
        <f t="shared" si="146"/>
        <v>0</v>
      </c>
      <c r="AD326" s="56">
        <f t="shared" si="146"/>
        <v>0</v>
      </c>
      <c r="AE326" s="56">
        <f t="shared" si="146"/>
        <v>0</v>
      </c>
      <c r="AF326" s="56">
        <f t="shared" si="146"/>
        <v>0</v>
      </c>
      <c r="AG326" s="56">
        <f t="shared" si="146"/>
        <v>0</v>
      </c>
      <c r="AH326" s="56">
        <f t="shared" si="146"/>
        <v>0</v>
      </c>
      <c r="AI326" s="56">
        <f>+SUM(G326:AH326)</f>
        <v>0</v>
      </c>
    </row>
    <row r="327" spans="2:35" hidden="1" x14ac:dyDescent="0.3">
      <c r="G327" s="56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168"/>
      <c r="AB327" s="53"/>
      <c r="AC327" s="53"/>
      <c r="AD327" s="53"/>
      <c r="AE327" s="53"/>
      <c r="AF327" s="53"/>
      <c r="AG327" s="53"/>
      <c r="AH327" s="53"/>
      <c r="AI327" s="53"/>
    </row>
    <row r="328" spans="2:35" hidden="1" x14ac:dyDescent="0.3">
      <c r="B328" s="23" t="s">
        <v>98</v>
      </c>
      <c r="G328" s="56">
        <f>G316</f>
        <v>0</v>
      </c>
      <c r="H328" s="56">
        <f t="shared" ref="H328:I328" si="147">H316</f>
        <v>0</v>
      </c>
      <c r="I328" s="56">
        <f t="shared" si="147"/>
        <v>0</v>
      </c>
      <c r="J328" s="56">
        <f>J316-J321</f>
        <v>0</v>
      </c>
      <c r="K328" s="56">
        <f>K316</f>
        <v>0</v>
      </c>
      <c r="L328" s="56">
        <f>L316</f>
        <v>0</v>
      </c>
      <c r="M328" s="56">
        <f>M316</f>
        <v>0</v>
      </c>
      <c r="N328" s="56">
        <f t="shared" ref="N328:AH328" si="148">N316</f>
        <v>0</v>
      </c>
      <c r="O328" s="56">
        <f t="shared" si="148"/>
        <v>0</v>
      </c>
      <c r="P328" s="56">
        <f t="shared" si="148"/>
        <v>0</v>
      </c>
      <c r="Q328" s="56">
        <f t="shared" si="148"/>
        <v>0</v>
      </c>
      <c r="R328" s="56">
        <f t="shared" si="148"/>
        <v>0</v>
      </c>
      <c r="S328" s="56">
        <f t="shared" si="148"/>
        <v>0</v>
      </c>
      <c r="T328" s="56">
        <f t="shared" si="148"/>
        <v>0</v>
      </c>
      <c r="U328" s="56">
        <f t="shared" si="148"/>
        <v>0</v>
      </c>
      <c r="V328" s="56">
        <f t="shared" si="148"/>
        <v>0</v>
      </c>
      <c r="W328" s="56">
        <f t="shared" si="148"/>
        <v>0</v>
      </c>
      <c r="X328" s="56">
        <f t="shared" si="148"/>
        <v>0</v>
      </c>
      <c r="Y328" s="56">
        <f t="shared" si="148"/>
        <v>0</v>
      </c>
      <c r="Z328" s="56">
        <f t="shared" si="148"/>
        <v>0</v>
      </c>
      <c r="AA328" s="33">
        <f t="shared" si="148"/>
        <v>0</v>
      </c>
      <c r="AB328" s="56">
        <f t="shared" si="148"/>
        <v>0</v>
      </c>
      <c r="AC328" s="56">
        <f t="shared" si="148"/>
        <v>0</v>
      </c>
      <c r="AD328" s="56">
        <f t="shared" si="148"/>
        <v>0</v>
      </c>
      <c r="AE328" s="56">
        <f t="shared" si="148"/>
        <v>0</v>
      </c>
      <c r="AF328" s="56">
        <f t="shared" si="148"/>
        <v>0</v>
      </c>
      <c r="AG328" s="56">
        <f t="shared" si="148"/>
        <v>0</v>
      </c>
      <c r="AH328" s="56">
        <f t="shared" si="148"/>
        <v>0</v>
      </c>
      <c r="AI328" s="111">
        <f>+SUM(G328:AH328)</f>
        <v>0</v>
      </c>
    </row>
    <row r="329" spans="2:35" hidden="1" x14ac:dyDescent="0.3">
      <c r="B329" s="23" t="s">
        <v>95</v>
      </c>
      <c r="G329" s="56">
        <f>G330-G328</f>
        <v>0</v>
      </c>
      <c r="H329" s="56">
        <f t="shared" ref="H329:L329" si="149">H330-H328</f>
        <v>0</v>
      </c>
      <c r="I329" s="56">
        <f t="shared" si="149"/>
        <v>0</v>
      </c>
      <c r="J329" s="56">
        <f t="shared" si="149"/>
        <v>0</v>
      </c>
      <c r="K329" s="56">
        <f t="shared" si="149"/>
        <v>0</v>
      </c>
      <c r="L329" s="56">
        <f t="shared" si="149"/>
        <v>0</v>
      </c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168"/>
      <c r="AB329" s="53"/>
      <c r="AC329" s="53"/>
      <c r="AD329" s="53"/>
      <c r="AE329" s="53"/>
      <c r="AF329" s="53"/>
      <c r="AG329" s="53"/>
      <c r="AH329" s="53"/>
      <c r="AI329" s="111">
        <f>+SUM(G329:AH329)</f>
        <v>0</v>
      </c>
    </row>
    <row r="330" spans="2:35" hidden="1" x14ac:dyDescent="0.3">
      <c r="B330" s="23" t="s">
        <v>96</v>
      </c>
      <c r="G330" s="56">
        <f>+'Link In'!B366</f>
        <v>0</v>
      </c>
      <c r="H330" s="56">
        <f>+'Link In'!C366</f>
        <v>0</v>
      </c>
      <c r="I330" s="56">
        <f>+'Link In'!D366</f>
        <v>0</v>
      </c>
      <c r="J330" s="56">
        <f>+'Link In'!E366</f>
        <v>0</v>
      </c>
      <c r="K330" s="56">
        <f>+'Link In'!F366</f>
        <v>0</v>
      </c>
      <c r="L330" s="56">
        <f>+'Link In'!G366</f>
        <v>0</v>
      </c>
      <c r="M330" s="56">
        <f>+'Link In'!H415</f>
        <v>0</v>
      </c>
      <c r="N330" s="56">
        <f>+'Link In'!I415</f>
        <v>0</v>
      </c>
      <c r="O330" s="56">
        <f>+'Link In'!J415</f>
        <v>0</v>
      </c>
      <c r="P330" s="56">
        <f>+'Link In'!K415</f>
        <v>0</v>
      </c>
      <c r="Q330" s="56">
        <f>+'Link In'!L415</f>
        <v>0</v>
      </c>
      <c r="R330" s="56">
        <f>+'Link In'!M415</f>
        <v>0</v>
      </c>
      <c r="S330" s="56">
        <f>+'Link In'!N415</f>
        <v>0</v>
      </c>
      <c r="T330" s="56">
        <f>+'Link In'!O415</f>
        <v>0</v>
      </c>
      <c r="U330" s="56">
        <f>+'Link In'!P415</f>
        <v>0</v>
      </c>
      <c r="V330" s="56">
        <f>+'Link In'!Q415</f>
        <v>0</v>
      </c>
      <c r="W330" s="56">
        <f>+'Link In'!R415</f>
        <v>0</v>
      </c>
      <c r="X330" s="56">
        <f>+'Link In'!S415</f>
        <v>0</v>
      </c>
      <c r="Y330" s="56">
        <f>+'Link In'!T415</f>
        <v>0</v>
      </c>
      <c r="Z330" s="56">
        <f>+'Link In'!U415</f>
        <v>0</v>
      </c>
      <c r="AA330" s="56">
        <f>+'Link In'!V415</f>
        <v>0</v>
      </c>
      <c r="AB330" s="56">
        <f>+'Link In'!W415</f>
        <v>0</v>
      </c>
      <c r="AC330" s="56">
        <f>+'Link In'!X415</f>
        <v>0</v>
      </c>
      <c r="AD330" s="56">
        <f>+'Link In'!Y415</f>
        <v>0</v>
      </c>
      <c r="AE330" s="56">
        <f>+'Link In'!Z415</f>
        <v>0</v>
      </c>
      <c r="AF330" s="56">
        <f>+'Link In'!AA415</f>
        <v>0</v>
      </c>
      <c r="AG330" s="56">
        <f>+'Link In'!AB415</f>
        <v>0</v>
      </c>
      <c r="AH330" s="56">
        <f>+'Link In'!AC415</f>
        <v>0</v>
      </c>
      <c r="AI330" s="111">
        <f>+SUM(G330:AH330)</f>
        <v>0</v>
      </c>
    </row>
    <row r="331" spans="2:35" hidden="1" x14ac:dyDescent="0.3"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168"/>
      <c r="AB331" s="53"/>
      <c r="AC331" s="53"/>
      <c r="AD331" s="53"/>
      <c r="AE331" s="53"/>
      <c r="AF331" s="53"/>
      <c r="AG331" s="53"/>
      <c r="AH331" s="53"/>
      <c r="AI331" s="53"/>
    </row>
    <row r="332" spans="2:35" hidden="1" x14ac:dyDescent="0.3">
      <c r="B332" s="23" t="s">
        <v>99</v>
      </c>
      <c r="G332" s="126">
        <f>+'Link In'!B423</f>
        <v>0</v>
      </c>
      <c r="H332" s="126">
        <f>+'Link In'!C423</f>
        <v>0</v>
      </c>
      <c r="I332" s="126">
        <f>+'Link In'!D423</f>
        <v>0</v>
      </c>
      <c r="J332" s="126">
        <f>+'Link In'!E423</f>
        <v>0</v>
      </c>
      <c r="K332" s="126">
        <f>+'Link In'!F423</f>
        <v>0</v>
      </c>
      <c r="L332" s="126">
        <f>+'Link In'!G423</f>
        <v>0</v>
      </c>
      <c r="M332" s="126">
        <f>+'Link In'!H423</f>
        <v>0</v>
      </c>
      <c r="N332" s="126">
        <f>+'Link In'!I423</f>
        <v>0</v>
      </c>
      <c r="O332" s="126">
        <f>+'Link In'!J423</f>
        <v>0</v>
      </c>
      <c r="P332" s="126">
        <f>+'Link In'!K423</f>
        <v>0</v>
      </c>
      <c r="Q332" s="126">
        <f>+'Link In'!L423</f>
        <v>0</v>
      </c>
      <c r="R332" s="126">
        <f>+'Link In'!M423</f>
        <v>0</v>
      </c>
      <c r="S332" s="126">
        <f>+'Link In'!N423</f>
        <v>0</v>
      </c>
      <c r="T332" s="126">
        <f>+'Link In'!O423</f>
        <v>0</v>
      </c>
      <c r="U332" s="126">
        <f>+'Link In'!P423</f>
        <v>0</v>
      </c>
      <c r="V332" s="126">
        <f>+'Link In'!Q423</f>
        <v>0</v>
      </c>
      <c r="W332" s="126">
        <f>+'Link In'!R423</f>
        <v>0</v>
      </c>
      <c r="X332" s="126">
        <f>+'Link In'!S423</f>
        <v>0</v>
      </c>
      <c r="Y332" s="126">
        <f>+'Link In'!T423</f>
        <v>0</v>
      </c>
      <c r="Z332" s="126">
        <f>+'Link In'!U423</f>
        <v>0</v>
      </c>
      <c r="AA332" s="126">
        <f>+'Link In'!V423</f>
        <v>0</v>
      </c>
      <c r="AB332" s="126">
        <f>+'Link In'!W423</f>
        <v>0</v>
      </c>
      <c r="AC332" s="126">
        <f>+'Link In'!X423</f>
        <v>0</v>
      </c>
      <c r="AD332" s="126">
        <f>+'Link In'!Y423</f>
        <v>0</v>
      </c>
      <c r="AE332" s="126">
        <f>+'Link In'!Z423</f>
        <v>0</v>
      </c>
      <c r="AF332" s="126">
        <f>+'Link In'!AA423</f>
        <v>0</v>
      </c>
      <c r="AG332" s="126">
        <f>+'Link In'!AB423</f>
        <v>0</v>
      </c>
      <c r="AH332" s="126">
        <f>+'Link In'!AC423</f>
        <v>0</v>
      </c>
      <c r="AI332" s="56">
        <f>SUM(G332:AH332)</f>
        <v>0</v>
      </c>
    </row>
    <row r="333" spans="2:35" hidden="1" x14ac:dyDescent="0.3"/>
    <row r="335" spans="2:35" x14ac:dyDescent="0.3">
      <c r="B335" s="69" t="s">
        <v>148</v>
      </c>
      <c r="G335" s="228">
        <f>+G259</f>
        <v>43160</v>
      </c>
      <c r="H335" s="228">
        <f t="shared" ref="H335:AH335" si="150">+H259</f>
        <v>43191</v>
      </c>
      <c r="I335" s="228">
        <f t="shared" si="150"/>
        <v>43221</v>
      </c>
      <c r="J335" s="228">
        <f t="shared" si="150"/>
        <v>43252</v>
      </c>
      <c r="K335" s="228">
        <f t="shared" si="150"/>
        <v>43282</v>
      </c>
      <c r="L335" s="228">
        <f t="shared" si="150"/>
        <v>43313</v>
      </c>
      <c r="M335" s="228">
        <f t="shared" si="150"/>
        <v>43344</v>
      </c>
      <c r="N335" s="228">
        <f t="shared" si="150"/>
        <v>43374</v>
      </c>
      <c r="O335" s="228">
        <f t="shared" si="150"/>
        <v>43405</v>
      </c>
      <c r="P335" s="228">
        <f t="shared" si="150"/>
        <v>43435</v>
      </c>
      <c r="Q335" s="228">
        <f t="shared" si="150"/>
        <v>43466</v>
      </c>
      <c r="R335" s="228">
        <f t="shared" si="150"/>
        <v>43497</v>
      </c>
      <c r="S335" s="228">
        <f t="shared" si="150"/>
        <v>43525</v>
      </c>
      <c r="T335" s="228">
        <f t="shared" si="150"/>
        <v>43556</v>
      </c>
      <c r="U335" s="228">
        <f t="shared" si="150"/>
        <v>43586</v>
      </c>
      <c r="V335" s="228">
        <f t="shared" si="150"/>
        <v>43617</v>
      </c>
      <c r="W335" s="228">
        <f t="shared" si="150"/>
        <v>43647</v>
      </c>
      <c r="X335" s="228">
        <f t="shared" si="150"/>
        <v>43678</v>
      </c>
      <c r="Y335" s="228">
        <f t="shared" si="150"/>
        <v>43709</v>
      </c>
      <c r="Z335" s="228">
        <f t="shared" si="150"/>
        <v>43739</v>
      </c>
      <c r="AA335" s="228">
        <f t="shared" si="150"/>
        <v>43770</v>
      </c>
      <c r="AB335" s="228">
        <f t="shared" si="150"/>
        <v>43800</v>
      </c>
      <c r="AC335" s="228">
        <f t="shared" si="150"/>
        <v>43831</v>
      </c>
      <c r="AD335" s="228">
        <f t="shared" si="150"/>
        <v>43862</v>
      </c>
      <c r="AE335" s="228">
        <f t="shared" si="150"/>
        <v>43891</v>
      </c>
      <c r="AF335" s="228">
        <f t="shared" si="150"/>
        <v>43922</v>
      </c>
      <c r="AG335" s="228">
        <f t="shared" si="150"/>
        <v>43952</v>
      </c>
      <c r="AH335" s="228">
        <f t="shared" si="150"/>
        <v>43983</v>
      </c>
      <c r="AI335" s="228"/>
    </row>
    <row r="336" spans="2:35" x14ac:dyDescent="0.3">
      <c r="B336" s="226" t="s">
        <v>149</v>
      </c>
    </row>
    <row r="337" spans="2:35" x14ac:dyDescent="0.3">
      <c r="B337" s="23" t="s">
        <v>150</v>
      </c>
      <c r="G337" s="23">
        <f>+'Link In'!B314</f>
        <v>0</v>
      </c>
      <c r="H337" s="23">
        <f>+'Link In'!C314</f>
        <v>0</v>
      </c>
      <c r="I337" s="23">
        <f>+'Link In'!D314</f>
        <v>0</v>
      </c>
      <c r="J337" s="23">
        <f>+'Link In'!E314</f>
        <v>0</v>
      </c>
      <c r="K337" s="23">
        <f>+'Link In'!F314</f>
        <v>0</v>
      </c>
      <c r="L337" s="23">
        <f>+'Link In'!G314</f>
        <v>0</v>
      </c>
      <c r="M337" s="23">
        <f>+'Link In'!H314</f>
        <v>0</v>
      </c>
      <c r="N337" s="23">
        <f>+'Link In'!I314</f>
        <v>0</v>
      </c>
      <c r="O337" s="23">
        <f>+'Link In'!J314</f>
        <v>0</v>
      </c>
      <c r="P337" s="23">
        <f>+'Link In'!K314</f>
        <v>0</v>
      </c>
      <c r="Q337" s="23">
        <f>+'Link In'!L314</f>
        <v>0</v>
      </c>
      <c r="R337" s="23">
        <f>+'Link In'!M314</f>
        <v>0</v>
      </c>
      <c r="S337" s="23">
        <f>+'Link In'!N314</f>
        <v>0</v>
      </c>
      <c r="T337" s="23">
        <f>+'Link In'!O314</f>
        <v>0</v>
      </c>
      <c r="U337" s="23">
        <f>+'Link In'!P314</f>
        <v>0</v>
      </c>
      <c r="V337" s="23">
        <f>+'Link In'!Q314</f>
        <v>0</v>
      </c>
      <c r="W337" s="23">
        <f>+'Link In'!R314</f>
        <v>389</v>
      </c>
      <c r="X337" s="23">
        <f>+'Link In'!S314</f>
        <v>389</v>
      </c>
      <c r="Y337" s="23">
        <f>+'Link In'!T314</f>
        <v>389</v>
      </c>
      <c r="Z337" s="23">
        <f>+'Link In'!U314</f>
        <v>389</v>
      </c>
      <c r="AA337" s="23">
        <f>+'Link In'!V314</f>
        <v>389</v>
      </c>
      <c r="AB337" s="23">
        <f>+'Link In'!W314</f>
        <v>389</v>
      </c>
      <c r="AC337" s="23">
        <f>+'Link In'!X314</f>
        <v>389</v>
      </c>
      <c r="AD337" s="23">
        <f>+'Link In'!Y314</f>
        <v>389</v>
      </c>
      <c r="AE337" s="23">
        <f>+'Link In'!Z314</f>
        <v>389</v>
      </c>
      <c r="AF337" s="23">
        <f>+'Link In'!AA314</f>
        <v>389</v>
      </c>
      <c r="AG337" s="23">
        <f>+'Link In'!AB314</f>
        <v>389</v>
      </c>
      <c r="AH337" s="23">
        <f>+'Link In'!AC314</f>
        <v>389</v>
      </c>
    </row>
    <row r="338" spans="2:35" x14ac:dyDescent="0.3">
      <c r="B338" s="23" t="s">
        <v>158</v>
      </c>
      <c r="G338" s="23">
        <f>+'Link In'!B315</f>
        <v>0</v>
      </c>
      <c r="H338" s="23">
        <f>+'Link In'!C315</f>
        <v>0</v>
      </c>
      <c r="I338" s="23">
        <f>+'Link In'!D315</f>
        <v>0</v>
      </c>
      <c r="J338" s="23">
        <f>+'Link In'!E315</f>
        <v>0</v>
      </c>
      <c r="K338" s="23">
        <f>+'Link In'!F315</f>
        <v>0</v>
      </c>
      <c r="L338" s="23">
        <f>+'Link In'!G315</f>
        <v>0</v>
      </c>
      <c r="M338" s="23">
        <f>+'Link In'!H315</f>
        <v>0</v>
      </c>
      <c r="N338" s="23">
        <f>+'Link In'!I315</f>
        <v>0</v>
      </c>
      <c r="O338" s="23">
        <f>+'Link In'!J315</f>
        <v>0</v>
      </c>
      <c r="P338" s="23">
        <f>+'Link In'!K315</f>
        <v>0</v>
      </c>
      <c r="Q338" s="23">
        <f>+'Link In'!L315</f>
        <v>0</v>
      </c>
      <c r="R338" s="23">
        <f>+'Link In'!M315</f>
        <v>0</v>
      </c>
      <c r="S338" s="23">
        <f>+'Link In'!N315</f>
        <v>0</v>
      </c>
      <c r="T338" s="23">
        <f>+'Link In'!O315</f>
        <v>0</v>
      </c>
      <c r="U338" s="23">
        <f>+'Link In'!P315</f>
        <v>0</v>
      </c>
      <c r="V338" s="23">
        <f>+'Link In'!Q315</f>
        <v>0</v>
      </c>
      <c r="W338" s="23">
        <f>+'Link In'!R315</f>
        <v>11</v>
      </c>
      <c r="X338" s="23">
        <f>+'Link In'!S315</f>
        <v>11</v>
      </c>
      <c r="Y338" s="23">
        <f>+'Link In'!T315</f>
        <v>11</v>
      </c>
      <c r="Z338" s="23">
        <f>+'Link In'!U315</f>
        <v>11</v>
      </c>
      <c r="AA338" s="23">
        <f>+'Link In'!V315</f>
        <v>11</v>
      </c>
      <c r="AB338" s="23">
        <f>+'Link In'!W315</f>
        <v>11</v>
      </c>
      <c r="AC338" s="23">
        <f>+'Link In'!X315</f>
        <v>11</v>
      </c>
      <c r="AD338" s="23">
        <f>+'Link In'!Y315</f>
        <v>11</v>
      </c>
      <c r="AE338" s="23">
        <f>+'Link In'!Z315</f>
        <v>11</v>
      </c>
      <c r="AF338" s="23">
        <f>+'Link In'!AA315</f>
        <v>11</v>
      </c>
      <c r="AG338" s="23">
        <f>+'Link In'!AB315</f>
        <v>11</v>
      </c>
      <c r="AH338" s="23">
        <f>+'Link In'!AC315</f>
        <v>11</v>
      </c>
    </row>
    <row r="340" spans="2:35" x14ac:dyDescent="0.3">
      <c r="B340" s="226" t="s">
        <v>44</v>
      </c>
    </row>
    <row r="341" spans="2:35" x14ac:dyDescent="0.3">
      <c r="B341" s="23" t="s">
        <v>150</v>
      </c>
      <c r="G341" s="35">
        <f>+G250</f>
        <v>0</v>
      </c>
      <c r="H341" s="35">
        <f t="shared" ref="H341:AH341" si="151">+H250</f>
        <v>0</v>
      </c>
      <c r="I341" s="35">
        <f t="shared" si="151"/>
        <v>0</v>
      </c>
      <c r="J341" s="35">
        <f t="shared" si="151"/>
        <v>0</v>
      </c>
      <c r="K341" s="35">
        <f t="shared" si="151"/>
        <v>0</v>
      </c>
      <c r="L341" s="35">
        <f t="shared" si="151"/>
        <v>0</v>
      </c>
      <c r="M341" s="35">
        <f t="shared" si="151"/>
        <v>0</v>
      </c>
      <c r="N341" s="35">
        <f t="shared" si="151"/>
        <v>0</v>
      </c>
      <c r="O341" s="35">
        <f t="shared" si="151"/>
        <v>0</v>
      </c>
      <c r="P341" s="35">
        <f t="shared" si="151"/>
        <v>0</v>
      </c>
      <c r="Q341" s="35">
        <f t="shared" si="151"/>
        <v>0</v>
      </c>
      <c r="R341" s="35">
        <f t="shared" si="151"/>
        <v>0</v>
      </c>
      <c r="S341" s="35">
        <f t="shared" si="151"/>
        <v>0</v>
      </c>
      <c r="T341" s="35">
        <f t="shared" si="151"/>
        <v>0</v>
      </c>
      <c r="U341" s="35">
        <f t="shared" si="151"/>
        <v>0</v>
      </c>
      <c r="V341" s="35">
        <f t="shared" si="151"/>
        <v>0</v>
      </c>
      <c r="W341" s="35">
        <f t="shared" si="151"/>
        <v>1488.7317520791999</v>
      </c>
      <c r="X341" s="35">
        <f t="shared" si="151"/>
        <v>1488.7317520791999</v>
      </c>
      <c r="Y341" s="35">
        <f t="shared" si="151"/>
        <v>1488.7317520791999</v>
      </c>
      <c r="Z341" s="35">
        <f t="shared" si="151"/>
        <v>1488.7317520791999</v>
      </c>
      <c r="AA341" s="35">
        <f t="shared" si="151"/>
        <v>1488.7317520791999</v>
      </c>
      <c r="AB341" s="35">
        <f t="shared" si="151"/>
        <v>1488.7317520791999</v>
      </c>
      <c r="AC341" s="35">
        <f t="shared" si="151"/>
        <v>1459.8503560888637</v>
      </c>
      <c r="AD341" s="35">
        <f t="shared" si="151"/>
        <v>1459.8503560888637</v>
      </c>
      <c r="AE341" s="35">
        <f t="shared" si="151"/>
        <v>1459.8503560888637</v>
      </c>
      <c r="AF341" s="35">
        <f t="shared" si="151"/>
        <v>1459.8503560888637</v>
      </c>
      <c r="AG341" s="35">
        <f t="shared" si="151"/>
        <v>1459.8503560888637</v>
      </c>
      <c r="AH341" s="35">
        <f t="shared" si="151"/>
        <v>1459.8503560888637</v>
      </c>
      <c r="AI341" s="35"/>
    </row>
    <row r="342" spans="2:35" x14ac:dyDescent="0.3">
      <c r="B342" s="23" t="s">
        <v>158</v>
      </c>
      <c r="G342" s="35">
        <f>+G328</f>
        <v>0</v>
      </c>
      <c r="H342" s="35">
        <f t="shared" ref="H342:AH342" si="152">+H328</f>
        <v>0</v>
      </c>
      <c r="I342" s="35">
        <f t="shared" si="152"/>
        <v>0</v>
      </c>
      <c r="J342" s="35">
        <f t="shared" si="152"/>
        <v>0</v>
      </c>
      <c r="K342" s="35">
        <f t="shared" si="152"/>
        <v>0</v>
      </c>
      <c r="L342" s="35">
        <f t="shared" si="152"/>
        <v>0</v>
      </c>
      <c r="M342" s="35">
        <f t="shared" si="152"/>
        <v>0</v>
      </c>
      <c r="N342" s="35">
        <f t="shared" si="152"/>
        <v>0</v>
      </c>
      <c r="O342" s="35">
        <f t="shared" si="152"/>
        <v>0</v>
      </c>
      <c r="P342" s="35">
        <f t="shared" si="152"/>
        <v>0</v>
      </c>
      <c r="Q342" s="35">
        <f t="shared" si="152"/>
        <v>0</v>
      </c>
      <c r="R342" s="35">
        <f t="shared" si="152"/>
        <v>0</v>
      </c>
      <c r="S342" s="35">
        <f t="shared" si="152"/>
        <v>0</v>
      </c>
      <c r="T342" s="35">
        <f t="shared" si="152"/>
        <v>0</v>
      </c>
      <c r="U342" s="35">
        <f t="shared" si="152"/>
        <v>0</v>
      </c>
      <c r="V342" s="35">
        <f t="shared" si="152"/>
        <v>0</v>
      </c>
      <c r="W342" s="35">
        <f t="shared" si="152"/>
        <v>0</v>
      </c>
      <c r="X342" s="35">
        <f t="shared" si="152"/>
        <v>0</v>
      </c>
      <c r="Y342" s="35">
        <f t="shared" si="152"/>
        <v>0</v>
      </c>
      <c r="Z342" s="35">
        <f t="shared" si="152"/>
        <v>0</v>
      </c>
      <c r="AA342" s="35">
        <f t="shared" si="152"/>
        <v>0</v>
      </c>
      <c r="AB342" s="35">
        <f t="shared" si="152"/>
        <v>0</v>
      </c>
      <c r="AC342" s="35">
        <f t="shared" si="152"/>
        <v>0</v>
      </c>
      <c r="AD342" s="35">
        <f t="shared" si="152"/>
        <v>0</v>
      </c>
      <c r="AE342" s="35">
        <f t="shared" si="152"/>
        <v>0</v>
      </c>
      <c r="AF342" s="35">
        <f t="shared" si="152"/>
        <v>0</v>
      </c>
      <c r="AG342" s="35">
        <f t="shared" si="152"/>
        <v>0</v>
      </c>
      <c r="AH342" s="35">
        <f t="shared" si="152"/>
        <v>0</v>
      </c>
      <c r="AI342" s="35"/>
    </row>
    <row r="344" spans="2:35" x14ac:dyDescent="0.3">
      <c r="B344" s="226" t="s">
        <v>42</v>
      </c>
    </row>
    <row r="345" spans="2:35" x14ac:dyDescent="0.3">
      <c r="B345" s="23" t="s">
        <v>150</v>
      </c>
      <c r="G345" s="35">
        <f>+G248</f>
        <v>0</v>
      </c>
      <c r="H345" s="35">
        <f t="shared" ref="H345:AH345" si="153">+H248</f>
        <v>0</v>
      </c>
      <c r="I345" s="35">
        <f t="shared" si="153"/>
        <v>0</v>
      </c>
      <c r="J345" s="35">
        <f t="shared" si="153"/>
        <v>0</v>
      </c>
      <c r="K345" s="35">
        <f t="shared" si="153"/>
        <v>0</v>
      </c>
      <c r="L345" s="35">
        <f t="shared" si="153"/>
        <v>0</v>
      </c>
      <c r="M345" s="35">
        <f t="shared" si="153"/>
        <v>0</v>
      </c>
      <c r="N345" s="35">
        <f t="shared" si="153"/>
        <v>0</v>
      </c>
      <c r="O345" s="35">
        <f t="shared" si="153"/>
        <v>0</v>
      </c>
      <c r="P345" s="35">
        <f t="shared" si="153"/>
        <v>0</v>
      </c>
      <c r="Q345" s="35">
        <f t="shared" si="153"/>
        <v>0</v>
      </c>
      <c r="R345" s="35">
        <f t="shared" si="153"/>
        <v>0</v>
      </c>
      <c r="S345" s="35">
        <f t="shared" si="153"/>
        <v>0</v>
      </c>
      <c r="T345" s="35">
        <f t="shared" si="153"/>
        <v>0</v>
      </c>
      <c r="U345" s="35">
        <f t="shared" si="153"/>
        <v>0</v>
      </c>
      <c r="V345" s="35">
        <f t="shared" si="153"/>
        <v>0</v>
      </c>
      <c r="W345" s="35">
        <f>+W248</f>
        <v>21024.602503136535</v>
      </c>
      <c r="X345" s="35">
        <f t="shared" si="153"/>
        <v>21024.602503136535</v>
      </c>
      <c r="Y345" s="35">
        <f t="shared" si="153"/>
        <v>21024.602503136535</v>
      </c>
      <c r="Z345" s="35">
        <f t="shared" si="153"/>
        <v>21024.602503136535</v>
      </c>
      <c r="AA345" s="35">
        <f t="shared" si="153"/>
        <v>21024.602503136535</v>
      </c>
      <c r="AB345" s="35">
        <f t="shared" si="153"/>
        <v>21024.602503136535</v>
      </c>
      <c r="AC345" s="35">
        <f t="shared" si="153"/>
        <v>20668.49489057569</v>
      </c>
      <c r="AD345" s="35">
        <f t="shared" si="153"/>
        <v>20668.49489057569</v>
      </c>
      <c r="AE345" s="35">
        <f t="shared" si="153"/>
        <v>20668.49489057569</v>
      </c>
      <c r="AF345" s="35">
        <f t="shared" si="153"/>
        <v>20668.49489057569</v>
      </c>
      <c r="AG345" s="35">
        <f t="shared" si="153"/>
        <v>20668.49489057569</v>
      </c>
      <c r="AH345" s="35">
        <f t="shared" si="153"/>
        <v>20668.49489057569</v>
      </c>
    </row>
    <row r="346" spans="2:35" x14ac:dyDescent="0.3">
      <c r="B346" s="23" t="s">
        <v>158</v>
      </c>
      <c r="G346" s="35">
        <f>+G326</f>
        <v>0</v>
      </c>
      <c r="H346" s="35">
        <f t="shared" ref="H346:AH346" si="154">+H326</f>
        <v>0</v>
      </c>
      <c r="I346" s="35">
        <f t="shared" si="154"/>
        <v>0</v>
      </c>
      <c r="J346" s="35">
        <f t="shared" si="154"/>
        <v>0</v>
      </c>
      <c r="K346" s="35">
        <f t="shared" si="154"/>
        <v>0</v>
      </c>
      <c r="L346" s="35">
        <f t="shared" si="154"/>
        <v>0</v>
      </c>
      <c r="M346" s="35">
        <f t="shared" si="154"/>
        <v>0</v>
      </c>
      <c r="N346" s="35">
        <f t="shared" si="154"/>
        <v>0</v>
      </c>
      <c r="O346" s="35">
        <f t="shared" si="154"/>
        <v>0</v>
      </c>
      <c r="P346" s="35">
        <f t="shared" si="154"/>
        <v>0</v>
      </c>
      <c r="Q346" s="35">
        <f t="shared" si="154"/>
        <v>0</v>
      </c>
      <c r="R346" s="35">
        <f t="shared" si="154"/>
        <v>0</v>
      </c>
      <c r="S346" s="35">
        <f t="shared" si="154"/>
        <v>0</v>
      </c>
      <c r="T346" s="35">
        <f t="shared" si="154"/>
        <v>0</v>
      </c>
      <c r="U346" s="35">
        <f t="shared" si="154"/>
        <v>0</v>
      </c>
      <c r="V346" s="35">
        <f t="shared" si="154"/>
        <v>0</v>
      </c>
      <c r="W346" s="35">
        <f>+W326</f>
        <v>0</v>
      </c>
      <c r="X346" s="35">
        <f t="shared" si="154"/>
        <v>0</v>
      </c>
      <c r="Y346" s="35">
        <f t="shared" si="154"/>
        <v>0</v>
      </c>
      <c r="Z346" s="35">
        <f t="shared" si="154"/>
        <v>0</v>
      </c>
      <c r="AA346" s="35">
        <f t="shared" si="154"/>
        <v>0</v>
      </c>
      <c r="AB346" s="35">
        <f t="shared" si="154"/>
        <v>0</v>
      </c>
      <c r="AC346" s="35">
        <f t="shared" si="154"/>
        <v>0</v>
      </c>
      <c r="AD346" s="35">
        <f t="shared" si="154"/>
        <v>0</v>
      </c>
      <c r="AE346" s="35">
        <f t="shared" si="154"/>
        <v>0</v>
      </c>
      <c r="AF346" s="35">
        <f t="shared" si="154"/>
        <v>0</v>
      </c>
      <c r="AG346" s="35">
        <f t="shared" si="154"/>
        <v>0</v>
      </c>
      <c r="AH346" s="35">
        <f t="shared" si="154"/>
        <v>0</v>
      </c>
    </row>
  </sheetData>
  <mergeCells count="8">
    <mergeCell ref="Q6:AI6"/>
    <mergeCell ref="Q7:AI7"/>
    <mergeCell ref="A4:P4"/>
    <mergeCell ref="A5:P5"/>
    <mergeCell ref="A6:P6"/>
    <mergeCell ref="A7:P7"/>
    <mergeCell ref="Q4:AI4"/>
    <mergeCell ref="Q5:AI5"/>
  </mergeCells>
  <pageMargins left="0.7" right="0.7" top="0.75" bottom="0.75" header="0.3" footer="0.3"/>
  <pageSetup scale="55" pageOrder="overThenDown" orientation="landscape" r:id="rId1"/>
  <rowBreaks count="1" manualBreakCount="1">
    <brk id="45" max="36" man="1"/>
  </rowBreaks>
  <colBreaks count="1" manualBreakCount="1">
    <brk id="16" min="9" max="91" man="1"/>
  </col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2"/>
  <sheetViews>
    <sheetView zoomScaleNormal="100" workbookViewId="0"/>
  </sheetViews>
  <sheetFormatPr defaultColWidth="9.109375" defaultRowHeight="13.8" x14ac:dyDescent="0.3"/>
  <cols>
    <col min="1" max="2" width="9.109375" style="23"/>
    <col min="3" max="3" width="9.33203125" style="23" bestFit="1" customWidth="1"/>
    <col min="4" max="4" width="0" style="23" hidden="1" customWidth="1"/>
    <col min="5" max="5" width="12.33203125" style="23" bestFit="1" customWidth="1"/>
    <col min="6" max="8" width="0" style="23" hidden="1" customWidth="1"/>
    <col min="9" max="9" width="10" style="23" bestFit="1" customWidth="1"/>
    <col min="10" max="10" width="13.109375" style="23" bestFit="1" customWidth="1"/>
    <col min="11" max="11" width="12.88671875" style="23" bestFit="1" customWidth="1"/>
    <col min="12" max="12" width="14" style="23" bestFit="1" customWidth="1"/>
    <col min="13" max="15" width="12.88671875" style="23" bestFit="1" customWidth="1"/>
    <col min="16" max="21" width="12" style="23" bestFit="1" customWidth="1"/>
    <col min="22" max="37" width="10.44140625" style="23" bestFit="1" customWidth="1"/>
    <col min="38" max="38" width="12.44140625" style="23" bestFit="1" customWidth="1"/>
    <col min="39" max="16384" width="9.109375" style="23"/>
  </cols>
  <sheetData>
    <row r="1" spans="1:38" ht="14.4" x14ac:dyDescent="0.3">
      <c r="A1" s="82" t="s">
        <v>86</v>
      </c>
      <c r="B1"/>
      <c r="C1"/>
      <c r="D1"/>
      <c r="E1"/>
      <c r="F1"/>
      <c r="G1"/>
      <c r="H1"/>
      <c r="I1"/>
      <c r="J1"/>
      <c r="K1"/>
      <c r="L1"/>
      <c r="M1"/>
      <c r="R1" s="83" t="str">
        <f>'Link In'!A4</f>
        <v>W/P - 2-1</v>
      </c>
      <c r="S1" s="82" t="s">
        <v>86</v>
      </c>
      <c r="U1"/>
      <c r="V1"/>
      <c r="W1"/>
      <c r="X1"/>
      <c r="Y1"/>
      <c r="Z1"/>
      <c r="AA1"/>
      <c r="AB1"/>
      <c r="AC1"/>
      <c r="AD1"/>
      <c r="AE1"/>
      <c r="AL1" s="83" t="str">
        <f>R1</f>
        <v>W/P - 2-1</v>
      </c>
    </row>
    <row r="2" spans="1:38" ht="14.4" x14ac:dyDescent="0.3">
      <c r="A2" s="69" t="s">
        <v>87</v>
      </c>
      <c r="B2"/>
      <c r="C2"/>
      <c r="D2"/>
      <c r="E2"/>
      <c r="F2"/>
      <c r="G2"/>
      <c r="H2"/>
      <c r="I2"/>
      <c r="J2"/>
      <c r="K2"/>
      <c r="L2"/>
      <c r="M2"/>
      <c r="R2" s="84" t="str">
        <f ca="1">RIGHT(CELL("filename",$A$1),LEN(CELL("filename",$A$1))-SEARCH("\Revenues",CELL("filename",$A$1),1))</f>
        <v>Revenues\[KAWC 2018 Rate Case - Bill Analysis.xlsx]Commercial</v>
      </c>
      <c r="S2" s="69" t="s">
        <v>87</v>
      </c>
      <c r="U2"/>
      <c r="V2"/>
      <c r="W2"/>
      <c r="X2"/>
      <c r="Y2"/>
      <c r="Z2"/>
      <c r="AA2"/>
      <c r="AB2"/>
      <c r="AC2"/>
      <c r="AD2"/>
      <c r="AE2"/>
      <c r="AL2" s="84" t="str">
        <f ca="1">RIGHT(CELL("filename",$A$1),LEN(CELL("filename",$A$1))-SEARCH("\Revenues",CELL("filename",$A$1),1))</f>
        <v>Revenues\[KAWC 2018 Rate Case - Bill Analysis.xlsx]Commercial</v>
      </c>
    </row>
    <row r="4" spans="1:38" x14ac:dyDescent="0.3">
      <c r="A4" s="246" t="str">
        <f>'Link In'!A1</f>
        <v>Kentucky American Water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 t="str">
        <f>A4</f>
        <v>Kentucky American Water</v>
      </c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</row>
    <row r="5" spans="1:38" x14ac:dyDescent="0.3">
      <c r="A5" s="246" t="str">
        <f>'Link In'!A2</f>
        <v>Case No. 2018-00358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 t="str">
        <f>A5</f>
        <v>Case No. 2018-00358</v>
      </c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</row>
    <row r="6" spans="1:38" x14ac:dyDescent="0.3">
      <c r="A6" s="246" t="str">
        <f>'Link In'!A3</f>
        <v>For the 12 Months Ending June 30, 2020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 t="str">
        <f>A6</f>
        <v>For the 12 Months Ending June 30, 2020</v>
      </c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</row>
    <row r="7" spans="1:38" x14ac:dyDescent="0.3">
      <c r="A7" s="246" t="s">
        <v>57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 t="s">
        <v>57</v>
      </c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</row>
    <row r="9" spans="1:38" x14ac:dyDescent="0.3">
      <c r="A9" s="178" t="s">
        <v>123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</row>
    <row r="10" spans="1:38" x14ac:dyDescent="0.3">
      <c r="A10" s="24" t="s">
        <v>0</v>
      </c>
      <c r="B10" s="1"/>
      <c r="C10" s="1"/>
      <c r="D10" s="1"/>
      <c r="E10" s="1" t="s">
        <v>24</v>
      </c>
      <c r="F10" s="1"/>
      <c r="G10" s="1"/>
      <c r="H10" s="1"/>
      <c r="I10" s="1"/>
      <c r="J10" s="1" t="s">
        <v>25</v>
      </c>
      <c r="K10" s="1" t="s">
        <v>25</v>
      </c>
      <c r="L10" s="1" t="s">
        <v>25</v>
      </c>
      <c r="M10" s="1" t="s">
        <v>25</v>
      </c>
      <c r="N10" s="1" t="s">
        <v>25</v>
      </c>
      <c r="O10" s="1" t="s">
        <v>25</v>
      </c>
      <c r="P10" s="1" t="s">
        <v>25</v>
      </c>
      <c r="Q10" s="1" t="s">
        <v>25</v>
      </c>
      <c r="R10" s="1" t="s">
        <v>25</v>
      </c>
      <c r="S10" s="1" t="s">
        <v>25</v>
      </c>
      <c r="T10" s="1" t="s">
        <v>25</v>
      </c>
      <c r="U10" s="1" t="s">
        <v>25</v>
      </c>
      <c r="V10" s="1"/>
      <c r="W10" s="1"/>
      <c r="X10" s="1"/>
      <c r="Y10" s="1"/>
      <c r="Z10" s="1" t="s">
        <v>26</v>
      </c>
      <c r="AA10" s="1" t="s">
        <v>26</v>
      </c>
      <c r="AB10" s="1" t="s">
        <v>26</v>
      </c>
      <c r="AC10" s="1" t="s">
        <v>26</v>
      </c>
      <c r="AD10" s="1" t="s">
        <v>26</v>
      </c>
      <c r="AE10" s="1" t="s">
        <v>26</v>
      </c>
      <c r="AF10" s="1" t="s">
        <v>26</v>
      </c>
      <c r="AG10" s="1" t="s">
        <v>26</v>
      </c>
      <c r="AH10" s="1" t="s">
        <v>26</v>
      </c>
      <c r="AI10" s="1" t="s">
        <v>26</v>
      </c>
      <c r="AJ10" s="1" t="s">
        <v>26</v>
      </c>
      <c r="AK10" s="1" t="s">
        <v>26</v>
      </c>
    </row>
    <row r="11" spans="1:38" x14ac:dyDescent="0.3">
      <c r="A11" s="2" t="s">
        <v>1</v>
      </c>
      <c r="B11" s="3"/>
      <c r="C11" s="3"/>
      <c r="D11" s="3"/>
      <c r="E11" s="4"/>
      <c r="F11" s="5">
        <v>40909</v>
      </c>
      <c r="G11" s="5">
        <v>40940</v>
      </c>
      <c r="H11" s="5">
        <v>40969</v>
      </c>
      <c r="I11" s="4"/>
      <c r="J11" s="5">
        <v>43160</v>
      </c>
      <c r="K11" s="5">
        <v>43191</v>
      </c>
      <c r="L11" s="5">
        <v>43221</v>
      </c>
      <c r="M11" s="5">
        <v>43252</v>
      </c>
      <c r="N11" s="5">
        <v>43282</v>
      </c>
      <c r="O11" s="5">
        <v>43313</v>
      </c>
      <c r="P11" s="5">
        <v>43344</v>
      </c>
      <c r="Q11" s="5">
        <v>43374</v>
      </c>
      <c r="R11" s="5">
        <v>43405</v>
      </c>
      <c r="S11" s="5">
        <v>43435</v>
      </c>
      <c r="T11" s="5">
        <v>43466</v>
      </c>
      <c r="U11" s="5">
        <v>43497</v>
      </c>
      <c r="V11" s="5">
        <v>43525</v>
      </c>
      <c r="W11" s="5">
        <v>43556</v>
      </c>
      <c r="X11" s="5">
        <v>43586</v>
      </c>
      <c r="Y11" s="5">
        <v>43617</v>
      </c>
      <c r="Z11" s="5">
        <v>43647</v>
      </c>
      <c r="AA11" s="5">
        <v>43678</v>
      </c>
      <c r="AB11" s="5">
        <v>43709</v>
      </c>
      <c r="AC11" s="5">
        <v>43739</v>
      </c>
      <c r="AD11" s="5">
        <v>43770</v>
      </c>
      <c r="AE11" s="5">
        <v>43800</v>
      </c>
      <c r="AF11" s="5">
        <v>43831</v>
      </c>
      <c r="AG11" s="5">
        <v>43862</v>
      </c>
      <c r="AH11" s="5">
        <v>43891</v>
      </c>
      <c r="AI11" s="5">
        <v>43922</v>
      </c>
      <c r="AJ11" s="5">
        <v>43952</v>
      </c>
      <c r="AK11" s="5">
        <v>43983</v>
      </c>
    </row>
    <row r="12" spans="1:38" x14ac:dyDescent="0.3">
      <c r="A12" s="6"/>
      <c r="B12" s="7"/>
      <c r="C12" s="7"/>
      <c r="D12" s="7"/>
      <c r="E12" s="7"/>
      <c r="F12" s="8"/>
      <c r="G12" s="8"/>
      <c r="H12" s="8"/>
      <c r="I12" s="7"/>
      <c r="J12" s="8"/>
      <c r="K12" s="8"/>
      <c r="L12" s="8"/>
      <c r="M12" s="8"/>
      <c r="N12" s="8"/>
      <c r="O12" s="8"/>
      <c r="P12" s="8"/>
      <c r="Q12" s="8"/>
      <c r="R12" s="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9"/>
      <c r="AE12" s="8"/>
      <c r="AF12" s="8"/>
      <c r="AG12" s="8"/>
      <c r="AH12" s="8"/>
      <c r="AI12" s="8"/>
      <c r="AJ12" s="8"/>
      <c r="AK12" s="8"/>
    </row>
    <row r="13" spans="1:38" x14ac:dyDescent="0.3">
      <c r="A13" s="6"/>
      <c r="B13" s="10" t="s">
        <v>35</v>
      </c>
      <c r="C13" s="74"/>
      <c r="D13" s="10"/>
      <c r="E13" s="7" t="s">
        <v>23</v>
      </c>
      <c r="F13" s="8"/>
      <c r="G13" s="8"/>
      <c r="H13" s="8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8" x14ac:dyDescent="0.3">
      <c r="A14" s="6"/>
      <c r="B14" s="12" t="s">
        <v>3</v>
      </c>
      <c r="C14" s="13"/>
      <c r="D14" s="12"/>
      <c r="E14" s="149">
        <v>13.63</v>
      </c>
      <c r="F14" s="13"/>
      <c r="G14" s="13"/>
      <c r="H14" s="13"/>
      <c r="I14" s="149">
        <v>13.63</v>
      </c>
      <c r="J14" s="13">
        <f>+'Link In'!B55</f>
        <v>4432.0440205429195</v>
      </c>
      <c r="K14" s="13">
        <f>+'Link In'!C55</f>
        <v>4822.8712037862133</v>
      </c>
      <c r="L14" s="13">
        <f>+'Link In'!D55</f>
        <v>4618.3719735876739</v>
      </c>
      <c r="M14" s="13">
        <f>+'Link In'!E55</f>
        <v>4592.7182685253101</v>
      </c>
      <c r="N14" s="13">
        <f>+'Link In'!F55</f>
        <v>4373.4372707263383</v>
      </c>
      <c r="O14" s="13">
        <f>+'Link In'!G55</f>
        <v>4866.1818987104571</v>
      </c>
      <c r="P14" s="13">
        <f>+'Link In'!H55</f>
        <v>4594</v>
      </c>
      <c r="Q14" s="13">
        <f>+'Link In'!I55</f>
        <v>4583</v>
      </c>
      <c r="R14" s="13">
        <f>+'Link In'!J55</f>
        <v>4574</v>
      </c>
      <c r="S14" s="13">
        <f>+'Link In'!K55</f>
        <v>4574</v>
      </c>
      <c r="T14" s="13">
        <f>+'Link In'!L55</f>
        <v>4574</v>
      </c>
      <c r="U14" s="13">
        <f>+'Link In'!M55</f>
        <v>4573</v>
      </c>
      <c r="V14" s="13">
        <f>+'Link In'!N55</f>
        <v>4569</v>
      </c>
      <c r="W14" s="13">
        <f>+'Link In'!O55</f>
        <v>4576</v>
      </c>
      <c r="X14" s="13">
        <f>+'Link In'!P55</f>
        <v>4587</v>
      </c>
      <c r="Y14" s="13">
        <f>+'Link In'!Q55</f>
        <v>4592</v>
      </c>
      <c r="Z14" s="13">
        <f>+'Link In'!R55</f>
        <v>4590</v>
      </c>
      <c r="AA14" s="13">
        <f>+'Link In'!S55</f>
        <v>4598</v>
      </c>
      <c r="AB14" s="13">
        <f>+'Link In'!T55</f>
        <v>4593</v>
      </c>
      <c r="AC14" s="13">
        <f>+'Link In'!U55</f>
        <v>4582</v>
      </c>
      <c r="AD14" s="13">
        <f>+'Link In'!V55</f>
        <v>4573</v>
      </c>
      <c r="AE14" s="13">
        <f>+'Link In'!W55</f>
        <v>4573</v>
      </c>
      <c r="AF14" s="13">
        <f>+'Link In'!X55</f>
        <v>4573</v>
      </c>
      <c r="AG14" s="13">
        <f>+'Link In'!Y55</f>
        <v>4572</v>
      </c>
      <c r="AH14" s="13">
        <f>+'Link In'!Z55</f>
        <v>4568</v>
      </c>
      <c r="AI14" s="13">
        <f>+'Link In'!AA55</f>
        <v>4575</v>
      </c>
      <c r="AJ14" s="13">
        <f>+'Link In'!AB55</f>
        <v>4586</v>
      </c>
      <c r="AK14" s="13">
        <f>+'Link In'!AC55</f>
        <v>4592</v>
      </c>
    </row>
    <row r="15" spans="1:38" x14ac:dyDescent="0.3">
      <c r="A15" s="6"/>
      <c r="B15" s="12" t="s">
        <v>4</v>
      </c>
      <c r="C15" s="13"/>
      <c r="D15" s="12"/>
      <c r="E15" s="123">
        <v>20.46</v>
      </c>
      <c r="F15" s="13"/>
      <c r="G15" s="13"/>
      <c r="H15" s="13"/>
      <c r="I15" s="123">
        <v>20.46</v>
      </c>
      <c r="J15" s="13">
        <f>+'Link In'!B56</f>
        <v>0</v>
      </c>
      <c r="K15" s="13">
        <f>+'Link In'!C56</f>
        <v>0</v>
      </c>
      <c r="L15" s="13">
        <f>+'Link In'!D56</f>
        <v>0</v>
      </c>
      <c r="M15" s="13">
        <f>+'Link In'!E56</f>
        <v>0</v>
      </c>
      <c r="N15" s="13">
        <f>+'Link In'!F56</f>
        <v>0</v>
      </c>
      <c r="O15" s="13">
        <f>+'Link In'!G56</f>
        <v>0</v>
      </c>
      <c r="P15" s="13">
        <f>+'Link In'!H56</f>
        <v>0</v>
      </c>
      <c r="Q15" s="13">
        <f>+'Link In'!I56</f>
        <v>0</v>
      </c>
      <c r="R15" s="13">
        <f>+'Link In'!J56</f>
        <v>0</v>
      </c>
      <c r="S15" s="13">
        <f>+'Link In'!K56</f>
        <v>0</v>
      </c>
      <c r="T15" s="13">
        <f>+'Link In'!L56</f>
        <v>0</v>
      </c>
      <c r="U15" s="13">
        <f>+'Link In'!M56</f>
        <v>0</v>
      </c>
      <c r="V15" s="13">
        <f>+'Link In'!N56</f>
        <v>0</v>
      </c>
      <c r="W15" s="13">
        <f>+'Link In'!O56</f>
        <v>0</v>
      </c>
      <c r="X15" s="13">
        <f>+'Link In'!P56</f>
        <v>0</v>
      </c>
      <c r="Y15" s="13">
        <f>+'Link In'!Q56</f>
        <v>0</v>
      </c>
      <c r="Z15" s="13">
        <f>+'Link In'!R56</f>
        <v>0</v>
      </c>
      <c r="AA15" s="13">
        <f>+'Link In'!S56</f>
        <v>0</v>
      </c>
      <c r="AB15" s="13">
        <f>+'Link In'!T56</f>
        <v>0</v>
      </c>
      <c r="AC15" s="13">
        <f>+'Link In'!U56</f>
        <v>0</v>
      </c>
      <c r="AD15" s="13">
        <f>+'Link In'!V56</f>
        <v>0</v>
      </c>
      <c r="AE15" s="13">
        <f>+'Link In'!W56</f>
        <v>0</v>
      </c>
      <c r="AF15" s="13">
        <f>+'Link In'!X56</f>
        <v>0</v>
      </c>
      <c r="AG15" s="13">
        <f>+'Link In'!Y56</f>
        <v>0</v>
      </c>
      <c r="AH15" s="13">
        <f>+'Link In'!Z56</f>
        <v>0</v>
      </c>
      <c r="AI15" s="13">
        <f>+'Link In'!AA56</f>
        <v>0</v>
      </c>
      <c r="AJ15" s="13">
        <f>+'Link In'!AB56</f>
        <v>0</v>
      </c>
      <c r="AK15" s="13">
        <f>+'Link In'!AC56</f>
        <v>0</v>
      </c>
    </row>
    <row r="16" spans="1:38" x14ac:dyDescent="0.3">
      <c r="A16" s="6"/>
      <c r="B16" s="12" t="s">
        <v>5</v>
      </c>
      <c r="C16" s="13"/>
      <c r="D16" s="12"/>
      <c r="E16" s="123">
        <v>34.07</v>
      </c>
      <c r="F16" s="13"/>
      <c r="G16" s="13"/>
      <c r="H16" s="13"/>
      <c r="I16" s="123">
        <v>34.07</v>
      </c>
      <c r="J16" s="13">
        <f>+'Link In'!B57</f>
        <v>2374.4837100088057</v>
      </c>
      <c r="K16" s="13">
        <f>+'Link In'!C57</f>
        <v>2463.7772233636629</v>
      </c>
      <c r="L16" s="13">
        <f>+'Link In'!D57</f>
        <v>2409.9304373348987</v>
      </c>
      <c r="M16" s="13">
        <f>+'Link In'!E57</f>
        <v>2402.8233049603759</v>
      </c>
      <c r="N16" s="13">
        <f>+'Link In'!F57</f>
        <v>2328.2257117698855</v>
      </c>
      <c r="O16" s="13">
        <f>+'Link In'!G57</f>
        <v>2525.7191077194011</v>
      </c>
      <c r="P16" s="13">
        <f>+'Link In'!H57</f>
        <v>2433</v>
      </c>
      <c r="Q16" s="13">
        <f>+'Link In'!I57</f>
        <v>2427</v>
      </c>
      <c r="R16" s="13">
        <f>+'Link In'!J57</f>
        <v>2422</v>
      </c>
      <c r="S16" s="13">
        <f>+'Link In'!K57</f>
        <v>2421</v>
      </c>
      <c r="T16" s="13">
        <f>+'Link In'!L57</f>
        <v>2421</v>
      </c>
      <c r="U16" s="13">
        <f>+'Link In'!M57</f>
        <v>2420</v>
      </c>
      <c r="V16" s="13">
        <f>+'Link In'!N57</f>
        <v>2418</v>
      </c>
      <c r="W16" s="13">
        <f>+'Link In'!O57</f>
        <v>2422</v>
      </c>
      <c r="X16" s="13">
        <f>+'Link In'!P57</f>
        <v>2428</v>
      </c>
      <c r="Y16" s="13">
        <f>+'Link In'!Q57</f>
        <v>2431</v>
      </c>
      <c r="Z16" s="13">
        <f>+'Link In'!R57</f>
        <v>2430</v>
      </c>
      <c r="AA16" s="13">
        <f>+'Link In'!S57</f>
        <v>2434</v>
      </c>
      <c r="AB16" s="13">
        <f>+'Link In'!T57</f>
        <v>2431</v>
      </c>
      <c r="AC16" s="13">
        <f>+'Link In'!U57</f>
        <v>2425</v>
      </c>
      <c r="AD16" s="13">
        <f>+'Link In'!V57</f>
        <v>2420</v>
      </c>
      <c r="AE16" s="13">
        <f>+'Link In'!W57</f>
        <v>2420</v>
      </c>
      <c r="AF16" s="13">
        <f>+'Link In'!X57</f>
        <v>2420</v>
      </c>
      <c r="AG16" s="13">
        <f>+'Link In'!Y57</f>
        <v>2419</v>
      </c>
      <c r="AH16" s="13">
        <f>+'Link In'!Z57</f>
        <v>2417</v>
      </c>
      <c r="AI16" s="13">
        <f>+'Link In'!AA57</f>
        <v>2421</v>
      </c>
      <c r="AJ16" s="13">
        <f>+'Link In'!AB57</f>
        <v>2427</v>
      </c>
      <c r="AK16" s="13">
        <f>+'Link In'!AC57</f>
        <v>2430</v>
      </c>
    </row>
    <row r="17" spans="1:37" x14ac:dyDescent="0.3">
      <c r="A17" s="6"/>
      <c r="B17" s="12" t="s">
        <v>6</v>
      </c>
      <c r="C17" s="13"/>
      <c r="D17" s="12"/>
      <c r="E17" s="123">
        <v>68.17</v>
      </c>
      <c r="F17" s="13"/>
      <c r="G17" s="13"/>
      <c r="H17" s="13"/>
      <c r="I17" s="123">
        <v>68.17</v>
      </c>
      <c r="J17" s="13">
        <f>+'Link In'!B58</f>
        <v>178.38095936629014</v>
      </c>
      <c r="K17" s="13">
        <f>+'Link In'!C58</f>
        <v>187.62461493325509</v>
      </c>
      <c r="L17" s="13">
        <f>+'Link In'!D58</f>
        <v>178.16444183658501</v>
      </c>
      <c r="M17" s="13">
        <f>+'Link In'!E58</f>
        <v>169.03285902889834</v>
      </c>
      <c r="N17" s="13">
        <f>+'Link In'!F58</f>
        <v>168.47689599530585</v>
      </c>
      <c r="O17" s="13">
        <f>+'Link In'!G58</f>
        <v>189.98635763532346</v>
      </c>
      <c r="P17" s="13">
        <f>+'Link In'!H58</f>
        <v>176</v>
      </c>
      <c r="Q17" s="13">
        <f>+'Link In'!I58</f>
        <v>176</v>
      </c>
      <c r="R17" s="13">
        <f>+'Link In'!J58</f>
        <v>176</v>
      </c>
      <c r="S17" s="13">
        <f>+'Link In'!K58</f>
        <v>176</v>
      </c>
      <c r="T17" s="13">
        <f>+'Link In'!L58</f>
        <v>176</v>
      </c>
      <c r="U17" s="13">
        <f>+'Link In'!M58</f>
        <v>176</v>
      </c>
      <c r="V17" s="13">
        <f>+'Link In'!N58</f>
        <v>176</v>
      </c>
      <c r="W17" s="13">
        <f>+'Link In'!O58</f>
        <v>176</v>
      </c>
      <c r="X17" s="13">
        <f>+'Link In'!P58</f>
        <v>176</v>
      </c>
      <c r="Y17" s="13">
        <f>+'Link In'!Q58</f>
        <v>176</v>
      </c>
      <c r="Z17" s="13">
        <f>+'Link In'!R58</f>
        <v>176</v>
      </c>
      <c r="AA17" s="13">
        <f>+'Link In'!S58</f>
        <v>176</v>
      </c>
      <c r="AB17" s="13">
        <f>+'Link In'!T58</f>
        <v>176</v>
      </c>
      <c r="AC17" s="13">
        <f>+'Link In'!U58</f>
        <v>176</v>
      </c>
      <c r="AD17" s="13">
        <f>+'Link In'!V58</f>
        <v>176</v>
      </c>
      <c r="AE17" s="13">
        <f>+'Link In'!W58</f>
        <v>176</v>
      </c>
      <c r="AF17" s="13">
        <f>+'Link In'!X58</f>
        <v>176</v>
      </c>
      <c r="AG17" s="13">
        <f>+'Link In'!Y58</f>
        <v>176</v>
      </c>
      <c r="AH17" s="13">
        <f>+'Link In'!Z58</f>
        <v>176</v>
      </c>
      <c r="AI17" s="13">
        <f>+'Link In'!AA58</f>
        <v>176</v>
      </c>
      <c r="AJ17" s="13">
        <f>+'Link In'!AB58</f>
        <v>176</v>
      </c>
      <c r="AK17" s="13">
        <f>+'Link In'!AC58</f>
        <v>176</v>
      </c>
    </row>
    <row r="18" spans="1:37" x14ac:dyDescent="0.3">
      <c r="A18" s="6"/>
      <c r="B18" s="12" t="s">
        <v>7</v>
      </c>
      <c r="C18" s="13"/>
      <c r="D18" s="12"/>
      <c r="E18" s="123">
        <v>109.04</v>
      </c>
      <c r="F18" s="13"/>
      <c r="G18" s="13"/>
      <c r="H18" s="13"/>
      <c r="I18" s="123">
        <v>109.04</v>
      </c>
      <c r="J18" s="13">
        <f>+'Link In'!B59</f>
        <v>1957.2266965443227</v>
      </c>
      <c r="K18" s="13">
        <f>+'Link In'!C59</f>
        <v>2027.8053925165075</v>
      </c>
      <c r="L18" s="13">
        <f>+'Link In'!D59</f>
        <v>2008.7784299339692</v>
      </c>
      <c r="M18" s="13">
        <f>+'Link In'!E59</f>
        <v>1963.0602531181216</v>
      </c>
      <c r="N18" s="13">
        <f>+'Link In'!F59</f>
        <v>1920.1862579572096</v>
      </c>
      <c r="O18" s="13">
        <f>+'Link In'!G59</f>
        <v>2066.5918928833453</v>
      </c>
      <c r="P18" s="13">
        <f>+'Link In'!H59</f>
        <v>2003</v>
      </c>
      <c r="Q18" s="13">
        <f>+'Link In'!I59</f>
        <v>1998</v>
      </c>
      <c r="R18" s="13">
        <f>+'Link In'!J59</f>
        <v>1994</v>
      </c>
      <c r="S18" s="13">
        <f>+'Link In'!K59</f>
        <v>1994</v>
      </c>
      <c r="T18" s="13">
        <f>+'Link In'!L59</f>
        <v>1994</v>
      </c>
      <c r="U18" s="13">
        <f>+'Link In'!M59</f>
        <v>1993</v>
      </c>
      <c r="V18" s="13">
        <f>+'Link In'!N59</f>
        <v>1991</v>
      </c>
      <c r="W18" s="13">
        <f>+'Link In'!O59</f>
        <v>1994</v>
      </c>
      <c r="X18" s="13">
        <f>+'Link In'!P59</f>
        <v>1999</v>
      </c>
      <c r="Y18" s="13">
        <f>+'Link In'!Q59</f>
        <v>2002</v>
      </c>
      <c r="Z18" s="13">
        <f>+'Link In'!R59</f>
        <v>2001</v>
      </c>
      <c r="AA18" s="13">
        <f>+'Link In'!S59</f>
        <v>2005</v>
      </c>
      <c r="AB18" s="13">
        <f>+'Link In'!T59</f>
        <v>2003</v>
      </c>
      <c r="AC18" s="13">
        <f>+'Link In'!U59</f>
        <v>1998</v>
      </c>
      <c r="AD18" s="13">
        <f>+'Link In'!V59</f>
        <v>1994</v>
      </c>
      <c r="AE18" s="13">
        <f>+'Link In'!W59</f>
        <v>1994</v>
      </c>
      <c r="AF18" s="13">
        <f>+'Link In'!X59</f>
        <v>1994</v>
      </c>
      <c r="AG18" s="13">
        <f>+'Link In'!Y59</f>
        <v>1993</v>
      </c>
      <c r="AH18" s="13">
        <f>+'Link In'!Z59</f>
        <v>1991</v>
      </c>
      <c r="AI18" s="13">
        <f>+'Link In'!AA59</f>
        <v>1994</v>
      </c>
      <c r="AJ18" s="13">
        <f>+'Link In'!AB59</f>
        <v>1999</v>
      </c>
      <c r="AK18" s="13">
        <f>+'Link In'!AC59</f>
        <v>2002</v>
      </c>
    </row>
    <row r="19" spans="1:37" x14ac:dyDescent="0.3">
      <c r="A19" s="6"/>
      <c r="B19" s="12" t="s">
        <v>8</v>
      </c>
      <c r="C19" s="13"/>
      <c r="D19" s="12"/>
      <c r="E19" s="123">
        <v>204.47</v>
      </c>
      <c r="F19" s="13"/>
      <c r="G19" s="13"/>
      <c r="H19" s="13"/>
      <c r="I19" s="123">
        <v>204.47</v>
      </c>
      <c r="J19" s="13">
        <f>+'Link In'!B60</f>
        <v>1</v>
      </c>
      <c r="K19" s="13">
        <f>+'Link In'!C60</f>
        <v>1</v>
      </c>
      <c r="L19" s="13">
        <f>+'Link In'!D60</f>
        <v>1</v>
      </c>
      <c r="M19" s="13">
        <f>+'Link In'!E60</f>
        <v>1</v>
      </c>
      <c r="N19" s="13">
        <f>+'Link In'!F60</f>
        <v>1</v>
      </c>
      <c r="O19" s="13">
        <f>+'Link In'!G60</f>
        <v>1</v>
      </c>
      <c r="P19" s="13">
        <f>+'Link In'!H60</f>
        <v>1</v>
      </c>
      <c r="Q19" s="13">
        <f>+'Link In'!I60</f>
        <v>1</v>
      </c>
      <c r="R19" s="13">
        <f>+'Link In'!J60</f>
        <v>1</v>
      </c>
      <c r="S19" s="13">
        <f>+'Link In'!K60</f>
        <v>1</v>
      </c>
      <c r="T19" s="13">
        <f>+'Link In'!L60</f>
        <v>1</v>
      </c>
      <c r="U19" s="13">
        <f>+'Link In'!M60</f>
        <v>1</v>
      </c>
      <c r="V19" s="13">
        <f>+'Link In'!N60</f>
        <v>1</v>
      </c>
      <c r="W19" s="13">
        <f>+'Link In'!O60</f>
        <v>1</v>
      </c>
      <c r="X19" s="13">
        <f>+'Link In'!P60</f>
        <v>1</v>
      </c>
      <c r="Y19" s="13">
        <f>+'Link In'!Q60</f>
        <v>1</v>
      </c>
      <c r="Z19" s="13">
        <f>+'Link In'!R60</f>
        <v>1</v>
      </c>
      <c r="AA19" s="13">
        <f>+'Link In'!S60</f>
        <v>1</v>
      </c>
      <c r="AB19" s="13">
        <f>+'Link In'!T60</f>
        <v>1</v>
      </c>
      <c r="AC19" s="13">
        <f>+'Link In'!U60</f>
        <v>1</v>
      </c>
      <c r="AD19" s="13">
        <f>+'Link In'!V60</f>
        <v>1</v>
      </c>
      <c r="AE19" s="13">
        <f>+'Link In'!W60</f>
        <v>1</v>
      </c>
      <c r="AF19" s="13">
        <f>+'Link In'!X60</f>
        <v>1</v>
      </c>
      <c r="AG19" s="13">
        <f>+'Link In'!Y60</f>
        <v>1</v>
      </c>
      <c r="AH19" s="13">
        <f>+'Link In'!Z60</f>
        <v>1</v>
      </c>
      <c r="AI19" s="13">
        <f>+'Link In'!AA60</f>
        <v>1</v>
      </c>
      <c r="AJ19" s="13">
        <f>+'Link In'!AB60</f>
        <v>1</v>
      </c>
      <c r="AK19" s="13">
        <f>+'Link In'!AC60</f>
        <v>1</v>
      </c>
    </row>
    <row r="20" spans="1:37" x14ac:dyDescent="0.3">
      <c r="A20" s="6"/>
      <c r="B20" s="12" t="s">
        <v>9</v>
      </c>
      <c r="C20" s="13"/>
      <c r="D20" s="12"/>
      <c r="E20" s="123">
        <v>340.77</v>
      </c>
      <c r="F20" s="13"/>
      <c r="G20" s="13"/>
      <c r="H20" s="13"/>
      <c r="I20" s="123">
        <v>340.77</v>
      </c>
      <c r="J20" s="13">
        <f>+'Link In'!B61</f>
        <v>28.000000000000004</v>
      </c>
      <c r="K20" s="13">
        <f>+'Link In'!C61</f>
        <v>29.591777445197639</v>
      </c>
      <c r="L20" s="13">
        <f>+'Link In'!D61</f>
        <v>31.000000000000004</v>
      </c>
      <c r="M20" s="13">
        <f>+'Link In'!E61</f>
        <v>31.000000000000004</v>
      </c>
      <c r="N20" s="13">
        <f>+'Link In'!F61</f>
        <v>31.000000000000004</v>
      </c>
      <c r="O20" s="13">
        <f>+'Link In'!G61</f>
        <v>31.000000000000004</v>
      </c>
      <c r="P20" s="13">
        <f>+'Link In'!H61</f>
        <v>30</v>
      </c>
      <c r="Q20" s="13">
        <f>+'Link In'!I61</f>
        <v>30</v>
      </c>
      <c r="R20" s="13">
        <f>+'Link In'!J61</f>
        <v>30</v>
      </c>
      <c r="S20" s="13">
        <f>+'Link In'!K61</f>
        <v>30</v>
      </c>
      <c r="T20" s="13">
        <f>+'Link In'!L61</f>
        <v>30</v>
      </c>
      <c r="U20" s="13">
        <f>+'Link In'!M61</f>
        <v>30</v>
      </c>
      <c r="V20" s="13">
        <f>+'Link In'!N61</f>
        <v>30</v>
      </c>
      <c r="W20" s="13">
        <f>+'Link In'!O61</f>
        <v>30</v>
      </c>
      <c r="X20" s="13">
        <f>+'Link In'!P61</f>
        <v>30</v>
      </c>
      <c r="Y20" s="13">
        <f>+'Link In'!Q61</f>
        <v>30</v>
      </c>
      <c r="Z20" s="13">
        <f>+'Link In'!R61</f>
        <v>30</v>
      </c>
      <c r="AA20" s="13">
        <f>+'Link In'!S61</f>
        <v>30</v>
      </c>
      <c r="AB20" s="13">
        <f>+'Link In'!T61</f>
        <v>30</v>
      </c>
      <c r="AC20" s="13">
        <f>+'Link In'!U61</f>
        <v>30</v>
      </c>
      <c r="AD20" s="13">
        <f>+'Link In'!V61</f>
        <v>30</v>
      </c>
      <c r="AE20" s="13">
        <f>+'Link In'!W61</f>
        <v>30</v>
      </c>
      <c r="AF20" s="13">
        <f>+'Link In'!X61</f>
        <v>30</v>
      </c>
      <c r="AG20" s="13">
        <f>+'Link In'!Y61</f>
        <v>30</v>
      </c>
      <c r="AH20" s="13">
        <f>+'Link In'!Z61</f>
        <v>30</v>
      </c>
      <c r="AI20" s="13">
        <f>+'Link In'!AA61</f>
        <v>30</v>
      </c>
      <c r="AJ20" s="13">
        <f>+'Link In'!AB61</f>
        <v>30</v>
      </c>
      <c r="AK20" s="13">
        <f>+'Link In'!AC61</f>
        <v>30</v>
      </c>
    </row>
    <row r="21" spans="1:37" x14ac:dyDescent="0.3">
      <c r="A21" s="6"/>
      <c r="B21" s="12" t="s">
        <v>10</v>
      </c>
      <c r="C21" s="13"/>
      <c r="D21" s="12"/>
      <c r="E21" s="123">
        <v>681.5</v>
      </c>
      <c r="F21" s="13"/>
      <c r="G21" s="13"/>
      <c r="H21" s="13"/>
      <c r="I21" s="123">
        <v>681.5</v>
      </c>
      <c r="J21" s="13">
        <f>+'Link In'!B62</f>
        <v>16.347953044754217</v>
      </c>
      <c r="K21" s="13">
        <f>+'Link In'!C62</f>
        <v>15</v>
      </c>
      <c r="L21" s="13">
        <f>+'Link In'!D62</f>
        <v>15</v>
      </c>
      <c r="M21" s="13">
        <f>+'Link In'!E62</f>
        <v>14.032883345561261</v>
      </c>
      <c r="N21" s="13">
        <f>+'Link In'!F62</f>
        <v>14</v>
      </c>
      <c r="O21" s="13">
        <f>+'Link In'!G62</f>
        <v>13</v>
      </c>
      <c r="P21" s="13">
        <f>+'Link In'!H62</f>
        <v>14</v>
      </c>
      <c r="Q21" s="13">
        <f>+'Link In'!I62</f>
        <v>14</v>
      </c>
      <c r="R21" s="13">
        <f>+'Link In'!J62</f>
        <v>14</v>
      </c>
      <c r="S21" s="13">
        <f>+'Link In'!K62</f>
        <v>14</v>
      </c>
      <c r="T21" s="13">
        <f>+'Link In'!L62</f>
        <v>14</v>
      </c>
      <c r="U21" s="13">
        <f>+'Link In'!M62</f>
        <v>14</v>
      </c>
      <c r="V21" s="13">
        <f>+'Link In'!N62</f>
        <v>14</v>
      </c>
      <c r="W21" s="13">
        <f>+'Link In'!O62</f>
        <v>14</v>
      </c>
      <c r="X21" s="13">
        <f>+'Link In'!P62</f>
        <v>14</v>
      </c>
      <c r="Y21" s="13">
        <f>+'Link In'!Q62</f>
        <v>14</v>
      </c>
      <c r="Z21" s="13">
        <f>+'Link In'!R62</f>
        <v>14</v>
      </c>
      <c r="AA21" s="13">
        <f>+'Link In'!S62</f>
        <v>14</v>
      </c>
      <c r="AB21" s="13">
        <f>+'Link In'!T62</f>
        <v>14</v>
      </c>
      <c r="AC21" s="13">
        <f>+'Link In'!U62</f>
        <v>14</v>
      </c>
      <c r="AD21" s="13">
        <f>+'Link In'!V62</f>
        <v>14</v>
      </c>
      <c r="AE21" s="13">
        <f>+'Link In'!W62</f>
        <v>14</v>
      </c>
      <c r="AF21" s="13">
        <f>+'Link In'!X62</f>
        <v>14</v>
      </c>
      <c r="AG21" s="13">
        <f>+'Link In'!Y62</f>
        <v>14</v>
      </c>
      <c r="AH21" s="13">
        <f>+'Link In'!Z62</f>
        <v>14</v>
      </c>
      <c r="AI21" s="13">
        <f>+'Link In'!AA62</f>
        <v>14</v>
      </c>
      <c r="AJ21" s="13">
        <f>+'Link In'!AB62</f>
        <v>14</v>
      </c>
      <c r="AK21" s="13">
        <f>+'Link In'!AC62</f>
        <v>14</v>
      </c>
    </row>
    <row r="22" spans="1:37" x14ac:dyDescent="0.3">
      <c r="A22" s="6"/>
      <c r="B22" s="12" t="s">
        <v>11</v>
      </c>
      <c r="C22" s="13"/>
      <c r="D22" s="12"/>
      <c r="E22" s="123">
        <v>1090.4000000000001</v>
      </c>
      <c r="F22" s="13"/>
      <c r="G22" s="13"/>
      <c r="H22" s="13"/>
      <c r="I22" s="123">
        <v>1090.4000000000001</v>
      </c>
      <c r="J22" s="13">
        <f>+'Link In'!B63</f>
        <v>10.999999999999998</v>
      </c>
      <c r="K22" s="13">
        <f>+'Link In'!C63</f>
        <v>10.999999999999998</v>
      </c>
      <c r="L22" s="13">
        <f>+'Link In'!D63</f>
        <v>10.999999999999998</v>
      </c>
      <c r="M22" s="13">
        <f>+'Link In'!E63</f>
        <v>11.183565663976522</v>
      </c>
      <c r="N22" s="13">
        <f>+'Link In'!F63</f>
        <v>10.816434336023477</v>
      </c>
      <c r="O22" s="13">
        <f>+'Link In'!G63</f>
        <v>10.723285033015406</v>
      </c>
      <c r="P22" s="13">
        <f>+'Link In'!H63</f>
        <v>11</v>
      </c>
      <c r="Q22" s="13">
        <f>+'Link In'!I63</f>
        <v>11</v>
      </c>
      <c r="R22" s="13">
        <f>+'Link In'!J63</f>
        <v>11</v>
      </c>
      <c r="S22" s="13">
        <f>+'Link In'!K63</f>
        <v>11</v>
      </c>
      <c r="T22" s="13">
        <f>+'Link In'!L63</f>
        <v>11</v>
      </c>
      <c r="U22" s="13">
        <f>+'Link In'!M63</f>
        <v>11</v>
      </c>
      <c r="V22" s="13">
        <f>+'Link In'!N63</f>
        <v>11</v>
      </c>
      <c r="W22" s="13">
        <f>+'Link In'!O63</f>
        <v>11</v>
      </c>
      <c r="X22" s="13">
        <f>+'Link In'!P63</f>
        <v>11</v>
      </c>
      <c r="Y22" s="13">
        <f>+'Link In'!Q63</f>
        <v>11</v>
      </c>
      <c r="Z22" s="13">
        <f>+'Link In'!R63</f>
        <v>11</v>
      </c>
      <c r="AA22" s="13">
        <f>+'Link In'!S63</f>
        <v>11</v>
      </c>
      <c r="AB22" s="13">
        <f>+'Link In'!T63</f>
        <v>11</v>
      </c>
      <c r="AC22" s="13">
        <f>+'Link In'!U63</f>
        <v>11</v>
      </c>
      <c r="AD22" s="13">
        <f>+'Link In'!V63</f>
        <v>11</v>
      </c>
      <c r="AE22" s="13">
        <f>+'Link In'!W63</f>
        <v>11</v>
      </c>
      <c r="AF22" s="13">
        <f>+'Link In'!X63</f>
        <v>11</v>
      </c>
      <c r="AG22" s="13">
        <f>+'Link In'!Y63</f>
        <v>11</v>
      </c>
      <c r="AH22" s="13">
        <f>+'Link In'!Z63</f>
        <v>11</v>
      </c>
      <c r="AI22" s="13">
        <f>+'Link In'!AA63</f>
        <v>11</v>
      </c>
      <c r="AJ22" s="13">
        <f>+'Link In'!AB63</f>
        <v>11</v>
      </c>
      <c r="AK22" s="13">
        <f>+'Link In'!AC63</f>
        <v>11</v>
      </c>
    </row>
    <row r="23" spans="1:37" x14ac:dyDescent="0.3">
      <c r="A23" s="6"/>
      <c r="B23" s="12"/>
      <c r="C23" s="13"/>
      <c r="D23" s="12"/>
      <c r="E23" s="86"/>
      <c r="F23" s="13"/>
      <c r="G23" s="13"/>
      <c r="H23" s="13"/>
      <c r="I23" s="86"/>
      <c r="J23" s="13"/>
      <c r="K23" s="13"/>
      <c r="L23" s="13"/>
      <c r="M23" s="13"/>
      <c r="N23" s="13"/>
      <c r="O23" s="13"/>
      <c r="P23" s="13"/>
      <c r="Q23" s="13"/>
      <c r="R23" s="1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x14ac:dyDescent="0.3">
      <c r="A24" s="6"/>
      <c r="B24" s="15"/>
      <c r="C24" s="16"/>
      <c r="D24" s="15"/>
      <c r="E24" s="87"/>
      <c r="F24" s="13"/>
      <c r="G24" s="13"/>
      <c r="H24" s="13"/>
      <c r="I24" s="87"/>
      <c r="J24" s="16"/>
      <c r="K24" s="16"/>
      <c r="L24" s="16"/>
      <c r="M24" s="16"/>
      <c r="N24" s="16"/>
      <c r="O24" s="16"/>
      <c r="P24" s="16"/>
      <c r="Q24" s="16"/>
      <c r="R24" s="1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:37" x14ac:dyDescent="0.3">
      <c r="A25" s="6"/>
      <c r="B25" s="10" t="s">
        <v>14</v>
      </c>
      <c r="C25" s="18"/>
      <c r="D25" s="10"/>
      <c r="E25" s="17"/>
      <c r="F25" s="18">
        <f t="shared" ref="F25:AK25" si="0">SUM(F14:F24)</f>
        <v>0</v>
      </c>
      <c r="G25" s="18">
        <f t="shared" si="0"/>
        <v>0</v>
      </c>
      <c r="H25" s="18">
        <f t="shared" si="0"/>
        <v>0</v>
      </c>
      <c r="I25" s="17"/>
      <c r="J25" s="18">
        <f>SUM(J14:J24)</f>
        <v>8998.4833395070928</v>
      </c>
      <c r="K25" s="18">
        <f>SUM(K14:K24)</f>
        <v>9558.6702120448354</v>
      </c>
      <c r="L25" s="18">
        <f>SUM(L14:L24)</f>
        <v>9273.2452826931258</v>
      </c>
      <c r="M25" s="18">
        <f t="shared" si="0"/>
        <v>9184.851134642242</v>
      </c>
      <c r="N25" s="18">
        <f t="shared" si="0"/>
        <v>8847.1425707847629</v>
      </c>
      <c r="O25" s="18">
        <f t="shared" si="0"/>
        <v>9704.2025419815418</v>
      </c>
      <c r="P25" s="18">
        <f t="shared" si="0"/>
        <v>9262</v>
      </c>
      <c r="Q25" s="18">
        <f t="shared" si="0"/>
        <v>9240</v>
      </c>
      <c r="R25" s="18">
        <f t="shared" si="0"/>
        <v>9222</v>
      </c>
      <c r="S25" s="18">
        <f t="shared" si="0"/>
        <v>9221</v>
      </c>
      <c r="T25" s="18">
        <f t="shared" si="0"/>
        <v>9221</v>
      </c>
      <c r="U25" s="18">
        <f t="shared" si="0"/>
        <v>9218</v>
      </c>
      <c r="V25" s="18">
        <f t="shared" si="0"/>
        <v>9210</v>
      </c>
      <c r="W25" s="18">
        <f t="shared" si="0"/>
        <v>9224</v>
      </c>
      <c r="X25" s="18">
        <f t="shared" si="0"/>
        <v>9246</v>
      </c>
      <c r="Y25" s="18">
        <f t="shared" si="0"/>
        <v>9257</v>
      </c>
      <c r="Z25" s="18">
        <f t="shared" si="0"/>
        <v>9253</v>
      </c>
      <c r="AA25" s="18">
        <f t="shared" si="0"/>
        <v>9269</v>
      </c>
      <c r="AB25" s="18">
        <f t="shared" si="0"/>
        <v>9259</v>
      </c>
      <c r="AC25" s="18">
        <f t="shared" si="0"/>
        <v>9237</v>
      </c>
      <c r="AD25" s="18">
        <f t="shared" si="0"/>
        <v>9219</v>
      </c>
      <c r="AE25" s="18">
        <f t="shared" si="0"/>
        <v>9219</v>
      </c>
      <c r="AF25" s="18">
        <f t="shared" si="0"/>
        <v>9219</v>
      </c>
      <c r="AG25" s="18">
        <f t="shared" si="0"/>
        <v>9216</v>
      </c>
      <c r="AH25" s="18">
        <f t="shared" si="0"/>
        <v>9208</v>
      </c>
      <c r="AI25" s="18">
        <f t="shared" si="0"/>
        <v>9222</v>
      </c>
      <c r="AJ25" s="18">
        <f t="shared" si="0"/>
        <v>9244</v>
      </c>
      <c r="AK25" s="18">
        <f t="shared" si="0"/>
        <v>9256</v>
      </c>
    </row>
    <row r="26" spans="1:37" x14ac:dyDescent="0.3">
      <c r="A26" s="6"/>
      <c r="B26" s="7"/>
      <c r="C26" s="7"/>
      <c r="D26" s="7"/>
      <c r="E26" s="19"/>
      <c r="F26" s="19"/>
      <c r="G26" s="19"/>
      <c r="H26" s="19"/>
      <c r="I26" s="19"/>
      <c r="J26" s="18"/>
      <c r="K26" s="18"/>
      <c r="L26" s="18"/>
      <c r="M26" s="18"/>
      <c r="N26" s="18"/>
      <c r="O26" s="18"/>
      <c r="P26" s="19"/>
      <c r="Q26" s="19"/>
      <c r="R26" s="13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33"/>
      <c r="AE26" s="56"/>
      <c r="AF26" s="56"/>
      <c r="AG26" s="56"/>
      <c r="AH26" s="56"/>
      <c r="AI26" s="56"/>
      <c r="AJ26" s="56"/>
      <c r="AK26" s="56"/>
    </row>
    <row r="27" spans="1:37" x14ac:dyDescent="0.3">
      <c r="E27" s="18"/>
      <c r="J27" s="18"/>
      <c r="K27" s="18"/>
      <c r="L27" s="18"/>
      <c r="M27" s="18"/>
      <c r="N27" s="18"/>
      <c r="O27" s="18"/>
      <c r="R27" s="13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33"/>
      <c r="AE27" s="56"/>
      <c r="AF27" s="56"/>
      <c r="AG27" s="56"/>
      <c r="AH27" s="56"/>
      <c r="AI27" s="56"/>
      <c r="AJ27" s="56"/>
      <c r="AK27" s="56"/>
    </row>
    <row r="28" spans="1:37" x14ac:dyDescent="0.3">
      <c r="E28" s="19"/>
      <c r="J28" s="19"/>
      <c r="K28" s="19"/>
      <c r="L28" s="19"/>
      <c r="M28" s="19"/>
      <c r="N28" s="19"/>
      <c r="O28" s="19"/>
      <c r="R28" s="164"/>
      <c r="AD28" s="164"/>
    </row>
    <row r="29" spans="1:37" x14ac:dyDescent="0.3">
      <c r="R29" s="164"/>
      <c r="AD29" s="164"/>
    </row>
    <row r="30" spans="1:37" x14ac:dyDescent="0.3">
      <c r="A30" s="2" t="s">
        <v>18</v>
      </c>
      <c r="B30" s="3"/>
      <c r="C30" s="3"/>
      <c r="D30" s="3"/>
      <c r="E30" s="4"/>
      <c r="F30" s="5">
        <f>F11</f>
        <v>40909</v>
      </c>
      <c r="G30" s="5">
        <f t="shared" ref="G30:H30" si="1">G11</f>
        <v>40940</v>
      </c>
      <c r="H30" s="5">
        <f t="shared" si="1"/>
        <v>40969</v>
      </c>
      <c r="I30" s="4"/>
      <c r="J30" s="5">
        <f>+J$11</f>
        <v>43160</v>
      </c>
      <c r="K30" s="5">
        <f>+K$11</f>
        <v>43191</v>
      </c>
      <c r="L30" s="5">
        <f t="shared" ref="L30:AK30" si="2">+L$11</f>
        <v>43221</v>
      </c>
      <c r="M30" s="5">
        <f t="shared" si="2"/>
        <v>43252</v>
      </c>
      <c r="N30" s="5">
        <f t="shared" si="2"/>
        <v>43282</v>
      </c>
      <c r="O30" s="5">
        <f t="shared" si="2"/>
        <v>43313</v>
      </c>
      <c r="P30" s="5">
        <f t="shared" si="2"/>
        <v>43344</v>
      </c>
      <c r="Q30" s="5">
        <f t="shared" si="2"/>
        <v>43374</v>
      </c>
      <c r="R30" s="5">
        <f t="shared" si="2"/>
        <v>43405</v>
      </c>
      <c r="S30" s="5">
        <f t="shared" si="2"/>
        <v>43435</v>
      </c>
      <c r="T30" s="5">
        <f t="shared" si="2"/>
        <v>43466</v>
      </c>
      <c r="U30" s="5">
        <f t="shared" si="2"/>
        <v>43497</v>
      </c>
      <c r="V30" s="5">
        <f t="shared" si="2"/>
        <v>43525</v>
      </c>
      <c r="W30" s="5">
        <f t="shared" si="2"/>
        <v>43556</v>
      </c>
      <c r="X30" s="5">
        <f t="shared" si="2"/>
        <v>43586</v>
      </c>
      <c r="Y30" s="5">
        <f t="shared" si="2"/>
        <v>43617</v>
      </c>
      <c r="Z30" s="5">
        <f t="shared" si="2"/>
        <v>43647</v>
      </c>
      <c r="AA30" s="5">
        <f t="shared" si="2"/>
        <v>43678</v>
      </c>
      <c r="AB30" s="5">
        <f t="shared" si="2"/>
        <v>43709</v>
      </c>
      <c r="AC30" s="5">
        <f t="shared" si="2"/>
        <v>43739</v>
      </c>
      <c r="AD30" s="5">
        <f t="shared" si="2"/>
        <v>43770</v>
      </c>
      <c r="AE30" s="5">
        <f t="shared" si="2"/>
        <v>43800</v>
      </c>
      <c r="AF30" s="5">
        <f t="shared" si="2"/>
        <v>43831</v>
      </c>
      <c r="AG30" s="5">
        <f t="shared" si="2"/>
        <v>43862</v>
      </c>
      <c r="AH30" s="5">
        <f t="shared" si="2"/>
        <v>43891</v>
      </c>
      <c r="AI30" s="5">
        <f t="shared" si="2"/>
        <v>43922</v>
      </c>
      <c r="AJ30" s="5">
        <f t="shared" si="2"/>
        <v>43952</v>
      </c>
      <c r="AK30" s="5">
        <f t="shared" si="2"/>
        <v>43983</v>
      </c>
    </row>
    <row r="31" spans="1:37" x14ac:dyDescent="0.3">
      <c r="A31" s="6"/>
      <c r="B31" s="10"/>
      <c r="C31" s="10"/>
      <c r="D31" s="10"/>
      <c r="E31" s="26"/>
      <c r="F31" s="18"/>
      <c r="G31" s="18"/>
      <c r="H31" s="18"/>
      <c r="I31" s="26"/>
      <c r="J31" s="9"/>
      <c r="K31" s="9"/>
      <c r="L31" s="9"/>
      <c r="M31" s="9"/>
      <c r="N31" s="9"/>
      <c r="O31" s="9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x14ac:dyDescent="0.3">
      <c r="A32" s="6"/>
      <c r="B32" s="21" t="s">
        <v>13</v>
      </c>
      <c r="C32" s="21"/>
      <c r="D32" s="21"/>
      <c r="E32" s="7" t="s">
        <v>23</v>
      </c>
      <c r="F32" s="18"/>
      <c r="G32" s="18"/>
      <c r="H32" s="18"/>
      <c r="I32" s="7"/>
      <c r="J32" s="27"/>
      <c r="K32" s="27"/>
      <c r="L32" s="27"/>
      <c r="M32" s="27"/>
      <c r="N32" s="27"/>
      <c r="O32" s="27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x14ac:dyDescent="0.3">
      <c r="A33" s="6"/>
      <c r="B33" s="29" t="s">
        <v>27</v>
      </c>
      <c r="C33" s="29"/>
      <c r="D33" s="29"/>
      <c r="E33" s="151">
        <v>5.0952000000000002</v>
      </c>
      <c r="F33" s="13"/>
      <c r="G33" s="13"/>
      <c r="H33" s="13"/>
      <c r="I33" s="151">
        <v>4.4119999999999999</v>
      </c>
      <c r="J33" s="13">
        <f>+'Link In'!B66</f>
        <v>251905.65206102916</v>
      </c>
      <c r="K33" s="13">
        <f>+'Link In'!C66</f>
        <v>285921.95314426807</v>
      </c>
      <c r="L33" s="13">
        <f>+'Link In'!D66</f>
        <v>293534.06749259704</v>
      </c>
      <c r="M33" s="13">
        <f>+'Link In'!E66</f>
        <v>350765.9400115062</v>
      </c>
      <c r="N33" s="13">
        <f>+'Link In'!F66</f>
        <v>357960.77684133808</v>
      </c>
      <c r="O33" s="13">
        <f>+'Link In'!G66</f>
        <v>383606.39141433488</v>
      </c>
      <c r="P33" s="13">
        <f>+'Link In'!H66</f>
        <v>368191.56525176635</v>
      </c>
      <c r="Q33" s="13">
        <f>+'Link In'!I66</f>
        <v>352635.94315928296</v>
      </c>
      <c r="R33" s="13">
        <f>+'Link In'!J66</f>
        <v>290275.62453287747</v>
      </c>
      <c r="S33" s="13">
        <f>+'Link In'!K66</f>
        <v>274613.96703200118</v>
      </c>
      <c r="T33" s="13">
        <f>+'Link In'!L66</f>
        <v>275727.59402217978</v>
      </c>
      <c r="U33" s="13">
        <f>+'Link In'!M66</f>
        <v>261228.15738379821</v>
      </c>
      <c r="V33" s="13">
        <f>+'Link In'!N66</f>
        <v>287650.99154088693</v>
      </c>
      <c r="W33" s="13">
        <f>+'Link In'!O66</f>
        <v>292019.97092577309</v>
      </c>
      <c r="X33" s="13">
        <f>+'Link In'!P66</f>
        <v>324947.68846158893</v>
      </c>
      <c r="Y33" s="13">
        <f>+'Link In'!Q66</f>
        <v>344052.03410291561</v>
      </c>
      <c r="Z33" s="13">
        <f>+'Link In'!R66</f>
        <v>368305.24659469194</v>
      </c>
      <c r="AA33" s="13">
        <f>+'Link In'!S66</f>
        <v>375326.45632116037</v>
      </c>
      <c r="AB33" s="13">
        <f>+'Link In'!T66</f>
        <v>365944.68772095913</v>
      </c>
      <c r="AC33" s="13">
        <f>+'Link In'!U66</f>
        <v>350483.99332659779</v>
      </c>
      <c r="AD33" s="13">
        <f>+'Link In'!V66</f>
        <v>288504.22659751732</v>
      </c>
      <c r="AE33" s="13">
        <f>+'Link In'!W66</f>
        <v>272938.14387253224</v>
      </c>
      <c r="AF33" s="13">
        <f>+'Link In'!X66</f>
        <v>274065.77547237265</v>
      </c>
      <c r="AG33" s="13">
        <f>+'Link In'!Y66</f>
        <v>259653.72737721208</v>
      </c>
      <c r="AH33" s="13">
        <f>+'Link In'!Z66</f>
        <v>285917.31031355727</v>
      </c>
      <c r="AI33" s="13">
        <f>+'Link In'!AA66</f>
        <v>290259.95772753097</v>
      </c>
      <c r="AJ33" s="13">
        <f>+'Link In'!AB66</f>
        <v>322989.2189137098</v>
      </c>
      <c r="AK33" s="13">
        <f>+'Link In'!AC66</f>
        <v>341978.42208595853</v>
      </c>
    </row>
    <row r="34" spans="1:37" x14ac:dyDescent="0.3">
      <c r="A34" s="6"/>
      <c r="B34" s="29" t="s">
        <v>28</v>
      </c>
      <c r="C34" s="29"/>
      <c r="D34" s="29"/>
      <c r="E34" s="88"/>
      <c r="F34" s="13"/>
      <c r="G34" s="13"/>
      <c r="H34" s="13"/>
      <c r="I34" s="88"/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</row>
    <row r="35" spans="1:37" x14ac:dyDescent="0.3">
      <c r="A35" s="6"/>
      <c r="B35" s="29" t="s">
        <v>29</v>
      </c>
      <c r="C35" s="29"/>
      <c r="D35" s="29"/>
      <c r="E35" s="88"/>
      <c r="F35" s="13"/>
      <c r="G35" s="13"/>
      <c r="H35" s="13"/>
      <c r="I35" s="88"/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</row>
    <row r="36" spans="1:37" x14ac:dyDescent="0.3">
      <c r="A36" s="6"/>
      <c r="B36" s="29" t="s">
        <v>30</v>
      </c>
      <c r="C36" s="29"/>
      <c r="D36" s="29"/>
      <c r="E36" s="88"/>
      <c r="F36" s="13"/>
      <c r="G36" s="13"/>
      <c r="H36" s="13"/>
      <c r="I36" s="88"/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</row>
    <row r="37" spans="1:37" x14ac:dyDescent="0.3">
      <c r="A37" s="6"/>
      <c r="B37" s="29"/>
      <c r="C37" s="29"/>
      <c r="D37" s="29"/>
      <c r="E37" s="88"/>
      <c r="F37" s="18"/>
      <c r="G37" s="18"/>
      <c r="H37" s="18"/>
      <c r="I37" s="88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</row>
    <row r="38" spans="1:37" x14ac:dyDescent="0.3">
      <c r="A38" s="6"/>
      <c r="B38" s="30"/>
      <c r="C38" s="30"/>
      <c r="D38" s="30"/>
      <c r="E38" s="89"/>
      <c r="F38" s="18"/>
      <c r="G38" s="18"/>
      <c r="H38" s="18"/>
      <c r="I38" s="89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x14ac:dyDescent="0.3">
      <c r="A39" s="22"/>
      <c r="B39" s="10" t="s">
        <v>20</v>
      </c>
      <c r="C39" s="10"/>
      <c r="D39" s="10"/>
      <c r="E39" s="17"/>
      <c r="F39" s="18">
        <f t="shared" ref="F39:H39" si="3">SUM(F33:F38)</f>
        <v>0</v>
      </c>
      <c r="G39" s="18">
        <f t="shared" si="3"/>
        <v>0</v>
      </c>
      <c r="H39" s="18">
        <f t="shared" si="3"/>
        <v>0</v>
      </c>
      <c r="I39" s="17"/>
      <c r="J39" s="18">
        <f>SUM(J33:J38)</f>
        <v>251905.65206102916</v>
      </c>
      <c r="K39" s="18">
        <f t="shared" ref="K39:AK39" si="4">SUM(K33:K38)</f>
        <v>285921.95314426807</v>
      </c>
      <c r="L39" s="18">
        <f t="shared" si="4"/>
        <v>293534.06749259704</v>
      </c>
      <c r="M39" s="18">
        <f t="shared" si="4"/>
        <v>350765.9400115062</v>
      </c>
      <c r="N39" s="18">
        <f t="shared" si="4"/>
        <v>357960.77684133808</v>
      </c>
      <c r="O39" s="18">
        <f t="shared" si="4"/>
        <v>383606.39141433488</v>
      </c>
      <c r="P39" s="18">
        <f t="shared" si="4"/>
        <v>368191.56525176635</v>
      </c>
      <c r="Q39" s="18">
        <f t="shared" si="4"/>
        <v>352635.94315928296</v>
      </c>
      <c r="R39" s="18">
        <f t="shared" si="4"/>
        <v>290275.62453287747</v>
      </c>
      <c r="S39" s="18">
        <f t="shared" si="4"/>
        <v>274613.96703200118</v>
      </c>
      <c r="T39" s="18">
        <f t="shared" si="4"/>
        <v>275727.59402217978</v>
      </c>
      <c r="U39" s="18">
        <f t="shared" si="4"/>
        <v>261228.15738379821</v>
      </c>
      <c r="V39" s="18">
        <f t="shared" si="4"/>
        <v>287650.99154088693</v>
      </c>
      <c r="W39" s="18">
        <f t="shared" si="4"/>
        <v>292019.97092577309</v>
      </c>
      <c r="X39" s="18">
        <f t="shared" si="4"/>
        <v>324947.68846158893</v>
      </c>
      <c r="Y39" s="18">
        <f t="shared" si="4"/>
        <v>344052.03410291561</v>
      </c>
      <c r="Z39" s="18">
        <f t="shared" si="4"/>
        <v>368305.24659469194</v>
      </c>
      <c r="AA39" s="18">
        <f t="shared" si="4"/>
        <v>375326.45632116037</v>
      </c>
      <c r="AB39" s="18">
        <f t="shared" si="4"/>
        <v>365944.68772095913</v>
      </c>
      <c r="AC39" s="18">
        <f t="shared" si="4"/>
        <v>350483.99332659779</v>
      </c>
      <c r="AD39" s="18">
        <f t="shared" si="4"/>
        <v>288504.22659751732</v>
      </c>
      <c r="AE39" s="18">
        <f t="shared" si="4"/>
        <v>272938.14387253224</v>
      </c>
      <c r="AF39" s="18">
        <f t="shared" si="4"/>
        <v>274065.77547237265</v>
      </c>
      <c r="AG39" s="18">
        <f t="shared" si="4"/>
        <v>259653.72737721208</v>
      </c>
      <c r="AH39" s="18">
        <f t="shared" si="4"/>
        <v>285917.31031355727</v>
      </c>
      <c r="AI39" s="18">
        <f t="shared" si="4"/>
        <v>290259.95772753097</v>
      </c>
      <c r="AJ39" s="18">
        <f t="shared" si="4"/>
        <v>322989.2189137098</v>
      </c>
      <c r="AK39" s="18">
        <f t="shared" si="4"/>
        <v>341978.42208595853</v>
      </c>
    </row>
    <row r="40" spans="1:37" x14ac:dyDescent="0.3">
      <c r="E40" s="31"/>
      <c r="R40" s="13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33"/>
      <c r="AE40" s="56"/>
      <c r="AF40" s="56"/>
      <c r="AG40" s="56"/>
      <c r="AH40" s="56"/>
      <c r="AI40" s="56"/>
      <c r="AJ40" s="56"/>
      <c r="AK40" s="56"/>
    </row>
    <row r="41" spans="1:37" x14ac:dyDescent="0.3">
      <c r="R41" s="13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33"/>
      <c r="AE41" s="56"/>
      <c r="AF41" s="56"/>
      <c r="AG41" s="56"/>
      <c r="AH41" s="56"/>
      <c r="AI41" s="56"/>
      <c r="AJ41" s="56"/>
      <c r="AK41" s="56"/>
    </row>
    <row r="42" spans="1:37" x14ac:dyDescent="0.3">
      <c r="R42" s="164"/>
      <c r="AD42" s="164"/>
    </row>
    <row r="43" spans="1:37" x14ac:dyDescent="0.3">
      <c r="R43" s="164"/>
      <c r="AD43" s="164"/>
    </row>
    <row r="44" spans="1:37" x14ac:dyDescent="0.3">
      <c r="R44" s="164"/>
      <c r="AD44" s="164"/>
    </row>
    <row r="45" spans="1:37" x14ac:dyDescent="0.3"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168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168"/>
      <c r="AE45" s="53"/>
      <c r="AF45" s="53"/>
      <c r="AG45" s="53"/>
      <c r="AH45" s="53"/>
      <c r="AI45" s="53"/>
      <c r="AJ45" s="53"/>
      <c r="AK45" s="53"/>
    </row>
    <row r="46" spans="1:37" x14ac:dyDescent="0.3">
      <c r="A46" s="24" t="s">
        <v>36</v>
      </c>
      <c r="B46" s="1"/>
      <c r="C46" s="1"/>
      <c r="D46" s="1"/>
      <c r="E46" s="1" t="s">
        <v>24</v>
      </c>
      <c r="F46" s="1"/>
      <c r="G46" s="1"/>
      <c r="H46" s="1"/>
      <c r="I46" s="1"/>
      <c r="J46" s="1" t="s">
        <v>25</v>
      </c>
      <c r="K46" s="1" t="s">
        <v>25</v>
      </c>
      <c r="L46" s="1" t="s">
        <v>25</v>
      </c>
      <c r="M46" s="1" t="s">
        <v>25</v>
      </c>
      <c r="N46" s="1" t="s">
        <v>25</v>
      </c>
      <c r="O46" s="1" t="s">
        <v>25</v>
      </c>
      <c r="P46" s="1" t="s">
        <v>25</v>
      </c>
      <c r="Q46" s="1" t="s">
        <v>25</v>
      </c>
      <c r="R46" s="7" t="s">
        <v>25</v>
      </c>
      <c r="S46" s="1" t="s">
        <v>25</v>
      </c>
      <c r="T46" s="1" t="s">
        <v>25</v>
      </c>
      <c r="U46" s="1" t="s">
        <v>25</v>
      </c>
      <c r="V46" s="1"/>
      <c r="W46" s="1"/>
      <c r="X46" s="1"/>
      <c r="Y46" s="1"/>
      <c r="Z46" s="1" t="s">
        <v>26</v>
      </c>
      <c r="AA46" s="1" t="s">
        <v>26</v>
      </c>
      <c r="AB46" s="1" t="s">
        <v>26</v>
      </c>
      <c r="AC46" s="1" t="s">
        <v>26</v>
      </c>
      <c r="AD46" s="7" t="s">
        <v>26</v>
      </c>
      <c r="AE46" s="1" t="s">
        <v>26</v>
      </c>
      <c r="AF46" s="1" t="s">
        <v>26</v>
      </c>
      <c r="AG46" s="1" t="s">
        <v>26</v>
      </c>
      <c r="AH46" s="1" t="s">
        <v>26</v>
      </c>
      <c r="AI46" s="1" t="s">
        <v>26</v>
      </c>
      <c r="AJ46" s="1" t="s">
        <v>26</v>
      </c>
      <c r="AK46" s="1" t="s">
        <v>26</v>
      </c>
    </row>
    <row r="47" spans="1:37" x14ac:dyDescent="0.3">
      <c r="A47" s="2" t="s">
        <v>1</v>
      </c>
      <c r="B47" s="3"/>
      <c r="C47" s="3"/>
      <c r="D47" s="3"/>
      <c r="E47" s="4"/>
      <c r="F47" s="5">
        <v>40909</v>
      </c>
      <c r="G47" s="5">
        <v>40940</v>
      </c>
      <c r="H47" s="5">
        <v>40969</v>
      </c>
      <c r="I47" s="4"/>
      <c r="J47" s="5">
        <f>+J$11</f>
        <v>43160</v>
      </c>
      <c r="K47" s="5">
        <f>+K$11</f>
        <v>43191</v>
      </c>
      <c r="L47" s="5">
        <f t="shared" ref="L47:AK47" si="5">+L$11</f>
        <v>43221</v>
      </c>
      <c r="M47" s="5">
        <f t="shared" si="5"/>
        <v>43252</v>
      </c>
      <c r="N47" s="5">
        <f t="shared" si="5"/>
        <v>43282</v>
      </c>
      <c r="O47" s="5">
        <f t="shared" si="5"/>
        <v>43313</v>
      </c>
      <c r="P47" s="5">
        <f t="shared" si="5"/>
        <v>43344</v>
      </c>
      <c r="Q47" s="5">
        <f t="shared" si="5"/>
        <v>43374</v>
      </c>
      <c r="R47" s="5">
        <f t="shared" si="5"/>
        <v>43405</v>
      </c>
      <c r="S47" s="5">
        <f t="shared" si="5"/>
        <v>43435</v>
      </c>
      <c r="T47" s="5">
        <f t="shared" si="5"/>
        <v>43466</v>
      </c>
      <c r="U47" s="5">
        <f t="shared" si="5"/>
        <v>43497</v>
      </c>
      <c r="V47" s="5">
        <f t="shared" si="5"/>
        <v>43525</v>
      </c>
      <c r="W47" s="5">
        <f t="shared" si="5"/>
        <v>43556</v>
      </c>
      <c r="X47" s="5">
        <f t="shared" si="5"/>
        <v>43586</v>
      </c>
      <c r="Y47" s="5">
        <f t="shared" si="5"/>
        <v>43617</v>
      </c>
      <c r="Z47" s="5">
        <f t="shared" si="5"/>
        <v>43647</v>
      </c>
      <c r="AA47" s="5">
        <f t="shared" si="5"/>
        <v>43678</v>
      </c>
      <c r="AB47" s="5">
        <f t="shared" si="5"/>
        <v>43709</v>
      </c>
      <c r="AC47" s="5">
        <f t="shared" si="5"/>
        <v>43739</v>
      </c>
      <c r="AD47" s="5">
        <f t="shared" si="5"/>
        <v>43770</v>
      </c>
      <c r="AE47" s="5">
        <f t="shared" si="5"/>
        <v>43800</v>
      </c>
      <c r="AF47" s="5">
        <f t="shared" si="5"/>
        <v>43831</v>
      </c>
      <c r="AG47" s="5">
        <f t="shared" si="5"/>
        <v>43862</v>
      </c>
      <c r="AH47" s="5">
        <f t="shared" si="5"/>
        <v>43891</v>
      </c>
      <c r="AI47" s="5">
        <f t="shared" si="5"/>
        <v>43922</v>
      </c>
      <c r="AJ47" s="5">
        <f t="shared" si="5"/>
        <v>43952</v>
      </c>
      <c r="AK47" s="5">
        <f t="shared" si="5"/>
        <v>43983</v>
      </c>
    </row>
    <row r="48" spans="1:37" x14ac:dyDescent="0.3">
      <c r="A48" s="6"/>
      <c r="B48" s="7"/>
      <c r="C48" s="7"/>
      <c r="D48" s="7"/>
      <c r="E48" s="7"/>
      <c r="F48" s="8"/>
      <c r="G48" s="8"/>
      <c r="H48" s="8"/>
      <c r="I48" s="7"/>
      <c r="J48" s="8"/>
      <c r="K48" s="8"/>
      <c r="L48" s="8"/>
      <c r="M48" s="8"/>
      <c r="N48" s="8"/>
      <c r="O48" s="8"/>
      <c r="P48" s="8"/>
      <c r="Q48" s="8"/>
      <c r="R48" s="166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166"/>
      <c r="AE48" s="8"/>
      <c r="AF48" s="8"/>
      <c r="AG48" s="8"/>
      <c r="AH48" s="8"/>
      <c r="AI48" s="8"/>
      <c r="AJ48" s="8"/>
      <c r="AK48" s="8"/>
    </row>
    <row r="49" spans="1:37" x14ac:dyDescent="0.3">
      <c r="A49" s="6"/>
      <c r="B49" s="10" t="str">
        <f>B13</f>
        <v>Commercial</v>
      </c>
      <c r="C49" s="74"/>
      <c r="D49" s="10"/>
      <c r="E49" s="7" t="s">
        <v>23</v>
      </c>
      <c r="F49" s="8"/>
      <c r="G49" s="8"/>
      <c r="H49" s="8"/>
      <c r="I49" s="7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x14ac:dyDescent="0.3">
      <c r="A50" s="6"/>
      <c r="B50" s="12" t="s">
        <v>3</v>
      </c>
      <c r="C50" s="13"/>
      <c r="D50" s="12"/>
      <c r="E50" s="149">
        <f>E14</f>
        <v>13.63</v>
      </c>
      <c r="F50" s="13"/>
      <c r="G50" s="13"/>
      <c r="H50" s="13"/>
      <c r="I50" s="149">
        <f>I14</f>
        <v>13.63</v>
      </c>
      <c r="J50" s="155">
        <f t="shared" ref="J50:O50" si="6">$E50*J14</f>
        <v>60408.759999999995</v>
      </c>
      <c r="K50" s="155">
        <f t="shared" si="6"/>
        <v>65735.734507606088</v>
      </c>
      <c r="L50" s="155">
        <f t="shared" si="6"/>
        <v>62948.409999999996</v>
      </c>
      <c r="M50" s="155">
        <f t="shared" si="6"/>
        <v>62598.749999999978</v>
      </c>
      <c r="N50" s="155">
        <f t="shared" si="6"/>
        <v>59609.95</v>
      </c>
      <c r="O50" s="155">
        <f t="shared" si="6"/>
        <v>66326.059279423527</v>
      </c>
      <c r="P50" s="155">
        <f t="shared" ref="P50:P58" si="7">$I50*P14</f>
        <v>62616.22</v>
      </c>
      <c r="Q50" s="155">
        <f t="shared" ref="Q50:AK50" si="8">$I50*Q14</f>
        <v>62466.29</v>
      </c>
      <c r="R50" s="155">
        <f t="shared" si="8"/>
        <v>62343.62</v>
      </c>
      <c r="S50" s="155">
        <f t="shared" si="8"/>
        <v>62343.62</v>
      </c>
      <c r="T50" s="155">
        <f t="shared" si="8"/>
        <v>62343.62</v>
      </c>
      <c r="U50" s="155">
        <f t="shared" si="8"/>
        <v>62329.990000000005</v>
      </c>
      <c r="V50" s="155">
        <f t="shared" si="8"/>
        <v>62275.47</v>
      </c>
      <c r="W50" s="155">
        <f t="shared" si="8"/>
        <v>62370.880000000005</v>
      </c>
      <c r="X50" s="155">
        <f t="shared" si="8"/>
        <v>62520.810000000005</v>
      </c>
      <c r="Y50" s="155">
        <f t="shared" si="8"/>
        <v>62588.960000000006</v>
      </c>
      <c r="Z50" s="155">
        <f t="shared" si="8"/>
        <v>62561.700000000004</v>
      </c>
      <c r="AA50" s="155">
        <f t="shared" si="8"/>
        <v>62670.740000000005</v>
      </c>
      <c r="AB50" s="155">
        <f t="shared" si="8"/>
        <v>62602.590000000004</v>
      </c>
      <c r="AC50" s="155">
        <f t="shared" si="8"/>
        <v>62452.66</v>
      </c>
      <c r="AD50" s="155">
        <f t="shared" si="8"/>
        <v>62329.990000000005</v>
      </c>
      <c r="AE50" s="155">
        <f t="shared" si="8"/>
        <v>62329.990000000005</v>
      </c>
      <c r="AF50" s="155">
        <f t="shared" si="8"/>
        <v>62329.990000000005</v>
      </c>
      <c r="AG50" s="155">
        <f t="shared" si="8"/>
        <v>62316.36</v>
      </c>
      <c r="AH50" s="155">
        <f t="shared" si="8"/>
        <v>62261.840000000004</v>
      </c>
      <c r="AI50" s="155">
        <f t="shared" si="8"/>
        <v>62357.25</v>
      </c>
      <c r="AJ50" s="155">
        <f t="shared" si="8"/>
        <v>62507.18</v>
      </c>
      <c r="AK50" s="155">
        <f t="shared" si="8"/>
        <v>62588.960000000006</v>
      </c>
    </row>
    <row r="51" spans="1:37" x14ac:dyDescent="0.3">
      <c r="A51" s="6"/>
      <c r="B51" s="12" t="s">
        <v>4</v>
      </c>
      <c r="C51" s="13"/>
      <c r="D51" s="12"/>
      <c r="E51" s="123">
        <f t="shared" ref="E51:E58" si="9">E15</f>
        <v>20.46</v>
      </c>
      <c r="F51" s="13"/>
      <c r="G51" s="13"/>
      <c r="H51" s="13"/>
      <c r="I51" s="123">
        <f t="shared" ref="I51:I58" si="10">I15</f>
        <v>20.46</v>
      </c>
      <c r="J51" s="33">
        <f t="shared" ref="J51:O51" si="11">$E51*J15</f>
        <v>0</v>
      </c>
      <c r="K51" s="33">
        <f t="shared" si="11"/>
        <v>0</v>
      </c>
      <c r="L51" s="33">
        <f t="shared" si="11"/>
        <v>0</v>
      </c>
      <c r="M51" s="33">
        <f t="shared" si="11"/>
        <v>0</v>
      </c>
      <c r="N51" s="33">
        <f t="shared" si="11"/>
        <v>0</v>
      </c>
      <c r="O51" s="33">
        <f t="shared" si="11"/>
        <v>0</v>
      </c>
      <c r="P51" s="33">
        <f t="shared" si="7"/>
        <v>0</v>
      </c>
      <c r="Q51" s="33">
        <f t="shared" ref="Q51:AK51" si="12">$I51*Q15</f>
        <v>0</v>
      </c>
      <c r="R51" s="33">
        <f t="shared" si="12"/>
        <v>0</v>
      </c>
      <c r="S51" s="33">
        <f t="shared" si="12"/>
        <v>0</v>
      </c>
      <c r="T51" s="33">
        <f t="shared" si="12"/>
        <v>0</v>
      </c>
      <c r="U51" s="33">
        <f t="shared" si="12"/>
        <v>0</v>
      </c>
      <c r="V51" s="33">
        <f t="shared" si="12"/>
        <v>0</v>
      </c>
      <c r="W51" s="33">
        <f t="shared" si="12"/>
        <v>0</v>
      </c>
      <c r="X51" s="33">
        <f t="shared" si="12"/>
        <v>0</v>
      </c>
      <c r="Y51" s="33">
        <f t="shared" si="12"/>
        <v>0</v>
      </c>
      <c r="Z51" s="33">
        <f t="shared" si="12"/>
        <v>0</v>
      </c>
      <c r="AA51" s="33">
        <f t="shared" si="12"/>
        <v>0</v>
      </c>
      <c r="AB51" s="33">
        <f t="shared" si="12"/>
        <v>0</v>
      </c>
      <c r="AC51" s="33">
        <f t="shared" si="12"/>
        <v>0</v>
      </c>
      <c r="AD51" s="33">
        <f t="shared" si="12"/>
        <v>0</v>
      </c>
      <c r="AE51" s="33">
        <f t="shared" si="12"/>
        <v>0</v>
      </c>
      <c r="AF51" s="33">
        <f t="shared" si="12"/>
        <v>0</v>
      </c>
      <c r="AG51" s="33">
        <f t="shared" si="12"/>
        <v>0</v>
      </c>
      <c r="AH51" s="33">
        <f t="shared" si="12"/>
        <v>0</v>
      </c>
      <c r="AI51" s="33">
        <f t="shared" si="12"/>
        <v>0</v>
      </c>
      <c r="AJ51" s="33">
        <f t="shared" si="12"/>
        <v>0</v>
      </c>
      <c r="AK51" s="33">
        <f t="shared" si="12"/>
        <v>0</v>
      </c>
    </row>
    <row r="52" spans="1:37" x14ac:dyDescent="0.3">
      <c r="A52" s="6"/>
      <c r="B52" s="12" t="s">
        <v>5</v>
      </c>
      <c r="C52" s="13"/>
      <c r="D52" s="12"/>
      <c r="E52" s="123">
        <f t="shared" si="9"/>
        <v>34.07</v>
      </c>
      <c r="F52" s="13"/>
      <c r="G52" s="13"/>
      <c r="H52" s="13"/>
      <c r="I52" s="123">
        <f t="shared" si="10"/>
        <v>34.07</v>
      </c>
      <c r="J52" s="33">
        <f t="shared" ref="J52:O52" si="13">$E52*J16</f>
        <v>80898.660000000018</v>
      </c>
      <c r="K52" s="33">
        <f t="shared" si="13"/>
        <v>83940.89</v>
      </c>
      <c r="L52" s="33">
        <f t="shared" si="13"/>
        <v>82106.33</v>
      </c>
      <c r="M52" s="33">
        <f t="shared" si="13"/>
        <v>81864.19</v>
      </c>
      <c r="N52" s="33">
        <f t="shared" si="13"/>
        <v>79322.649999999994</v>
      </c>
      <c r="O52" s="33">
        <f t="shared" si="13"/>
        <v>86051.25</v>
      </c>
      <c r="P52" s="33">
        <f t="shared" si="7"/>
        <v>82892.31</v>
      </c>
      <c r="Q52" s="33">
        <f t="shared" ref="Q52:AK52" si="14">$I52*Q16</f>
        <v>82687.89</v>
      </c>
      <c r="R52" s="33">
        <f t="shared" si="14"/>
        <v>82517.539999999994</v>
      </c>
      <c r="S52" s="33">
        <f t="shared" si="14"/>
        <v>82483.47</v>
      </c>
      <c r="T52" s="33">
        <f t="shared" si="14"/>
        <v>82483.47</v>
      </c>
      <c r="U52" s="33">
        <f t="shared" si="14"/>
        <v>82449.399999999994</v>
      </c>
      <c r="V52" s="33">
        <f t="shared" si="14"/>
        <v>82381.259999999995</v>
      </c>
      <c r="W52" s="33">
        <f t="shared" si="14"/>
        <v>82517.539999999994</v>
      </c>
      <c r="X52" s="33">
        <f t="shared" si="14"/>
        <v>82721.960000000006</v>
      </c>
      <c r="Y52" s="33">
        <f t="shared" si="14"/>
        <v>82824.17</v>
      </c>
      <c r="Z52" s="33">
        <f t="shared" si="14"/>
        <v>82790.100000000006</v>
      </c>
      <c r="AA52" s="33">
        <f t="shared" si="14"/>
        <v>82926.38</v>
      </c>
      <c r="AB52" s="33">
        <f t="shared" si="14"/>
        <v>82824.17</v>
      </c>
      <c r="AC52" s="33">
        <f t="shared" si="14"/>
        <v>82619.75</v>
      </c>
      <c r="AD52" s="33">
        <f t="shared" si="14"/>
        <v>82449.399999999994</v>
      </c>
      <c r="AE52" s="33">
        <f t="shared" si="14"/>
        <v>82449.399999999994</v>
      </c>
      <c r="AF52" s="33">
        <f t="shared" si="14"/>
        <v>82449.399999999994</v>
      </c>
      <c r="AG52" s="33">
        <f t="shared" si="14"/>
        <v>82415.33</v>
      </c>
      <c r="AH52" s="33">
        <f t="shared" si="14"/>
        <v>82347.19</v>
      </c>
      <c r="AI52" s="33">
        <f t="shared" si="14"/>
        <v>82483.47</v>
      </c>
      <c r="AJ52" s="33">
        <f t="shared" si="14"/>
        <v>82687.89</v>
      </c>
      <c r="AK52" s="33">
        <f t="shared" si="14"/>
        <v>82790.100000000006</v>
      </c>
    </row>
    <row r="53" spans="1:37" x14ac:dyDescent="0.3">
      <c r="A53" s="6"/>
      <c r="B53" s="12" t="s">
        <v>6</v>
      </c>
      <c r="C53" s="13"/>
      <c r="D53" s="12"/>
      <c r="E53" s="123">
        <f t="shared" si="9"/>
        <v>68.17</v>
      </c>
      <c r="F53" s="13"/>
      <c r="G53" s="13"/>
      <c r="H53" s="13"/>
      <c r="I53" s="123">
        <f t="shared" si="10"/>
        <v>68.17</v>
      </c>
      <c r="J53" s="33">
        <f t="shared" ref="J53:O53" si="15">$E53*J17</f>
        <v>12160.23</v>
      </c>
      <c r="K53" s="33">
        <f t="shared" si="15"/>
        <v>12790.369999999999</v>
      </c>
      <c r="L53" s="33">
        <f t="shared" si="15"/>
        <v>12145.470000000001</v>
      </c>
      <c r="M53" s="33">
        <f t="shared" si="15"/>
        <v>11522.970000000001</v>
      </c>
      <c r="N53" s="33">
        <f t="shared" si="15"/>
        <v>11485.07</v>
      </c>
      <c r="O53" s="33">
        <f t="shared" si="15"/>
        <v>12951.37</v>
      </c>
      <c r="P53" s="33">
        <f t="shared" si="7"/>
        <v>11997.92</v>
      </c>
      <c r="Q53" s="33">
        <f>$I53*Q17</f>
        <v>11997.92</v>
      </c>
      <c r="R53" s="33">
        <f t="shared" ref="R53:AK53" si="16">$I53*R17</f>
        <v>11997.92</v>
      </c>
      <c r="S53" s="33">
        <f t="shared" si="16"/>
        <v>11997.92</v>
      </c>
      <c r="T53" s="33">
        <f t="shared" si="16"/>
        <v>11997.92</v>
      </c>
      <c r="U53" s="33">
        <f t="shared" si="16"/>
        <v>11997.92</v>
      </c>
      <c r="V53" s="33">
        <f t="shared" si="16"/>
        <v>11997.92</v>
      </c>
      <c r="W53" s="33">
        <f t="shared" si="16"/>
        <v>11997.92</v>
      </c>
      <c r="X53" s="33">
        <f t="shared" si="16"/>
        <v>11997.92</v>
      </c>
      <c r="Y53" s="33">
        <f t="shared" si="16"/>
        <v>11997.92</v>
      </c>
      <c r="Z53" s="33">
        <f t="shared" si="16"/>
        <v>11997.92</v>
      </c>
      <c r="AA53" s="33">
        <f t="shared" si="16"/>
        <v>11997.92</v>
      </c>
      <c r="AB53" s="33">
        <f t="shared" si="16"/>
        <v>11997.92</v>
      </c>
      <c r="AC53" s="33">
        <f t="shared" si="16"/>
        <v>11997.92</v>
      </c>
      <c r="AD53" s="33">
        <f t="shared" si="16"/>
        <v>11997.92</v>
      </c>
      <c r="AE53" s="33">
        <f t="shared" si="16"/>
        <v>11997.92</v>
      </c>
      <c r="AF53" s="33">
        <f t="shared" si="16"/>
        <v>11997.92</v>
      </c>
      <c r="AG53" s="33">
        <f t="shared" si="16"/>
        <v>11997.92</v>
      </c>
      <c r="AH53" s="33">
        <f t="shared" si="16"/>
        <v>11997.92</v>
      </c>
      <c r="AI53" s="33">
        <f t="shared" si="16"/>
        <v>11997.92</v>
      </c>
      <c r="AJ53" s="33">
        <f t="shared" si="16"/>
        <v>11997.92</v>
      </c>
      <c r="AK53" s="33">
        <f t="shared" si="16"/>
        <v>11997.92</v>
      </c>
    </row>
    <row r="54" spans="1:37" x14ac:dyDescent="0.3">
      <c r="A54" s="6"/>
      <c r="B54" s="12" t="s">
        <v>7</v>
      </c>
      <c r="C54" s="13"/>
      <c r="D54" s="12"/>
      <c r="E54" s="123">
        <f t="shared" si="9"/>
        <v>109.04</v>
      </c>
      <c r="F54" s="13"/>
      <c r="G54" s="13"/>
      <c r="H54" s="13"/>
      <c r="I54" s="123">
        <f t="shared" si="10"/>
        <v>109.04</v>
      </c>
      <c r="J54" s="33">
        <f t="shared" ref="J54:O54" si="17">$E54*J18</f>
        <v>213415.99899119296</v>
      </c>
      <c r="K54" s="33">
        <f t="shared" si="17"/>
        <v>221111.9</v>
      </c>
      <c r="L54" s="33">
        <f t="shared" si="17"/>
        <v>219037.2</v>
      </c>
      <c r="M54" s="33">
        <f t="shared" si="17"/>
        <v>214052.09</v>
      </c>
      <c r="N54" s="33">
        <f t="shared" si="17"/>
        <v>209377.10956765414</v>
      </c>
      <c r="O54" s="33">
        <f t="shared" si="17"/>
        <v>225341.18</v>
      </c>
      <c r="P54" s="33">
        <f t="shared" si="7"/>
        <v>218407.12000000002</v>
      </c>
      <c r="Q54" s="33">
        <f t="shared" ref="Q54:AK54" si="18">$I54*Q18</f>
        <v>217861.92</v>
      </c>
      <c r="R54" s="33">
        <f t="shared" si="18"/>
        <v>217425.76</v>
      </c>
      <c r="S54" s="33">
        <f t="shared" si="18"/>
        <v>217425.76</v>
      </c>
      <c r="T54" s="33">
        <f t="shared" si="18"/>
        <v>217425.76</v>
      </c>
      <c r="U54" s="33">
        <f t="shared" si="18"/>
        <v>217316.72</v>
      </c>
      <c r="V54" s="33">
        <f t="shared" si="18"/>
        <v>217098.64</v>
      </c>
      <c r="W54" s="33">
        <f t="shared" si="18"/>
        <v>217425.76</v>
      </c>
      <c r="X54" s="33">
        <f t="shared" si="18"/>
        <v>217970.96000000002</v>
      </c>
      <c r="Y54" s="33">
        <f t="shared" si="18"/>
        <v>218298.08000000002</v>
      </c>
      <c r="Z54" s="33">
        <f t="shared" si="18"/>
        <v>218189.04</v>
      </c>
      <c r="AA54" s="33">
        <f t="shared" si="18"/>
        <v>218625.2</v>
      </c>
      <c r="AB54" s="33">
        <f t="shared" si="18"/>
        <v>218407.12000000002</v>
      </c>
      <c r="AC54" s="33">
        <f t="shared" si="18"/>
        <v>217861.92</v>
      </c>
      <c r="AD54" s="33">
        <f t="shared" si="18"/>
        <v>217425.76</v>
      </c>
      <c r="AE54" s="33">
        <f t="shared" si="18"/>
        <v>217425.76</v>
      </c>
      <c r="AF54" s="33">
        <f t="shared" si="18"/>
        <v>217425.76</v>
      </c>
      <c r="AG54" s="33">
        <f t="shared" si="18"/>
        <v>217316.72</v>
      </c>
      <c r="AH54" s="33">
        <f t="shared" si="18"/>
        <v>217098.64</v>
      </c>
      <c r="AI54" s="33">
        <f t="shared" si="18"/>
        <v>217425.76</v>
      </c>
      <c r="AJ54" s="33">
        <f t="shared" si="18"/>
        <v>217970.96000000002</v>
      </c>
      <c r="AK54" s="33">
        <f t="shared" si="18"/>
        <v>218298.08000000002</v>
      </c>
    </row>
    <row r="55" spans="1:37" x14ac:dyDescent="0.3">
      <c r="A55" s="6"/>
      <c r="B55" s="12" t="s">
        <v>8</v>
      </c>
      <c r="C55" s="13"/>
      <c r="D55" s="12"/>
      <c r="E55" s="123">
        <f t="shared" si="9"/>
        <v>204.47</v>
      </c>
      <c r="F55" s="13"/>
      <c r="G55" s="13"/>
      <c r="H55" s="13"/>
      <c r="I55" s="123">
        <f t="shared" si="10"/>
        <v>204.47</v>
      </c>
      <c r="J55" s="33">
        <f t="shared" ref="J55:O55" si="19">$E55*J19</f>
        <v>204.47</v>
      </c>
      <c r="K55" s="33">
        <f t="shared" si="19"/>
        <v>204.47</v>
      </c>
      <c r="L55" s="33">
        <f t="shared" si="19"/>
        <v>204.47</v>
      </c>
      <c r="M55" s="33">
        <f t="shared" si="19"/>
        <v>204.47</v>
      </c>
      <c r="N55" s="33">
        <f t="shared" si="19"/>
        <v>204.47</v>
      </c>
      <c r="O55" s="33">
        <f t="shared" si="19"/>
        <v>204.47</v>
      </c>
      <c r="P55" s="33">
        <f t="shared" si="7"/>
        <v>204.47</v>
      </c>
      <c r="Q55" s="33">
        <f t="shared" ref="Q55:AK55" si="20">$I55*Q19</f>
        <v>204.47</v>
      </c>
      <c r="R55" s="33">
        <f t="shared" si="20"/>
        <v>204.47</v>
      </c>
      <c r="S55" s="33">
        <f t="shared" si="20"/>
        <v>204.47</v>
      </c>
      <c r="T55" s="33">
        <f t="shared" si="20"/>
        <v>204.47</v>
      </c>
      <c r="U55" s="33">
        <f t="shared" si="20"/>
        <v>204.47</v>
      </c>
      <c r="V55" s="33">
        <f t="shared" si="20"/>
        <v>204.47</v>
      </c>
      <c r="W55" s="33">
        <f t="shared" si="20"/>
        <v>204.47</v>
      </c>
      <c r="X55" s="33">
        <f t="shared" si="20"/>
        <v>204.47</v>
      </c>
      <c r="Y55" s="33">
        <f t="shared" si="20"/>
        <v>204.47</v>
      </c>
      <c r="Z55" s="33">
        <f t="shared" si="20"/>
        <v>204.47</v>
      </c>
      <c r="AA55" s="33">
        <f t="shared" si="20"/>
        <v>204.47</v>
      </c>
      <c r="AB55" s="33">
        <f t="shared" si="20"/>
        <v>204.47</v>
      </c>
      <c r="AC55" s="33">
        <f t="shared" si="20"/>
        <v>204.47</v>
      </c>
      <c r="AD55" s="33">
        <f t="shared" si="20"/>
        <v>204.47</v>
      </c>
      <c r="AE55" s="33">
        <f t="shared" si="20"/>
        <v>204.47</v>
      </c>
      <c r="AF55" s="33">
        <f t="shared" si="20"/>
        <v>204.47</v>
      </c>
      <c r="AG55" s="33">
        <f t="shared" si="20"/>
        <v>204.47</v>
      </c>
      <c r="AH55" s="33">
        <f t="shared" si="20"/>
        <v>204.47</v>
      </c>
      <c r="AI55" s="33">
        <f t="shared" si="20"/>
        <v>204.47</v>
      </c>
      <c r="AJ55" s="33">
        <f t="shared" si="20"/>
        <v>204.47</v>
      </c>
      <c r="AK55" s="33">
        <f t="shared" si="20"/>
        <v>204.47</v>
      </c>
    </row>
    <row r="56" spans="1:37" x14ac:dyDescent="0.3">
      <c r="A56" s="6"/>
      <c r="B56" s="12" t="s">
        <v>9</v>
      </c>
      <c r="C56" s="13"/>
      <c r="D56" s="12"/>
      <c r="E56" s="123">
        <f t="shared" si="9"/>
        <v>340.77</v>
      </c>
      <c r="F56" s="13"/>
      <c r="G56" s="13"/>
      <c r="H56" s="13"/>
      <c r="I56" s="123">
        <f t="shared" si="10"/>
        <v>340.77</v>
      </c>
      <c r="J56" s="33">
        <f t="shared" ref="J56:O56" si="21">$E56*J20</f>
        <v>9541.5600000000013</v>
      </c>
      <c r="K56" s="33">
        <f t="shared" si="21"/>
        <v>10083.99</v>
      </c>
      <c r="L56" s="33">
        <f t="shared" si="21"/>
        <v>10563.87</v>
      </c>
      <c r="M56" s="33">
        <f t="shared" si="21"/>
        <v>10563.87</v>
      </c>
      <c r="N56" s="33">
        <f t="shared" si="21"/>
        <v>10563.87</v>
      </c>
      <c r="O56" s="33">
        <f t="shared" si="21"/>
        <v>10563.87</v>
      </c>
      <c r="P56" s="33">
        <f t="shared" si="7"/>
        <v>10223.099999999999</v>
      </c>
      <c r="Q56" s="33">
        <f t="shared" ref="Q56:AK56" si="22">$I56*Q20</f>
        <v>10223.099999999999</v>
      </c>
      <c r="R56" s="33">
        <f t="shared" si="22"/>
        <v>10223.099999999999</v>
      </c>
      <c r="S56" s="33">
        <f t="shared" si="22"/>
        <v>10223.099999999999</v>
      </c>
      <c r="T56" s="33">
        <f t="shared" si="22"/>
        <v>10223.099999999999</v>
      </c>
      <c r="U56" s="33">
        <f t="shared" si="22"/>
        <v>10223.099999999999</v>
      </c>
      <c r="V56" s="33">
        <f t="shared" si="22"/>
        <v>10223.099999999999</v>
      </c>
      <c r="W56" s="33">
        <f t="shared" si="22"/>
        <v>10223.099999999999</v>
      </c>
      <c r="X56" s="33">
        <f t="shared" si="22"/>
        <v>10223.099999999999</v>
      </c>
      <c r="Y56" s="33">
        <f t="shared" si="22"/>
        <v>10223.099999999999</v>
      </c>
      <c r="Z56" s="33">
        <f t="shared" si="22"/>
        <v>10223.099999999999</v>
      </c>
      <c r="AA56" s="33">
        <f t="shared" si="22"/>
        <v>10223.099999999999</v>
      </c>
      <c r="AB56" s="33">
        <f t="shared" si="22"/>
        <v>10223.099999999999</v>
      </c>
      <c r="AC56" s="33">
        <f t="shared" si="22"/>
        <v>10223.099999999999</v>
      </c>
      <c r="AD56" s="33">
        <f t="shared" si="22"/>
        <v>10223.099999999999</v>
      </c>
      <c r="AE56" s="33">
        <f t="shared" si="22"/>
        <v>10223.099999999999</v>
      </c>
      <c r="AF56" s="33">
        <f t="shared" si="22"/>
        <v>10223.099999999999</v>
      </c>
      <c r="AG56" s="33">
        <f t="shared" si="22"/>
        <v>10223.099999999999</v>
      </c>
      <c r="AH56" s="33">
        <f t="shared" si="22"/>
        <v>10223.099999999999</v>
      </c>
      <c r="AI56" s="33">
        <f t="shared" si="22"/>
        <v>10223.099999999999</v>
      </c>
      <c r="AJ56" s="33">
        <f t="shared" si="22"/>
        <v>10223.099999999999</v>
      </c>
      <c r="AK56" s="33">
        <f t="shared" si="22"/>
        <v>10223.099999999999</v>
      </c>
    </row>
    <row r="57" spans="1:37" x14ac:dyDescent="0.3">
      <c r="A57" s="6"/>
      <c r="B57" s="12" t="s">
        <v>10</v>
      </c>
      <c r="C57" s="13"/>
      <c r="D57" s="12"/>
      <c r="E57" s="123">
        <f t="shared" si="9"/>
        <v>681.5</v>
      </c>
      <c r="F57" s="13"/>
      <c r="G57" s="13"/>
      <c r="H57" s="13"/>
      <c r="I57" s="123">
        <f t="shared" si="10"/>
        <v>681.5</v>
      </c>
      <c r="J57" s="33">
        <f t="shared" ref="J57:O57" si="23">$E57*J21</f>
        <v>11141.13</v>
      </c>
      <c r="K57" s="33">
        <f t="shared" si="23"/>
        <v>10222.5</v>
      </c>
      <c r="L57" s="33">
        <f t="shared" si="23"/>
        <v>10222.5</v>
      </c>
      <c r="M57" s="33">
        <f t="shared" si="23"/>
        <v>9563.41</v>
      </c>
      <c r="N57" s="33">
        <f t="shared" si="23"/>
        <v>9541</v>
      </c>
      <c r="O57" s="33">
        <f t="shared" si="23"/>
        <v>8859.5</v>
      </c>
      <c r="P57" s="33">
        <f t="shared" si="7"/>
        <v>9541</v>
      </c>
      <c r="Q57" s="33">
        <f t="shared" ref="Q57:AK57" si="24">$I57*Q21</f>
        <v>9541</v>
      </c>
      <c r="R57" s="33">
        <f t="shared" si="24"/>
        <v>9541</v>
      </c>
      <c r="S57" s="33">
        <f t="shared" si="24"/>
        <v>9541</v>
      </c>
      <c r="T57" s="33">
        <f t="shared" si="24"/>
        <v>9541</v>
      </c>
      <c r="U57" s="33">
        <f t="shared" si="24"/>
        <v>9541</v>
      </c>
      <c r="V57" s="33">
        <f t="shared" si="24"/>
        <v>9541</v>
      </c>
      <c r="W57" s="33">
        <f t="shared" si="24"/>
        <v>9541</v>
      </c>
      <c r="X57" s="33">
        <f t="shared" si="24"/>
        <v>9541</v>
      </c>
      <c r="Y57" s="33">
        <f t="shared" si="24"/>
        <v>9541</v>
      </c>
      <c r="Z57" s="33">
        <f t="shared" si="24"/>
        <v>9541</v>
      </c>
      <c r="AA57" s="33">
        <f t="shared" si="24"/>
        <v>9541</v>
      </c>
      <c r="AB57" s="33">
        <f t="shared" si="24"/>
        <v>9541</v>
      </c>
      <c r="AC57" s="33">
        <f t="shared" si="24"/>
        <v>9541</v>
      </c>
      <c r="AD57" s="33">
        <f t="shared" si="24"/>
        <v>9541</v>
      </c>
      <c r="AE57" s="33">
        <f t="shared" si="24"/>
        <v>9541</v>
      </c>
      <c r="AF57" s="33">
        <f t="shared" si="24"/>
        <v>9541</v>
      </c>
      <c r="AG57" s="33">
        <f t="shared" si="24"/>
        <v>9541</v>
      </c>
      <c r="AH57" s="33">
        <f t="shared" si="24"/>
        <v>9541</v>
      </c>
      <c r="AI57" s="33">
        <f t="shared" si="24"/>
        <v>9541</v>
      </c>
      <c r="AJ57" s="33">
        <f t="shared" si="24"/>
        <v>9541</v>
      </c>
      <c r="AK57" s="33">
        <f t="shared" si="24"/>
        <v>9541</v>
      </c>
    </row>
    <row r="58" spans="1:37" x14ac:dyDescent="0.3">
      <c r="A58" s="6"/>
      <c r="B58" s="12" t="s">
        <v>11</v>
      </c>
      <c r="C58" s="13"/>
      <c r="D58" s="12"/>
      <c r="E58" s="123">
        <f t="shared" si="9"/>
        <v>1090.4000000000001</v>
      </c>
      <c r="F58" s="13"/>
      <c r="G58" s="13"/>
      <c r="H58" s="13"/>
      <c r="I58" s="123">
        <f t="shared" si="10"/>
        <v>1090.4000000000001</v>
      </c>
      <c r="J58" s="33">
        <f t="shared" ref="J58:O58" si="25">$E58*J22</f>
        <v>11994.4</v>
      </c>
      <c r="K58" s="33">
        <f t="shared" si="25"/>
        <v>11994.4</v>
      </c>
      <c r="L58" s="33">
        <f t="shared" si="25"/>
        <v>11994.4</v>
      </c>
      <c r="M58" s="33">
        <f t="shared" si="25"/>
        <v>12194.56</v>
      </c>
      <c r="N58" s="33">
        <f t="shared" si="25"/>
        <v>11794.24</v>
      </c>
      <c r="O58" s="33">
        <f t="shared" si="25"/>
        <v>11692.67</v>
      </c>
      <c r="P58" s="33">
        <f t="shared" si="7"/>
        <v>11994.400000000001</v>
      </c>
      <c r="Q58" s="33">
        <f t="shared" ref="Q58:AK58" si="26">$I58*Q22</f>
        <v>11994.400000000001</v>
      </c>
      <c r="R58" s="33">
        <f t="shared" si="26"/>
        <v>11994.400000000001</v>
      </c>
      <c r="S58" s="33">
        <f t="shared" si="26"/>
        <v>11994.400000000001</v>
      </c>
      <c r="T58" s="33">
        <f t="shared" si="26"/>
        <v>11994.400000000001</v>
      </c>
      <c r="U58" s="33">
        <f t="shared" si="26"/>
        <v>11994.400000000001</v>
      </c>
      <c r="V58" s="33">
        <f t="shared" si="26"/>
        <v>11994.400000000001</v>
      </c>
      <c r="W58" s="33">
        <f t="shared" si="26"/>
        <v>11994.400000000001</v>
      </c>
      <c r="X58" s="33">
        <f t="shared" si="26"/>
        <v>11994.400000000001</v>
      </c>
      <c r="Y58" s="33">
        <f t="shared" si="26"/>
        <v>11994.400000000001</v>
      </c>
      <c r="Z58" s="33">
        <f t="shared" si="26"/>
        <v>11994.400000000001</v>
      </c>
      <c r="AA58" s="33">
        <f t="shared" si="26"/>
        <v>11994.400000000001</v>
      </c>
      <c r="AB58" s="33">
        <f t="shared" si="26"/>
        <v>11994.400000000001</v>
      </c>
      <c r="AC58" s="33">
        <f t="shared" si="26"/>
        <v>11994.400000000001</v>
      </c>
      <c r="AD58" s="33">
        <f t="shared" si="26"/>
        <v>11994.400000000001</v>
      </c>
      <c r="AE58" s="33">
        <f t="shared" si="26"/>
        <v>11994.400000000001</v>
      </c>
      <c r="AF58" s="33">
        <f t="shared" si="26"/>
        <v>11994.400000000001</v>
      </c>
      <c r="AG58" s="33">
        <f t="shared" si="26"/>
        <v>11994.400000000001</v>
      </c>
      <c r="AH58" s="33">
        <f t="shared" si="26"/>
        <v>11994.400000000001</v>
      </c>
      <c r="AI58" s="33">
        <f t="shared" si="26"/>
        <v>11994.400000000001</v>
      </c>
      <c r="AJ58" s="33">
        <f t="shared" si="26"/>
        <v>11994.400000000001</v>
      </c>
      <c r="AK58" s="33">
        <f t="shared" si="26"/>
        <v>11994.400000000001</v>
      </c>
    </row>
    <row r="59" spans="1:37" x14ac:dyDescent="0.3">
      <c r="A59" s="6"/>
      <c r="B59" s="12"/>
      <c r="C59" s="13"/>
      <c r="D59" s="12"/>
      <c r="E59" s="86"/>
      <c r="F59" s="13"/>
      <c r="G59" s="13"/>
      <c r="H59" s="13"/>
      <c r="I59" s="86"/>
      <c r="J59" s="33">
        <f t="shared" ref="J59:O60" si="27">$E59*M23</f>
        <v>0</v>
      </c>
      <c r="K59" s="33">
        <f t="shared" si="27"/>
        <v>0</v>
      </c>
      <c r="L59" s="33">
        <f t="shared" si="27"/>
        <v>0</v>
      </c>
      <c r="M59" s="33">
        <f t="shared" si="27"/>
        <v>0</v>
      </c>
      <c r="N59" s="33">
        <f t="shared" si="27"/>
        <v>0</v>
      </c>
      <c r="O59" s="33">
        <f t="shared" si="27"/>
        <v>0</v>
      </c>
      <c r="P59" s="33">
        <f>$I59*S23</f>
        <v>0</v>
      </c>
      <c r="Q59" s="33">
        <f t="shared" ref="Q59:AK59" si="28">$I59*T23</f>
        <v>0</v>
      </c>
      <c r="R59" s="33">
        <f t="shared" si="28"/>
        <v>0</v>
      </c>
      <c r="S59" s="33">
        <f t="shared" si="28"/>
        <v>0</v>
      </c>
      <c r="T59" s="33">
        <f t="shared" si="28"/>
        <v>0</v>
      </c>
      <c r="U59" s="33">
        <f t="shared" si="28"/>
        <v>0</v>
      </c>
      <c r="V59" s="33">
        <f t="shared" si="28"/>
        <v>0</v>
      </c>
      <c r="W59" s="33">
        <f t="shared" si="28"/>
        <v>0</v>
      </c>
      <c r="X59" s="33">
        <f t="shared" si="28"/>
        <v>0</v>
      </c>
      <c r="Y59" s="33">
        <f t="shared" si="28"/>
        <v>0</v>
      </c>
      <c r="Z59" s="33">
        <f t="shared" si="28"/>
        <v>0</v>
      </c>
      <c r="AA59" s="33">
        <f t="shared" si="28"/>
        <v>0</v>
      </c>
      <c r="AB59" s="33">
        <f t="shared" si="28"/>
        <v>0</v>
      </c>
      <c r="AC59" s="33">
        <f t="shared" si="28"/>
        <v>0</v>
      </c>
      <c r="AD59" s="33">
        <f t="shared" si="28"/>
        <v>0</v>
      </c>
      <c r="AE59" s="33">
        <f t="shared" si="28"/>
        <v>0</v>
      </c>
      <c r="AF59" s="33">
        <f t="shared" si="28"/>
        <v>0</v>
      </c>
      <c r="AG59" s="33">
        <f t="shared" si="28"/>
        <v>0</v>
      </c>
      <c r="AH59" s="33">
        <f t="shared" si="28"/>
        <v>0</v>
      </c>
      <c r="AI59" s="33">
        <f t="shared" si="28"/>
        <v>0</v>
      </c>
      <c r="AJ59" s="33">
        <f t="shared" si="28"/>
        <v>0</v>
      </c>
      <c r="AK59" s="33">
        <f t="shared" si="28"/>
        <v>0</v>
      </c>
    </row>
    <row r="60" spans="1:37" x14ac:dyDescent="0.3">
      <c r="A60" s="6"/>
      <c r="B60" s="15"/>
      <c r="C60" s="16"/>
      <c r="D60" s="15"/>
      <c r="E60" s="87"/>
      <c r="F60" s="16"/>
      <c r="G60" s="16"/>
      <c r="H60" s="16"/>
      <c r="I60" s="87"/>
      <c r="J60" s="34">
        <f t="shared" si="27"/>
        <v>0</v>
      </c>
      <c r="K60" s="34">
        <f t="shared" si="27"/>
        <v>0</v>
      </c>
      <c r="L60" s="34">
        <f t="shared" si="27"/>
        <v>0</v>
      </c>
      <c r="M60" s="34">
        <f t="shared" si="27"/>
        <v>0</v>
      </c>
      <c r="N60" s="34">
        <f t="shared" si="27"/>
        <v>0</v>
      </c>
      <c r="O60" s="34">
        <f t="shared" si="27"/>
        <v>0</v>
      </c>
      <c r="P60" s="34">
        <f>$I60*S24</f>
        <v>0</v>
      </c>
      <c r="Q60" s="34">
        <f t="shared" ref="Q60:AK60" si="29">$I60*T24</f>
        <v>0</v>
      </c>
      <c r="R60" s="34">
        <f t="shared" si="29"/>
        <v>0</v>
      </c>
      <c r="S60" s="34">
        <f t="shared" si="29"/>
        <v>0</v>
      </c>
      <c r="T60" s="34">
        <f t="shared" si="29"/>
        <v>0</v>
      </c>
      <c r="U60" s="34">
        <f t="shared" si="29"/>
        <v>0</v>
      </c>
      <c r="V60" s="34">
        <f t="shared" si="29"/>
        <v>0</v>
      </c>
      <c r="W60" s="34">
        <f t="shared" si="29"/>
        <v>0</v>
      </c>
      <c r="X60" s="34">
        <f t="shared" si="29"/>
        <v>0</v>
      </c>
      <c r="Y60" s="34">
        <f t="shared" si="29"/>
        <v>0</v>
      </c>
      <c r="Z60" s="34">
        <f t="shared" si="29"/>
        <v>0</v>
      </c>
      <c r="AA60" s="34">
        <f t="shared" si="29"/>
        <v>0</v>
      </c>
      <c r="AB60" s="34">
        <f t="shared" si="29"/>
        <v>0</v>
      </c>
      <c r="AC60" s="34">
        <f t="shared" si="29"/>
        <v>0</v>
      </c>
      <c r="AD60" s="34">
        <f t="shared" si="29"/>
        <v>0</v>
      </c>
      <c r="AE60" s="34">
        <f t="shared" si="29"/>
        <v>0</v>
      </c>
      <c r="AF60" s="34">
        <f t="shared" si="29"/>
        <v>0</v>
      </c>
      <c r="AG60" s="34">
        <f t="shared" si="29"/>
        <v>0</v>
      </c>
      <c r="AH60" s="34">
        <f t="shared" si="29"/>
        <v>0</v>
      </c>
      <c r="AI60" s="34">
        <f t="shared" si="29"/>
        <v>0</v>
      </c>
      <c r="AJ60" s="34">
        <f t="shared" si="29"/>
        <v>0</v>
      </c>
      <c r="AK60" s="34">
        <f t="shared" si="29"/>
        <v>0</v>
      </c>
    </row>
    <row r="61" spans="1:37" x14ac:dyDescent="0.3">
      <c r="A61" s="6"/>
      <c r="B61" s="10" t="str">
        <f>B25</f>
        <v>Total Commercial Meters</v>
      </c>
      <c r="C61" s="18"/>
      <c r="D61" s="10"/>
      <c r="E61" s="17"/>
      <c r="F61" s="18">
        <f t="shared" ref="F61:H61" si="30">SUM(F50:F60)</f>
        <v>0</v>
      </c>
      <c r="G61" s="18">
        <f t="shared" si="30"/>
        <v>0</v>
      </c>
      <c r="H61" s="18">
        <f t="shared" si="30"/>
        <v>0</v>
      </c>
      <c r="I61" s="17"/>
      <c r="J61" s="157">
        <f>SUM(J50:J60)</f>
        <v>399765.20899119298</v>
      </c>
      <c r="K61" s="157">
        <f t="shared" ref="K61:O61" si="31">SUM(K50:K60)</f>
        <v>416084.25450760603</v>
      </c>
      <c r="L61" s="157">
        <f t="shared" si="31"/>
        <v>409222.65</v>
      </c>
      <c r="M61" s="157">
        <f t="shared" si="31"/>
        <v>402564.30999999994</v>
      </c>
      <c r="N61" s="157">
        <f t="shared" si="31"/>
        <v>391898.35956765409</v>
      </c>
      <c r="O61" s="157">
        <f t="shared" si="31"/>
        <v>421990.36927942344</v>
      </c>
      <c r="P61" s="157">
        <f>SUM(P50:P60)</f>
        <v>407876.54000000004</v>
      </c>
      <c r="Q61" s="157">
        <f t="shared" ref="Q61:AK61" si="32">SUM(Q50:Q60)</f>
        <v>406976.99</v>
      </c>
      <c r="R61" s="157">
        <f t="shared" si="32"/>
        <v>406247.81</v>
      </c>
      <c r="S61" s="157">
        <f t="shared" si="32"/>
        <v>406213.74</v>
      </c>
      <c r="T61" s="157">
        <f t="shared" si="32"/>
        <v>406213.74</v>
      </c>
      <c r="U61" s="157">
        <f t="shared" si="32"/>
        <v>406057</v>
      </c>
      <c r="V61" s="157">
        <f t="shared" si="32"/>
        <v>405716.26</v>
      </c>
      <c r="W61" s="157">
        <f t="shared" si="32"/>
        <v>406275.06999999995</v>
      </c>
      <c r="X61" s="157">
        <f t="shared" si="32"/>
        <v>407174.62</v>
      </c>
      <c r="Y61" s="157">
        <f t="shared" si="32"/>
        <v>407672.1</v>
      </c>
      <c r="Z61" s="157">
        <f t="shared" si="32"/>
        <v>407501.73</v>
      </c>
      <c r="AA61" s="157">
        <f t="shared" si="32"/>
        <v>408183.20999999996</v>
      </c>
      <c r="AB61" s="157">
        <f t="shared" si="32"/>
        <v>407794.77</v>
      </c>
      <c r="AC61" s="157">
        <f t="shared" si="32"/>
        <v>406895.22</v>
      </c>
      <c r="AD61" s="157">
        <f t="shared" si="32"/>
        <v>406166.04000000004</v>
      </c>
      <c r="AE61" s="157">
        <f t="shared" si="32"/>
        <v>406166.04000000004</v>
      </c>
      <c r="AF61" s="157">
        <f t="shared" si="32"/>
        <v>406166.04000000004</v>
      </c>
      <c r="AG61" s="157">
        <f t="shared" si="32"/>
        <v>406009.3</v>
      </c>
      <c r="AH61" s="157">
        <f t="shared" si="32"/>
        <v>405668.56</v>
      </c>
      <c r="AI61" s="157">
        <f t="shared" si="32"/>
        <v>406227.37</v>
      </c>
      <c r="AJ61" s="157">
        <f t="shared" si="32"/>
        <v>407126.92000000004</v>
      </c>
      <c r="AK61" s="157">
        <f t="shared" si="32"/>
        <v>407638.03</v>
      </c>
    </row>
    <row r="62" spans="1:37" x14ac:dyDescent="0.3">
      <c r="A62" s="6"/>
      <c r="B62" s="10"/>
      <c r="C62" s="10"/>
      <c r="D62" s="1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37" x14ac:dyDescent="0.3">
      <c r="A63" s="6"/>
      <c r="B63" s="10"/>
      <c r="C63" s="10"/>
      <c r="D63" s="1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1:37" x14ac:dyDescent="0.3">
      <c r="A64" s="6"/>
      <c r="B64" s="7"/>
      <c r="C64" s="7"/>
      <c r="D64" s="7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  <row r="65" spans="1:37" x14ac:dyDescent="0.3">
      <c r="R65" s="164"/>
      <c r="AD65" s="164"/>
    </row>
    <row r="66" spans="1:37" x14ac:dyDescent="0.3">
      <c r="A66" s="2" t="s">
        <v>119</v>
      </c>
      <c r="B66" s="3"/>
      <c r="C66" s="3"/>
      <c r="D66" s="3"/>
      <c r="E66" s="4"/>
      <c r="F66" s="5">
        <f>F47</f>
        <v>40909</v>
      </c>
      <c r="G66" s="5">
        <f t="shared" ref="G66:AK66" si="33">G47</f>
        <v>40940</v>
      </c>
      <c r="H66" s="5">
        <f t="shared" si="33"/>
        <v>40969</v>
      </c>
      <c r="I66" s="4"/>
      <c r="J66" s="5">
        <f t="shared" si="33"/>
        <v>43160</v>
      </c>
      <c r="K66" s="5">
        <f t="shared" si="33"/>
        <v>43191</v>
      </c>
      <c r="L66" s="5">
        <f t="shared" si="33"/>
        <v>43221</v>
      </c>
      <c r="M66" s="5">
        <f t="shared" si="33"/>
        <v>43252</v>
      </c>
      <c r="N66" s="5">
        <f t="shared" si="33"/>
        <v>43282</v>
      </c>
      <c r="O66" s="5">
        <f t="shared" si="33"/>
        <v>43313</v>
      </c>
      <c r="P66" s="5">
        <f t="shared" si="33"/>
        <v>43344</v>
      </c>
      <c r="Q66" s="5">
        <f t="shared" si="33"/>
        <v>43374</v>
      </c>
      <c r="R66" s="165">
        <f t="shared" si="33"/>
        <v>43405</v>
      </c>
      <c r="S66" s="5">
        <f t="shared" si="33"/>
        <v>43435</v>
      </c>
      <c r="T66" s="5">
        <f t="shared" si="33"/>
        <v>43466</v>
      </c>
      <c r="U66" s="5">
        <f t="shared" si="33"/>
        <v>43497</v>
      </c>
      <c r="V66" s="5">
        <f t="shared" si="33"/>
        <v>43525</v>
      </c>
      <c r="W66" s="5">
        <f t="shared" si="33"/>
        <v>43556</v>
      </c>
      <c r="X66" s="5">
        <f t="shared" si="33"/>
        <v>43586</v>
      </c>
      <c r="Y66" s="5">
        <f t="shared" si="33"/>
        <v>43617</v>
      </c>
      <c r="Z66" s="5">
        <f t="shared" si="33"/>
        <v>43647</v>
      </c>
      <c r="AA66" s="5">
        <f t="shared" si="33"/>
        <v>43678</v>
      </c>
      <c r="AB66" s="5">
        <f t="shared" si="33"/>
        <v>43709</v>
      </c>
      <c r="AC66" s="5">
        <f t="shared" si="33"/>
        <v>43739</v>
      </c>
      <c r="AD66" s="165">
        <f t="shared" si="33"/>
        <v>43770</v>
      </c>
      <c r="AE66" s="5">
        <f t="shared" si="33"/>
        <v>43800</v>
      </c>
      <c r="AF66" s="5">
        <f t="shared" si="33"/>
        <v>43831</v>
      </c>
      <c r="AG66" s="5">
        <f t="shared" si="33"/>
        <v>43862</v>
      </c>
      <c r="AH66" s="5">
        <f t="shared" si="33"/>
        <v>43891</v>
      </c>
      <c r="AI66" s="5">
        <f t="shared" si="33"/>
        <v>43922</v>
      </c>
      <c r="AJ66" s="5">
        <f t="shared" si="33"/>
        <v>43952</v>
      </c>
      <c r="AK66" s="5">
        <f t="shared" si="33"/>
        <v>43983</v>
      </c>
    </row>
    <row r="67" spans="1:37" x14ac:dyDescent="0.3">
      <c r="A67" s="25"/>
      <c r="B67" s="26"/>
      <c r="C67" s="26"/>
      <c r="D67" s="26"/>
      <c r="E67" s="26"/>
      <c r="F67" s="9"/>
      <c r="G67" s="9"/>
      <c r="H67" s="9"/>
      <c r="I67" s="26"/>
      <c r="J67" s="9"/>
      <c r="K67" s="9"/>
      <c r="L67" s="9"/>
      <c r="M67" s="9"/>
      <c r="N67" s="9"/>
      <c r="O67" s="9"/>
      <c r="P67" s="9"/>
      <c r="Q67" s="9"/>
      <c r="R67" s="166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166"/>
      <c r="AE67" s="9"/>
      <c r="AF67" s="9"/>
      <c r="AG67" s="9"/>
      <c r="AH67" s="9"/>
      <c r="AI67" s="9"/>
      <c r="AJ67" s="9"/>
      <c r="AK67" s="9"/>
    </row>
    <row r="68" spans="1:37" x14ac:dyDescent="0.3">
      <c r="A68" s="6"/>
      <c r="B68" s="10" t="str">
        <f>B32</f>
        <v xml:space="preserve">Commercial </v>
      </c>
      <c r="C68" s="10"/>
      <c r="D68" s="10"/>
      <c r="E68" s="7" t="s">
        <v>23</v>
      </c>
      <c r="F68" s="27"/>
      <c r="G68" s="27"/>
      <c r="H68" s="27"/>
      <c r="I68" s="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</row>
    <row r="69" spans="1:37" x14ac:dyDescent="0.3">
      <c r="A69" s="6"/>
      <c r="B69" s="29" t="s">
        <v>27</v>
      </c>
      <c r="C69" s="29"/>
      <c r="D69" s="29"/>
      <c r="E69" s="151">
        <f>E33</f>
        <v>5.0952000000000002</v>
      </c>
      <c r="F69" s="13"/>
      <c r="G69" s="13"/>
      <c r="H69" s="13"/>
      <c r="I69" s="151">
        <f>I33</f>
        <v>4.4119999999999999</v>
      </c>
      <c r="J69" s="158">
        <f>$E69*J33</f>
        <v>1283509.6783813559</v>
      </c>
      <c r="K69" s="158">
        <f t="shared" ref="K69:O69" si="34">$E69*K33</f>
        <v>1456829.5356606748</v>
      </c>
      <c r="L69" s="158">
        <f t="shared" si="34"/>
        <v>1495614.7806882805</v>
      </c>
      <c r="M69" s="158">
        <f t="shared" si="34"/>
        <v>1787222.6175466264</v>
      </c>
      <c r="N69" s="158">
        <f t="shared" si="34"/>
        <v>1823881.7501619859</v>
      </c>
      <c r="O69" s="158">
        <f t="shared" si="34"/>
        <v>1954551.2855343192</v>
      </c>
      <c r="P69" s="158">
        <f>$I69*P33</f>
        <v>1624461.1858907931</v>
      </c>
      <c r="Q69" s="158">
        <f>$I69*Q33</f>
        <v>1555829.7812187565</v>
      </c>
      <c r="R69" s="158">
        <f t="shared" ref="R69:AJ69" si="35">$I69*R33</f>
        <v>1280696.0554390554</v>
      </c>
      <c r="S69" s="158">
        <f t="shared" si="35"/>
        <v>1211596.8225451892</v>
      </c>
      <c r="T69" s="158">
        <f t="shared" si="35"/>
        <v>1216510.1448258571</v>
      </c>
      <c r="U69" s="158">
        <f t="shared" si="35"/>
        <v>1152538.6303773178</v>
      </c>
      <c r="V69" s="158">
        <f t="shared" si="35"/>
        <v>1269116.1746783932</v>
      </c>
      <c r="W69" s="158">
        <f t="shared" si="35"/>
        <v>1288392.1117245108</v>
      </c>
      <c r="X69" s="158">
        <f t="shared" si="35"/>
        <v>1433669.2014925303</v>
      </c>
      <c r="Y69" s="158">
        <f t="shared" si="35"/>
        <v>1517957.5744620636</v>
      </c>
      <c r="Z69" s="158">
        <f t="shared" si="35"/>
        <v>1624962.7479757809</v>
      </c>
      <c r="AA69" s="158">
        <f t="shared" si="35"/>
        <v>1655940.3252889595</v>
      </c>
      <c r="AB69" s="158">
        <f t="shared" si="35"/>
        <v>1614547.9622248716</v>
      </c>
      <c r="AC69" s="158">
        <f t="shared" si="35"/>
        <v>1546335.3785569493</v>
      </c>
      <c r="AD69" s="158">
        <f t="shared" si="35"/>
        <v>1272880.6477482463</v>
      </c>
      <c r="AE69" s="158">
        <f t="shared" si="35"/>
        <v>1204203.0907656122</v>
      </c>
      <c r="AF69" s="158">
        <f t="shared" si="35"/>
        <v>1209178.201384108</v>
      </c>
      <c r="AG69" s="158">
        <f t="shared" si="35"/>
        <v>1145592.2451882598</v>
      </c>
      <c r="AH69" s="158">
        <f t="shared" si="35"/>
        <v>1261467.1731034147</v>
      </c>
      <c r="AI69" s="158">
        <f t="shared" si="35"/>
        <v>1280626.9334938666</v>
      </c>
      <c r="AJ69" s="158">
        <f t="shared" si="35"/>
        <v>1425028.4338472877</v>
      </c>
      <c r="AK69" s="158">
        <f>$I69*AK33</f>
        <v>1508808.7982432491</v>
      </c>
    </row>
    <row r="70" spans="1:37" x14ac:dyDescent="0.3">
      <c r="A70" s="6"/>
      <c r="B70" s="29" t="s">
        <v>28</v>
      </c>
      <c r="C70" s="29"/>
      <c r="D70" s="29"/>
      <c r="E70" s="88"/>
      <c r="F70" s="13"/>
      <c r="G70" s="13"/>
      <c r="H70" s="13"/>
      <c r="I70" s="88"/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</row>
    <row r="71" spans="1:37" x14ac:dyDescent="0.3">
      <c r="A71" s="6"/>
      <c r="B71" s="29" t="s">
        <v>29</v>
      </c>
      <c r="C71" s="29"/>
      <c r="D71" s="29"/>
      <c r="E71" s="88"/>
      <c r="F71" s="13"/>
      <c r="G71" s="13"/>
      <c r="H71" s="13"/>
      <c r="I71" s="88"/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</row>
    <row r="72" spans="1:37" x14ac:dyDescent="0.3">
      <c r="A72" s="6"/>
      <c r="B72" s="29" t="s">
        <v>30</v>
      </c>
      <c r="C72" s="29"/>
      <c r="D72" s="29"/>
      <c r="E72" s="88"/>
      <c r="F72" s="13"/>
      <c r="G72" s="13"/>
      <c r="H72" s="13"/>
      <c r="I72" s="88"/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</row>
    <row r="73" spans="1:37" x14ac:dyDescent="0.3">
      <c r="A73" s="6"/>
      <c r="B73" s="29"/>
      <c r="C73" s="29"/>
      <c r="D73" s="29"/>
      <c r="E73" s="88"/>
      <c r="F73" s="18"/>
      <c r="G73" s="18"/>
      <c r="H73" s="18"/>
      <c r="I73" s="88"/>
      <c r="J73" s="13"/>
      <c r="K73" s="13"/>
      <c r="L73" s="13"/>
      <c r="M73" s="13"/>
      <c r="N73" s="13"/>
      <c r="O73" s="13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</row>
    <row r="74" spans="1:37" x14ac:dyDescent="0.3">
      <c r="A74" s="6"/>
      <c r="B74" s="30"/>
      <c r="C74" s="30"/>
      <c r="D74" s="30"/>
      <c r="E74" s="89"/>
      <c r="F74" s="18"/>
      <c r="G74" s="18"/>
      <c r="H74" s="18"/>
      <c r="I74" s="89"/>
      <c r="J74" s="16"/>
      <c r="K74" s="16"/>
      <c r="L74" s="16"/>
      <c r="M74" s="16"/>
      <c r="N74" s="16"/>
      <c r="O74" s="16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1:37" x14ac:dyDescent="0.3">
      <c r="A75" s="22"/>
      <c r="B75" s="10" t="str">
        <f>B39</f>
        <v>Commercial Usage</v>
      </c>
      <c r="C75" s="10"/>
      <c r="D75" s="10"/>
      <c r="E75" s="17"/>
      <c r="F75" s="18">
        <f t="shared" ref="F75:AK75" si="36">SUM(F69:F74)</f>
        <v>0</v>
      </c>
      <c r="G75" s="18">
        <f t="shared" si="36"/>
        <v>0</v>
      </c>
      <c r="H75" s="18">
        <f t="shared" si="36"/>
        <v>0</v>
      </c>
      <c r="I75" s="17"/>
      <c r="J75" s="157">
        <f t="shared" si="36"/>
        <v>1283509.6783813559</v>
      </c>
      <c r="K75" s="157">
        <f t="shared" si="36"/>
        <v>1456829.5356606748</v>
      </c>
      <c r="L75" s="157">
        <f t="shared" si="36"/>
        <v>1495614.7806882805</v>
      </c>
      <c r="M75" s="157">
        <f t="shared" si="36"/>
        <v>1787222.6175466264</v>
      </c>
      <c r="N75" s="157">
        <f t="shared" si="36"/>
        <v>1823881.7501619859</v>
      </c>
      <c r="O75" s="157">
        <f t="shared" si="36"/>
        <v>1954551.2855343192</v>
      </c>
      <c r="P75" s="157">
        <f t="shared" si="36"/>
        <v>1624461.1858907931</v>
      </c>
      <c r="Q75" s="157">
        <f t="shared" si="36"/>
        <v>1555829.7812187565</v>
      </c>
      <c r="R75" s="157">
        <f t="shared" si="36"/>
        <v>1280696.0554390554</v>
      </c>
      <c r="S75" s="157">
        <f t="shared" si="36"/>
        <v>1211596.8225451892</v>
      </c>
      <c r="T75" s="157">
        <f t="shared" si="36"/>
        <v>1216510.1448258571</v>
      </c>
      <c r="U75" s="157">
        <f t="shared" si="36"/>
        <v>1152538.6303773178</v>
      </c>
      <c r="V75" s="157">
        <f t="shared" si="36"/>
        <v>1269116.1746783932</v>
      </c>
      <c r="W75" s="157">
        <f t="shared" si="36"/>
        <v>1288392.1117245108</v>
      </c>
      <c r="X75" s="157">
        <f t="shared" si="36"/>
        <v>1433669.2014925303</v>
      </c>
      <c r="Y75" s="157">
        <f t="shared" si="36"/>
        <v>1517957.5744620636</v>
      </c>
      <c r="Z75" s="157">
        <f t="shared" si="36"/>
        <v>1624962.7479757809</v>
      </c>
      <c r="AA75" s="157">
        <f t="shared" si="36"/>
        <v>1655940.3252889595</v>
      </c>
      <c r="AB75" s="157">
        <f t="shared" si="36"/>
        <v>1614547.9622248716</v>
      </c>
      <c r="AC75" s="157">
        <f t="shared" si="36"/>
        <v>1546335.3785569493</v>
      </c>
      <c r="AD75" s="157">
        <f t="shared" si="36"/>
        <v>1272880.6477482463</v>
      </c>
      <c r="AE75" s="157">
        <f t="shared" si="36"/>
        <v>1204203.0907656122</v>
      </c>
      <c r="AF75" s="157">
        <f t="shared" si="36"/>
        <v>1209178.201384108</v>
      </c>
      <c r="AG75" s="157">
        <f t="shared" si="36"/>
        <v>1145592.2451882598</v>
      </c>
      <c r="AH75" s="157">
        <f t="shared" si="36"/>
        <v>1261467.1731034147</v>
      </c>
      <c r="AI75" s="157">
        <f t="shared" si="36"/>
        <v>1280626.9334938666</v>
      </c>
      <c r="AJ75" s="157">
        <f t="shared" si="36"/>
        <v>1425028.4338472877</v>
      </c>
      <c r="AK75" s="157">
        <f t="shared" si="36"/>
        <v>1508808.7982432491</v>
      </c>
    </row>
    <row r="76" spans="1:37" x14ac:dyDescent="0.3">
      <c r="R76" s="164"/>
      <c r="AD76" s="164"/>
    </row>
    <row r="77" spans="1:37" x14ac:dyDescent="0.3">
      <c r="R77" s="164"/>
      <c r="AD77" s="164"/>
    </row>
    <row r="78" spans="1:37" x14ac:dyDescent="0.3">
      <c r="R78" s="164"/>
      <c r="AD78" s="164"/>
    </row>
    <row r="79" spans="1:37" x14ac:dyDescent="0.3">
      <c r="R79" s="164"/>
      <c r="AD79" s="164"/>
    </row>
    <row r="80" spans="1:37" x14ac:dyDescent="0.3">
      <c r="R80" s="164"/>
      <c r="AD80" s="164"/>
    </row>
    <row r="81" spans="2:38" x14ac:dyDescent="0.3">
      <c r="B81" s="23" t="s">
        <v>37</v>
      </c>
      <c r="J81" s="111">
        <f>J75+J61</f>
        <v>1683274.8873725489</v>
      </c>
      <c r="K81" s="111">
        <f t="shared" ref="K81:AK81" si="37">K75+K61</f>
        <v>1872913.7901682807</v>
      </c>
      <c r="L81" s="111">
        <f t="shared" si="37"/>
        <v>1904837.4306882806</v>
      </c>
      <c r="M81" s="111">
        <f t="shared" si="37"/>
        <v>2189786.9275466264</v>
      </c>
      <c r="N81" s="111">
        <f t="shared" si="37"/>
        <v>2215780.1097296402</v>
      </c>
      <c r="O81" s="111">
        <f t="shared" si="37"/>
        <v>2376541.6548137427</v>
      </c>
      <c r="P81" s="111">
        <f t="shared" si="37"/>
        <v>2032337.7258907931</v>
      </c>
      <c r="Q81" s="111">
        <f t="shared" si="37"/>
        <v>1962806.7712187564</v>
      </c>
      <c r="R81" s="155">
        <f t="shared" si="37"/>
        <v>1686943.8654390555</v>
      </c>
      <c r="S81" s="111">
        <f t="shared" si="37"/>
        <v>1617810.5625451892</v>
      </c>
      <c r="T81" s="111">
        <f t="shared" si="37"/>
        <v>1622723.8848258571</v>
      </c>
      <c r="U81" s="111">
        <f t="shared" si="37"/>
        <v>1558595.6303773178</v>
      </c>
      <c r="V81" s="111">
        <f t="shared" si="37"/>
        <v>1674832.4346783932</v>
      </c>
      <c r="W81" s="111">
        <f t="shared" si="37"/>
        <v>1694667.1817245106</v>
      </c>
      <c r="X81" s="111">
        <f t="shared" si="37"/>
        <v>1840843.8214925304</v>
      </c>
      <c r="Y81" s="111">
        <f t="shared" si="37"/>
        <v>1925629.6744620637</v>
      </c>
      <c r="Z81" s="111">
        <f t="shared" si="37"/>
        <v>2032464.4779757808</v>
      </c>
      <c r="AA81" s="111">
        <f t="shared" si="37"/>
        <v>2064123.5352889595</v>
      </c>
      <c r="AB81" s="111">
        <f t="shared" si="37"/>
        <v>2022342.7322248716</v>
      </c>
      <c r="AC81" s="111">
        <f t="shared" si="37"/>
        <v>1953230.5985569493</v>
      </c>
      <c r="AD81" s="155">
        <f t="shared" si="37"/>
        <v>1679046.6877482464</v>
      </c>
      <c r="AE81" s="111">
        <f t="shared" si="37"/>
        <v>1610369.1307656122</v>
      </c>
      <c r="AF81" s="111">
        <f t="shared" si="37"/>
        <v>1615344.2413841081</v>
      </c>
      <c r="AG81" s="111">
        <f t="shared" si="37"/>
        <v>1551601.5451882598</v>
      </c>
      <c r="AH81" s="111">
        <f t="shared" si="37"/>
        <v>1667135.7331034148</v>
      </c>
      <c r="AI81" s="111">
        <f t="shared" si="37"/>
        <v>1686854.3034938667</v>
      </c>
      <c r="AJ81" s="111">
        <f t="shared" si="37"/>
        <v>1832155.3538472876</v>
      </c>
      <c r="AK81" s="111">
        <f t="shared" si="37"/>
        <v>1916446.8282432491</v>
      </c>
      <c r="AL81" s="53"/>
    </row>
    <row r="82" spans="2:38" x14ac:dyDescent="0.3">
      <c r="B82" s="23" t="s">
        <v>92</v>
      </c>
      <c r="J82" s="56">
        <f>J39</f>
        <v>251905.65206102916</v>
      </c>
      <c r="K82" s="56">
        <f t="shared" ref="K82:AK82" si="38">K39</f>
        <v>285921.95314426807</v>
      </c>
      <c r="L82" s="56">
        <f t="shared" si="38"/>
        <v>293534.06749259704</v>
      </c>
      <c r="M82" s="56">
        <f t="shared" si="38"/>
        <v>350765.9400115062</v>
      </c>
      <c r="N82" s="56">
        <f t="shared" si="38"/>
        <v>357960.77684133808</v>
      </c>
      <c r="O82" s="56">
        <f t="shared" si="38"/>
        <v>383606.39141433488</v>
      </c>
      <c r="P82" s="56">
        <f t="shared" si="38"/>
        <v>368191.56525176635</v>
      </c>
      <c r="Q82" s="56">
        <f t="shared" si="38"/>
        <v>352635.94315928296</v>
      </c>
      <c r="R82" s="33">
        <f t="shared" si="38"/>
        <v>290275.62453287747</v>
      </c>
      <c r="S82" s="56">
        <f t="shared" si="38"/>
        <v>274613.96703200118</v>
      </c>
      <c r="T82" s="56">
        <f t="shared" si="38"/>
        <v>275727.59402217978</v>
      </c>
      <c r="U82" s="56">
        <f t="shared" si="38"/>
        <v>261228.15738379821</v>
      </c>
      <c r="V82" s="56">
        <f t="shared" si="38"/>
        <v>287650.99154088693</v>
      </c>
      <c r="W82" s="56">
        <f t="shared" si="38"/>
        <v>292019.97092577309</v>
      </c>
      <c r="X82" s="56">
        <f t="shared" si="38"/>
        <v>324947.68846158893</v>
      </c>
      <c r="Y82" s="56">
        <f t="shared" si="38"/>
        <v>344052.03410291561</v>
      </c>
      <c r="Z82" s="56">
        <f t="shared" si="38"/>
        <v>368305.24659469194</v>
      </c>
      <c r="AA82" s="56">
        <f t="shared" si="38"/>
        <v>375326.45632116037</v>
      </c>
      <c r="AB82" s="56">
        <f t="shared" si="38"/>
        <v>365944.68772095913</v>
      </c>
      <c r="AC82" s="56">
        <f t="shared" si="38"/>
        <v>350483.99332659779</v>
      </c>
      <c r="AD82" s="33">
        <f t="shared" si="38"/>
        <v>288504.22659751732</v>
      </c>
      <c r="AE82" s="56">
        <f t="shared" si="38"/>
        <v>272938.14387253224</v>
      </c>
      <c r="AF82" s="56">
        <f t="shared" si="38"/>
        <v>274065.77547237265</v>
      </c>
      <c r="AG82" s="56">
        <f t="shared" si="38"/>
        <v>259653.72737721208</v>
      </c>
      <c r="AH82" s="56">
        <f t="shared" si="38"/>
        <v>285917.31031355727</v>
      </c>
      <c r="AI82" s="56">
        <f t="shared" si="38"/>
        <v>290259.95772753097</v>
      </c>
      <c r="AJ82" s="56">
        <f t="shared" si="38"/>
        <v>322989.2189137098</v>
      </c>
      <c r="AK82" s="56">
        <f t="shared" si="38"/>
        <v>341978.42208595853</v>
      </c>
      <c r="AL82" s="53"/>
    </row>
    <row r="83" spans="2:38" x14ac:dyDescent="0.3">
      <c r="B83" s="69" t="s">
        <v>55</v>
      </c>
      <c r="J83" s="53"/>
      <c r="K83" s="53"/>
      <c r="L83" s="53"/>
      <c r="M83" s="53"/>
      <c r="N83" s="53"/>
      <c r="O83" s="53"/>
      <c r="P83" s="53"/>
      <c r="Q83" s="53"/>
      <c r="R83" s="168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168"/>
      <c r="AE83" s="53"/>
      <c r="AF83" s="53"/>
      <c r="AG83" s="53"/>
      <c r="AH83" s="53"/>
      <c r="AI83" s="53"/>
      <c r="AJ83" s="53"/>
      <c r="AK83" s="53"/>
      <c r="AL83" s="53"/>
    </row>
    <row r="84" spans="2:38" x14ac:dyDescent="0.3">
      <c r="B84" s="23" t="s">
        <v>81</v>
      </c>
      <c r="J84" s="111">
        <f>'Link In'!$C$21</f>
        <v>-261.63000000012107</v>
      </c>
      <c r="K84" s="111">
        <f>'Link In'!$C$22</f>
        <v>-136.40999999968335</v>
      </c>
      <c r="L84" s="111">
        <f>'Link In'!$C$23</f>
        <v>-357.66999999969266</v>
      </c>
      <c r="M84" s="111">
        <f>'Link In'!$C$24</f>
        <v>-335.42999999970198</v>
      </c>
      <c r="N84" s="111">
        <f>'Link In'!$C$25</f>
        <v>-636.76999999955297</v>
      </c>
      <c r="O84" s="111">
        <f>'Link In'!$C$26</f>
        <v>-432.52999999932945</v>
      </c>
      <c r="P84" s="53"/>
      <c r="Q84" s="53"/>
      <c r="R84" s="168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168"/>
      <c r="AE84" s="53"/>
      <c r="AF84" s="53"/>
      <c r="AG84" s="53"/>
      <c r="AH84" s="53"/>
      <c r="AI84" s="53"/>
      <c r="AJ84" s="53"/>
      <c r="AK84" s="53"/>
      <c r="AL84" s="56">
        <f>SUM(J84:AK84)</f>
        <v>-2160.4399999980815</v>
      </c>
    </row>
    <row r="85" spans="2:38" x14ac:dyDescent="0.3">
      <c r="B85" s="53" t="s">
        <v>91</v>
      </c>
      <c r="C85" s="53"/>
      <c r="J85" s="56">
        <v>-81.337372548878193</v>
      </c>
      <c r="K85" s="56">
        <v>-10534.000168280909</v>
      </c>
      <c r="L85" s="56">
        <v>1861.979311719304</v>
      </c>
      <c r="M85" s="56">
        <v>644.44245337322354</v>
      </c>
      <c r="N85" s="56">
        <v>-12786.119729640894</v>
      </c>
      <c r="O85" s="56">
        <v>-25362.824813743122</v>
      </c>
      <c r="P85" s="53"/>
      <c r="Q85" s="53"/>
      <c r="R85" s="168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168"/>
      <c r="AE85" s="53"/>
      <c r="AF85" s="53"/>
      <c r="AG85" s="53"/>
      <c r="AH85" s="53"/>
      <c r="AI85" s="53"/>
      <c r="AJ85" s="53"/>
      <c r="AK85" s="53"/>
      <c r="AL85" s="56"/>
    </row>
    <row r="86" spans="2:38" x14ac:dyDescent="0.3">
      <c r="J86" s="53"/>
      <c r="K86" s="53"/>
      <c r="L86" s="53"/>
      <c r="M86" s="53"/>
      <c r="N86" s="53"/>
      <c r="O86" s="53"/>
      <c r="P86" s="53"/>
      <c r="Q86" s="53"/>
      <c r="R86" s="168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168"/>
      <c r="AE86" s="53"/>
      <c r="AF86" s="53"/>
      <c r="AG86" s="53"/>
      <c r="AH86" s="53"/>
      <c r="AI86" s="53"/>
      <c r="AJ86" s="53"/>
      <c r="AK86" s="53"/>
      <c r="AL86" s="56"/>
    </row>
    <row r="87" spans="2:38" x14ac:dyDescent="0.3">
      <c r="B87" s="23" t="s">
        <v>79</v>
      </c>
      <c r="J87" s="126">
        <f>'Link In'!$C$31</f>
        <v>-5524.9100612769316</v>
      </c>
      <c r="K87" s="126">
        <f>'Link In'!$C$32</f>
        <v>-160.07262021589798</v>
      </c>
      <c r="L87" s="126">
        <f>'Link In'!$C$33</f>
        <v>0</v>
      </c>
      <c r="M87" s="126">
        <f>'Link In'!$C$34</f>
        <v>-4001.9273797841029</v>
      </c>
      <c r="N87" s="126">
        <f>'Link In'!$C$35</f>
        <v>-1132.5721246892167</v>
      </c>
      <c r="O87" s="126">
        <f>'Link In'!$C$36</f>
        <v>-596.51030421982341</v>
      </c>
      <c r="P87" s="53"/>
      <c r="Q87" s="53"/>
      <c r="R87" s="168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168"/>
      <c r="AE87" s="53"/>
      <c r="AF87" s="53"/>
      <c r="AG87" s="53"/>
      <c r="AH87" s="53"/>
      <c r="AI87" s="53"/>
      <c r="AJ87" s="53"/>
      <c r="AK87" s="53"/>
      <c r="AL87" s="56">
        <f>SUM(J87:AK87)</f>
        <v>-11415.992490185974</v>
      </c>
    </row>
    <row r="88" spans="2:38" x14ac:dyDescent="0.3">
      <c r="J88" s="53"/>
      <c r="K88" s="53"/>
      <c r="L88" s="53"/>
      <c r="M88" s="53"/>
      <c r="N88" s="53"/>
      <c r="O88" s="53"/>
      <c r="P88" s="53"/>
      <c r="Q88" s="53"/>
      <c r="R88" s="168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168"/>
      <c r="AE88" s="53"/>
      <c r="AF88" s="53"/>
      <c r="AG88" s="53"/>
      <c r="AH88" s="53"/>
      <c r="AI88" s="53"/>
      <c r="AJ88" s="53"/>
      <c r="AK88" s="53"/>
      <c r="AL88" s="53"/>
    </row>
    <row r="89" spans="2:38" x14ac:dyDescent="0.3">
      <c r="J89" s="53"/>
      <c r="K89" s="53"/>
      <c r="L89" s="53"/>
      <c r="M89" s="53"/>
      <c r="N89" s="53"/>
      <c r="O89" s="53"/>
      <c r="P89" s="53"/>
      <c r="Q89" s="53"/>
      <c r="R89" s="168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168"/>
      <c r="AE89" s="53"/>
      <c r="AF89" s="53"/>
      <c r="AG89" s="53"/>
      <c r="AH89" s="53"/>
      <c r="AI89" s="53"/>
      <c r="AJ89" s="53"/>
      <c r="AK89" s="53"/>
      <c r="AL89" s="53"/>
    </row>
    <row r="90" spans="2:38" x14ac:dyDescent="0.3">
      <c r="B90" s="23" t="s">
        <v>97</v>
      </c>
      <c r="J90" s="111">
        <f>J81+J84+J85</f>
        <v>1682931.92</v>
      </c>
      <c r="K90" s="111">
        <f t="shared" ref="K90:O90" si="39">K81+K84+K85</f>
        <v>1862243.3800000001</v>
      </c>
      <c r="L90" s="111">
        <f>L81+L84+L85</f>
        <v>1906341.7400000002</v>
      </c>
      <c r="M90" s="111">
        <f t="shared" si="39"/>
        <v>2190095.94</v>
      </c>
      <c r="N90" s="111">
        <f t="shared" si="39"/>
        <v>2202357.2199999997</v>
      </c>
      <c r="O90" s="111">
        <f t="shared" si="39"/>
        <v>2350746.3000000003</v>
      </c>
      <c r="P90" s="111">
        <f>P81+P84+P85</f>
        <v>2032337.7258907931</v>
      </c>
      <c r="Q90" s="111">
        <f t="shared" ref="Q90:AK90" si="40">Q81+Q84+Q85</f>
        <v>1962806.7712187564</v>
      </c>
      <c r="R90" s="155">
        <f t="shared" si="40"/>
        <v>1686943.8654390555</v>
      </c>
      <c r="S90" s="111">
        <f t="shared" si="40"/>
        <v>1617810.5625451892</v>
      </c>
      <c r="T90" s="111">
        <f t="shared" si="40"/>
        <v>1622723.8848258571</v>
      </c>
      <c r="U90" s="111">
        <f t="shared" si="40"/>
        <v>1558595.6303773178</v>
      </c>
      <c r="V90" s="111">
        <f t="shared" si="40"/>
        <v>1674832.4346783932</v>
      </c>
      <c r="W90" s="111">
        <f t="shared" si="40"/>
        <v>1694667.1817245106</v>
      </c>
      <c r="X90" s="111">
        <f t="shared" si="40"/>
        <v>1840843.8214925304</v>
      </c>
      <c r="Y90" s="111">
        <f t="shared" si="40"/>
        <v>1925629.6744620637</v>
      </c>
      <c r="Z90" s="111">
        <f>Z81+Z84+Z85</f>
        <v>2032464.4779757808</v>
      </c>
      <c r="AA90" s="111">
        <f t="shared" si="40"/>
        <v>2064123.5352889595</v>
      </c>
      <c r="AB90" s="111">
        <f t="shared" si="40"/>
        <v>2022342.7322248716</v>
      </c>
      <c r="AC90" s="111">
        <f t="shared" si="40"/>
        <v>1953230.5985569493</v>
      </c>
      <c r="AD90" s="155">
        <f t="shared" si="40"/>
        <v>1679046.6877482464</v>
      </c>
      <c r="AE90" s="111">
        <f t="shared" si="40"/>
        <v>1610369.1307656122</v>
      </c>
      <c r="AF90" s="111">
        <f t="shared" si="40"/>
        <v>1615344.2413841081</v>
      </c>
      <c r="AG90" s="111">
        <f t="shared" si="40"/>
        <v>1551601.5451882598</v>
      </c>
      <c r="AH90" s="111">
        <f t="shared" si="40"/>
        <v>1667135.7331034148</v>
      </c>
      <c r="AI90" s="111">
        <f t="shared" si="40"/>
        <v>1686854.3034938667</v>
      </c>
      <c r="AJ90" s="111">
        <f t="shared" si="40"/>
        <v>1832155.3538472876</v>
      </c>
      <c r="AK90" s="111">
        <f t="shared" si="40"/>
        <v>1916446.8282432491</v>
      </c>
      <c r="AL90" s="111">
        <f>+SUM(J90:AK90)</f>
        <v>51443023.220475078</v>
      </c>
    </row>
    <row r="91" spans="2:38" s="53" customFormat="1" x14ac:dyDescent="0.3">
      <c r="B91" s="111" t="s">
        <v>94</v>
      </c>
      <c r="J91" s="56">
        <f>+J92-J90</f>
        <v>0</v>
      </c>
      <c r="K91" s="56">
        <f t="shared" ref="K91:O91" si="41">+K92-K90</f>
        <v>0</v>
      </c>
      <c r="L91" s="56">
        <f t="shared" si="41"/>
        <v>0</v>
      </c>
      <c r="M91" s="56">
        <f t="shared" si="41"/>
        <v>0</v>
      </c>
      <c r="N91" s="56">
        <f t="shared" si="41"/>
        <v>0</v>
      </c>
      <c r="O91" s="56">
        <f t="shared" si="41"/>
        <v>0</v>
      </c>
      <c r="P91" s="56">
        <f>+P92-P90</f>
        <v>0</v>
      </c>
      <c r="Q91" s="56">
        <f t="shared" ref="Q91:Y91" si="42">+Q92-Q90</f>
        <v>0</v>
      </c>
      <c r="R91" s="33">
        <f t="shared" si="42"/>
        <v>0</v>
      </c>
      <c r="S91" s="56">
        <f t="shared" si="42"/>
        <v>0</v>
      </c>
      <c r="T91" s="56">
        <f t="shared" si="42"/>
        <v>0</v>
      </c>
      <c r="U91" s="56">
        <f t="shared" si="42"/>
        <v>0</v>
      </c>
      <c r="V91" s="56">
        <f t="shared" si="42"/>
        <v>0</v>
      </c>
      <c r="W91" s="56">
        <f t="shared" si="42"/>
        <v>0</v>
      </c>
      <c r="X91" s="56">
        <f t="shared" si="42"/>
        <v>0</v>
      </c>
      <c r="Y91" s="56">
        <f t="shared" si="42"/>
        <v>0</v>
      </c>
      <c r="Z91" s="56">
        <f>+Z92-Z90</f>
        <v>0</v>
      </c>
      <c r="AA91" s="56">
        <f t="shared" ref="AA91:AK91" si="43">+AA92-AA90</f>
        <v>0</v>
      </c>
      <c r="AB91" s="56">
        <f t="shared" si="43"/>
        <v>0</v>
      </c>
      <c r="AC91" s="56">
        <f t="shared" si="43"/>
        <v>0</v>
      </c>
      <c r="AD91" s="33">
        <f t="shared" si="43"/>
        <v>0</v>
      </c>
      <c r="AE91" s="56">
        <f t="shared" si="43"/>
        <v>0</v>
      </c>
      <c r="AF91" s="56">
        <f t="shared" si="43"/>
        <v>0</v>
      </c>
      <c r="AG91" s="56">
        <f t="shared" si="43"/>
        <v>0</v>
      </c>
      <c r="AH91" s="56">
        <f t="shared" si="43"/>
        <v>0</v>
      </c>
      <c r="AI91" s="56">
        <f t="shared" si="43"/>
        <v>0</v>
      </c>
      <c r="AJ91" s="56">
        <f t="shared" si="43"/>
        <v>0</v>
      </c>
      <c r="AK91" s="56">
        <f t="shared" si="43"/>
        <v>0</v>
      </c>
      <c r="AL91" s="56">
        <f>+SUM(J91:AK91)</f>
        <v>0</v>
      </c>
    </row>
    <row r="92" spans="2:38" x14ac:dyDescent="0.3">
      <c r="B92" s="23" t="s">
        <v>93</v>
      </c>
      <c r="J92" s="56">
        <f>+'Link In'!B142</f>
        <v>1682931.92</v>
      </c>
      <c r="K92" s="56">
        <f>+'Link In'!C142</f>
        <v>1862243.3800000001</v>
      </c>
      <c r="L92" s="56">
        <f>+'Link In'!D142</f>
        <v>1906341.7400000002</v>
      </c>
      <c r="M92" s="56">
        <f>+'Link In'!E142</f>
        <v>2190095.94</v>
      </c>
      <c r="N92" s="56">
        <f>+'Link In'!F142</f>
        <v>2202357.2199999997</v>
      </c>
      <c r="O92" s="56">
        <f>+'Link In'!G142</f>
        <v>2350746.3000000003</v>
      </c>
      <c r="P92" s="56">
        <f>+'Link In'!H142</f>
        <v>2032337.7258907931</v>
      </c>
      <c r="Q92" s="56">
        <f>+'Link In'!I142</f>
        <v>1962806.7712187562</v>
      </c>
      <c r="R92" s="56">
        <f>+'Link In'!J142</f>
        <v>1686943.8654390553</v>
      </c>
      <c r="S92" s="56">
        <f>+'Link In'!K142</f>
        <v>1617810.5625451889</v>
      </c>
      <c r="T92" s="56">
        <f>+'Link In'!L142</f>
        <v>1622723.8848258574</v>
      </c>
      <c r="U92" s="56">
        <f>+'Link In'!M142</f>
        <v>1558595.630377318</v>
      </c>
      <c r="V92" s="56">
        <f>+'Link In'!N142</f>
        <v>1674832.4346783932</v>
      </c>
      <c r="W92" s="56">
        <f>+'Link In'!O142</f>
        <v>1694667.1817245106</v>
      </c>
      <c r="X92" s="56">
        <f>+'Link In'!P142</f>
        <v>1840843.8214925304</v>
      </c>
      <c r="Y92" s="56">
        <f>+'Link In'!Q142</f>
        <v>1925629.6744620635</v>
      </c>
      <c r="Z92" s="56">
        <f>+'Link In'!R142</f>
        <v>2032464.4779757804</v>
      </c>
      <c r="AA92" s="56">
        <f>+'Link In'!S142</f>
        <v>2064123.5352889593</v>
      </c>
      <c r="AB92" s="56">
        <f>+'Link In'!T142</f>
        <v>2022342.7322248716</v>
      </c>
      <c r="AC92" s="56">
        <f>+'Link In'!U142</f>
        <v>1953230.5985569498</v>
      </c>
      <c r="AD92" s="56">
        <f>+'Link In'!V142</f>
        <v>1679046.6877482464</v>
      </c>
      <c r="AE92" s="56">
        <f>+'Link In'!W142</f>
        <v>1610369.130765612</v>
      </c>
      <c r="AF92" s="56">
        <f>+'Link In'!X142</f>
        <v>1615344.2413841083</v>
      </c>
      <c r="AG92" s="56">
        <f>+'Link In'!Y142</f>
        <v>1551601.54518826</v>
      </c>
      <c r="AH92" s="56">
        <f>+'Link In'!Z142</f>
        <v>1667135.7331034143</v>
      </c>
      <c r="AI92" s="56">
        <f>+'Link In'!AA142</f>
        <v>1686854.3034938669</v>
      </c>
      <c r="AJ92" s="56">
        <f>+'Link In'!AB142</f>
        <v>1832155.3538472876</v>
      </c>
      <c r="AK92" s="56">
        <f>+'Link In'!AC142</f>
        <v>1916446.8282432489</v>
      </c>
      <c r="AL92" s="56">
        <f>+SUM(J92:AK92)</f>
        <v>51443023.220475078</v>
      </c>
    </row>
    <row r="93" spans="2:38" x14ac:dyDescent="0.3">
      <c r="J93" s="53"/>
      <c r="K93" s="53"/>
      <c r="L93" s="53"/>
      <c r="M93" s="53"/>
      <c r="N93" s="53"/>
      <c r="O93" s="53"/>
      <c r="P93" s="53"/>
      <c r="Q93" s="53"/>
      <c r="R93" s="168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168"/>
      <c r="AE93" s="53"/>
      <c r="AF93" s="53"/>
      <c r="AG93" s="53"/>
      <c r="AH93" s="53"/>
      <c r="AI93" s="53"/>
      <c r="AJ93" s="53"/>
      <c r="AK93" s="53"/>
      <c r="AL93" s="53"/>
    </row>
    <row r="94" spans="2:38" x14ac:dyDescent="0.3">
      <c r="B94" s="23" t="s">
        <v>98</v>
      </c>
      <c r="J94" s="56">
        <f>J82-J87</f>
        <v>257430.56212230609</v>
      </c>
      <c r="K94" s="56">
        <f t="shared" ref="K94:AK94" si="44">K82-K87</f>
        <v>286082.02576448396</v>
      </c>
      <c r="L94" s="56">
        <f t="shared" si="44"/>
        <v>293534.06749259704</v>
      </c>
      <c r="M94" s="56">
        <f t="shared" si="44"/>
        <v>354767.86739129032</v>
      </c>
      <c r="N94" s="56">
        <f t="shared" si="44"/>
        <v>359093.34896602732</v>
      </c>
      <c r="O94" s="56">
        <f t="shared" si="44"/>
        <v>384202.90171855473</v>
      </c>
      <c r="P94" s="56">
        <f t="shared" si="44"/>
        <v>368191.56525176635</v>
      </c>
      <c r="Q94" s="56">
        <f t="shared" si="44"/>
        <v>352635.94315928296</v>
      </c>
      <c r="R94" s="56">
        <f t="shared" si="44"/>
        <v>290275.62453287747</v>
      </c>
      <c r="S94" s="56">
        <f t="shared" si="44"/>
        <v>274613.96703200118</v>
      </c>
      <c r="T94" s="56">
        <f t="shared" si="44"/>
        <v>275727.59402217978</v>
      </c>
      <c r="U94" s="56">
        <f t="shared" si="44"/>
        <v>261228.15738379821</v>
      </c>
      <c r="V94" s="56">
        <f t="shared" si="44"/>
        <v>287650.99154088693</v>
      </c>
      <c r="W94" s="56">
        <f t="shared" si="44"/>
        <v>292019.97092577309</v>
      </c>
      <c r="X94" s="56">
        <f t="shared" si="44"/>
        <v>324947.68846158893</v>
      </c>
      <c r="Y94" s="56">
        <f t="shared" si="44"/>
        <v>344052.03410291561</v>
      </c>
      <c r="Z94" s="56">
        <f t="shared" si="44"/>
        <v>368305.24659469194</v>
      </c>
      <c r="AA94" s="56">
        <f t="shared" si="44"/>
        <v>375326.45632116037</v>
      </c>
      <c r="AB94" s="56">
        <f t="shared" si="44"/>
        <v>365944.68772095913</v>
      </c>
      <c r="AC94" s="56">
        <f t="shared" si="44"/>
        <v>350483.99332659779</v>
      </c>
      <c r="AD94" s="56">
        <f t="shared" si="44"/>
        <v>288504.22659751732</v>
      </c>
      <c r="AE94" s="56">
        <f t="shared" si="44"/>
        <v>272938.14387253224</v>
      </c>
      <c r="AF94" s="56">
        <f t="shared" si="44"/>
        <v>274065.77547237265</v>
      </c>
      <c r="AG94" s="56">
        <f t="shared" si="44"/>
        <v>259653.72737721208</v>
      </c>
      <c r="AH94" s="56">
        <f t="shared" si="44"/>
        <v>285917.31031355727</v>
      </c>
      <c r="AI94" s="56">
        <f t="shared" si="44"/>
        <v>290259.95772753097</v>
      </c>
      <c r="AJ94" s="56">
        <f t="shared" si="44"/>
        <v>322989.2189137098</v>
      </c>
      <c r="AK94" s="56">
        <f t="shared" si="44"/>
        <v>341978.42208595853</v>
      </c>
      <c r="AL94" s="126">
        <f>+SUM(J94:AK94)</f>
        <v>8802821.4761921316</v>
      </c>
    </row>
    <row r="95" spans="2:38" x14ac:dyDescent="0.3">
      <c r="B95" s="23" t="s">
        <v>95</v>
      </c>
      <c r="J95" s="56">
        <f>J96-J94</f>
        <v>257.13887769391295</v>
      </c>
      <c r="K95" s="56">
        <f t="shared" ref="K95:O95" si="45">K96-K94</f>
        <v>-903.42576448398177</v>
      </c>
      <c r="L95" s="56">
        <f t="shared" si="45"/>
        <v>59.278507402923424</v>
      </c>
      <c r="M95" s="56">
        <f t="shared" si="45"/>
        <v>-1039.6673912903061</v>
      </c>
      <c r="N95" s="56">
        <f t="shared" si="45"/>
        <v>-2830.348966027319</v>
      </c>
      <c r="O95" s="56">
        <f t="shared" si="45"/>
        <v>-5502.9017185547273</v>
      </c>
      <c r="P95" s="53"/>
      <c r="Q95" s="53"/>
      <c r="R95" s="168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168"/>
      <c r="AE95" s="53"/>
      <c r="AF95" s="53"/>
      <c r="AG95" s="53"/>
      <c r="AH95" s="53"/>
      <c r="AI95" s="53"/>
      <c r="AJ95" s="53"/>
      <c r="AK95" s="53"/>
      <c r="AL95" s="126">
        <f>+SUM(J95:AK95)</f>
        <v>-9959.9264552594977</v>
      </c>
    </row>
    <row r="96" spans="2:38" x14ac:dyDescent="0.3">
      <c r="B96" s="23" t="s">
        <v>96</v>
      </c>
      <c r="J96" s="56">
        <f>+'Link In'!B153</f>
        <v>257687.701</v>
      </c>
      <c r="K96" s="56">
        <f>+'Link In'!C153</f>
        <v>285178.59999999998</v>
      </c>
      <c r="L96" s="56">
        <f>+'Link In'!D153</f>
        <v>293593.34599999996</v>
      </c>
      <c r="M96" s="56">
        <f>+'Link In'!E153</f>
        <v>353728.2</v>
      </c>
      <c r="N96" s="56">
        <f>+'Link In'!F153</f>
        <v>356263</v>
      </c>
      <c r="O96" s="56">
        <f>+'Link In'!G153</f>
        <v>378700</v>
      </c>
      <c r="P96" s="56">
        <f>+'Link In'!H153</f>
        <v>0</v>
      </c>
      <c r="Q96" s="56">
        <f>+'Link In'!I153</f>
        <v>0</v>
      </c>
      <c r="R96" s="56">
        <f>+'Link In'!J153</f>
        <v>0</v>
      </c>
      <c r="S96" s="56">
        <f>+'Link In'!K153</f>
        <v>0</v>
      </c>
      <c r="T96" s="56">
        <f>+'Link In'!L153</f>
        <v>0</v>
      </c>
      <c r="U96" s="56">
        <f>+'Link In'!M153</f>
        <v>0</v>
      </c>
      <c r="V96" s="56">
        <f>+'Link In'!N153</f>
        <v>0</v>
      </c>
      <c r="W96" s="56">
        <f>+'Link In'!O153</f>
        <v>0</v>
      </c>
      <c r="X96" s="56">
        <f>+'Link In'!P153</f>
        <v>0</v>
      </c>
      <c r="Y96" s="56">
        <f>+'Link In'!Q153</f>
        <v>0</v>
      </c>
      <c r="Z96" s="56">
        <f>+'Link In'!R153</f>
        <v>0</v>
      </c>
      <c r="AA96" s="56">
        <f>+'Link In'!S153</f>
        <v>0</v>
      </c>
      <c r="AB96" s="56">
        <f>+'Link In'!T153</f>
        <v>0</v>
      </c>
      <c r="AC96" s="56">
        <f>+'Link In'!U153</f>
        <v>0</v>
      </c>
      <c r="AD96" s="56">
        <f>+'Link In'!V153</f>
        <v>0</v>
      </c>
      <c r="AE96" s="56">
        <f>+'Link In'!W153</f>
        <v>0</v>
      </c>
      <c r="AF96" s="56">
        <f>+'Link In'!X153</f>
        <v>0</v>
      </c>
      <c r="AG96" s="56">
        <f>+'Link In'!Y153</f>
        <v>0</v>
      </c>
      <c r="AH96" s="56">
        <f>+'Link In'!Z153</f>
        <v>0</v>
      </c>
      <c r="AI96" s="56">
        <f>+'Link In'!AA153</f>
        <v>0</v>
      </c>
      <c r="AJ96" s="56">
        <f>+'Link In'!AB153</f>
        <v>0</v>
      </c>
      <c r="AK96" s="56">
        <f>+'Link In'!AC153</f>
        <v>0</v>
      </c>
      <c r="AL96" s="126">
        <f>+SUM(J96:AK96)</f>
        <v>1925150.8469999998</v>
      </c>
    </row>
    <row r="97" spans="1:38" x14ac:dyDescent="0.3">
      <c r="J97" s="53"/>
      <c r="K97" s="53"/>
      <c r="L97" s="53"/>
      <c r="M97" s="53"/>
      <c r="N97" s="53"/>
      <c r="O97" s="53"/>
      <c r="P97" s="53"/>
      <c r="Q97" s="53"/>
      <c r="R97" s="168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168"/>
      <c r="AE97" s="53"/>
      <c r="AF97" s="53"/>
      <c r="AG97" s="53"/>
      <c r="AH97" s="53"/>
      <c r="AI97" s="53"/>
      <c r="AJ97" s="53"/>
      <c r="AK97" s="53"/>
      <c r="AL97" s="126"/>
    </row>
    <row r="98" spans="1:38" x14ac:dyDescent="0.3">
      <c r="B98" s="23" t="s">
        <v>99</v>
      </c>
      <c r="J98" s="56">
        <f>+'Link In'!B160</f>
        <v>5614.8282630029444</v>
      </c>
      <c r="K98" s="56">
        <f>+'Link In'!C160</f>
        <v>6346.2139352306185</v>
      </c>
      <c r="L98" s="56">
        <f>+'Link In'!D160</f>
        <v>6347.4131501472039</v>
      </c>
      <c r="M98" s="56">
        <f>+'Link In'!E160</f>
        <v>4618.7301275760556</v>
      </c>
      <c r="N98" s="56">
        <f>+'Link In'!F160</f>
        <v>5128.6751717369971</v>
      </c>
      <c r="O98" s="56">
        <f>+'Link In'!G160</f>
        <v>5128.6751717369971</v>
      </c>
      <c r="P98" s="56">
        <f>+'Link In'!H160</f>
        <v>0</v>
      </c>
      <c r="Q98" s="56">
        <f>+'Link In'!I160</f>
        <v>0</v>
      </c>
      <c r="R98" s="56">
        <f>+'Link In'!J160</f>
        <v>0</v>
      </c>
      <c r="S98" s="56">
        <f>+'Link In'!K160</f>
        <v>0</v>
      </c>
      <c r="T98" s="56">
        <f>+'Link In'!L160</f>
        <v>0</v>
      </c>
      <c r="U98" s="56">
        <f>+'Link In'!M160</f>
        <v>0</v>
      </c>
      <c r="V98" s="56">
        <f>+'Link In'!N160</f>
        <v>0</v>
      </c>
      <c r="W98" s="56">
        <f>+'Link In'!O160</f>
        <v>0</v>
      </c>
      <c r="X98" s="56">
        <f>+'Link In'!P160</f>
        <v>0</v>
      </c>
      <c r="Y98" s="56">
        <f>+'Link In'!Q160</f>
        <v>0</v>
      </c>
      <c r="Z98" s="56">
        <f>+'Link In'!R160</f>
        <v>0</v>
      </c>
      <c r="AA98" s="56">
        <f>+'Link In'!S160</f>
        <v>0</v>
      </c>
      <c r="AB98" s="56">
        <f>+'Link In'!T160</f>
        <v>0</v>
      </c>
      <c r="AC98" s="56">
        <f>+'Link In'!U160</f>
        <v>0</v>
      </c>
      <c r="AD98" s="56">
        <f>+'Link In'!V160</f>
        <v>0</v>
      </c>
      <c r="AE98" s="56">
        <f>+'Link In'!W160</f>
        <v>0</v>
      </c>
      <c r="AF98" s="56">
        <f>+'Link In'!X160</f>
        <v>0</v>
      </c>
      <c r="AG98" s="56">
        <f>+'Link In'!Y160</f>
        <v>0</v>
      </c>
      <c r="AH98" s="56">
        <f>+'Link In'!Z160</f>
        <v>0</v>
      </c>
      <c r="AI98" s="56">
        <f>+'Link In'!AA160</f>
        <v>0</v>
      </c>
      <c r="AJ98" s="56">
        <f>+'Link In'!AB160</f>
        <v>0</v>
      </c>
      <c r="AK98" s="56">
        <f>+'Link In'!AC160</f>
        <v>0</v>
      </c>
      <c r="AL98" s="126">
        <f>SUM(J98:AK98)</f>
        <v>33184.535819430821</v>
      </c>
    </row>
    <row r="99" spans="1:38" x14ac:dyDescent="0.3">
      <c r="J99" s="53"/>
      <c r="K99" s="53"/>
      <c r="L99" s="53"/>
      <c r="M99" s="53"/>
      <c r="N99" s="53"/>
      <c r="O99" s="53"/>
      <c r="P99" s="53"/>
      <c r="Q99" s="53"/>
      <c r="R99" s="168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168"/>
      <c r="AE99" s="53"/>
      <c r="AF99" s="53"/>
      <c r="AG99" s="53"/>
      <c r="AH99" s="53"/>
      <c r="AI99" s="53"/>
      <c r="AJ99" s="53"/>
      <c r="AK99" s="53"/>
      <c r="AL99" s="126"/>
    </row>
    <row r="100" spans="1:38" x14ac:dyDescent="0.3">
      <c r="B100" s="23" t="s">
        <v>100</v>
      </c>
      <c r="J100" s="56">
        <f>J94-J87</f>
        <v>262955.47218358301</v>
      </c>
      <c r="K100" s="56">
        <f t="shared" ref="K100:AK100" si="46">K94-K87</f>
        <v>286242.09838469984</v>
      </c>
      <c r="L100" s="56">
        <f t="shared" si="46"/>
        <v>293534.06749259704</v>
      </c>
      <c r="M100" s="56">
        <f>M94-M87</f>
        <v>358769.79477107443</v>
      </c>
      <c r="N100" s="56">
        <f>N94-N87</f>
        <v>360225.92109071655</v>
      </c>
      <c r="O100" s="56">
        <f t="shared" si="46"/>
        <v>384799.41202277457</v>
      </c>
      <c r="P100" s="56">
        <f t="shared" si="46"/>
        <v>368191.56525176635</v>
      </c>
      <c r="Q100" s="56">
        <f t="shared" si="46"/>
        <v>352635.94315928296</v>
      </c>
      <c r="R100" s="56">
        <f t="shared" si="46"/>
        <v>290275.62453287747</v>
      </c>
      <c r="S100" s="56">
        <f t="shared" si="46"/>
        <v>274613.96703200118</v>
      </c>
      <c r="T100" s="56">
        <f t="shared" si="46"/>
        <v>275727.59402217978</v>
      </c>
      <c r="U100" s="56">
        <f t="shared" si="46"/>
        <v>261228.15738379821</v>
      </c>
      <c r="V100" s="56">
        <f t="shared" si="46"/>
        <v>287650.99154088693</v>
      </c>
      <c r="W100" s="56">
        <f t="shared" si="46"/>
        <v>292019.97092577309</v>
      </c>
      <c r="X100" s="56">
        <f t="shared" si="46"/>
        <v>324947.68846158893</v>
      </c>
      <c r="Y100" s="56">
        <f t="shared" si="46"/>
        <v>344052.03410291561</v>
      </c>
      <c r="Z100" s="56">
        <f t="shared" si="46"/>
        <v>368305.24659469194</v>
      </c>
      <c r="AA100" s="56">
        <f t="shared" si="46"/>
        <v>375326.45632116037</v>
      </c>
      <c r="AB100" s="56">
        <f t="shared" si="46"/>
        <v>365944.68772095913</v>
      </c>
      <c r="AC100" s="56">
        <f t="shared" si="46"/>
        <v>350483.99332659779</v>
      </c>
      <c r="AD100" s="56">
        <f t="shared" si="46"/>
        <v>288504.22659751732</v>
      </c>
      <c r="AE100" s="56">
        <f t="shared" si="46"/>
        <v>272938.14387253224</v>
      </c>
      <c r="AF100" s="56">
        <f t="shared" si="46"/>
        <v>274065.77547237265</v>
      </c>
      <c r="AG100" s="56">
        <f t="shared" si="46"/>
        <v>259653.72737721208</v>
      </c>
      <c r="AH100" s="56">
        <f t="shared" si="46"/>
        <v>285917.31031355727</v>
      </c>
      <c r="AI100" s="56">
        <f t="shared" si="46"/>
        <v>290259.95772753097</v>
      </c>
      <c r="AJ100" s="56">
        <f t="shared" si="46"/>
        <v>322989.2189137098</v>
      </c>
      <c r="AK100" s="56">
        <f t="shared" si="46"/>
        <v>341978.42208595853</v>
      </c>
      <c r="AL100" s="126">
        <f t="shared" ref="AL100:AL102" si="47">+SUM(J100:AK100)</f>
        <v>8814237.4686823152</v>
      </c>
    </row>
    <row r="101" spans="1:38" x14ac:dyDescent="0.3">
      <c r="B101" s="23" t="s">
        <v>95</v>
      </c>
      <c r="J101" s="56">
        <f>J102-J100</f>
        <v>-5267.7711835830123</v>
      </c>
      <c r="K101" s="56">
        <f t="shared" ref="K101:O101" si="48">K102-K100</f>
        <v>-1063.4983846998657</v>
      </c>
      <c r="L101" s="56">
        <f t="shared" si="48"/>
        <v>59.278507402923424</v>
      </c>
      <c r="M101" s="56">
        <f t="shared" si="48"/>
        <v>-5041.5947710744222</v>
      </c>
      <c r="N101" s="56">
        <f>N102-N100</f>
        <v>-3962.9210907165543</v>
      </c>
      <c r="O101" s="56">
        <f t="shared" si="48"/>
        <v>-6099.4120227745734</v>
      </c>
      <c r="P101" s="56"/>
      <c r="Q101" s="56"/>
      <c r="R101" s="33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33"/>
      <c r="AE101" s="56"/>
      <c r="AF101" s="56"/>
      <c r="AG101" s="56"/>
      <c r="AH101" s="56"/>
      <c r="AI101" s="56"/>
      <c r="AJ101" s="56"/>
      <c r="AK101" s="56"/>
      <c r="AL101" s="126">
        <f t="shared" si="47"/>
        <v>-21375.918945445505</v>
      </c>
    </row>
    <row r="102" spans="1:38" x14ac:dyDescent="0.3">
      <c r="B102" s="23" t="s">
        <v>96</v>
      </c>
      <c r="J102" s="56">
        <f>+'Link In'!B153</f>
        <v>257687.701</v>
      </c>
      <c r="K102" s="56">
        <f>+'Link In'!C153</f>
        <v>285178.59999999998</v>
      </c>
      <c r="L102" s="56">
        <f>+'Link In'!D153</f>
        <v>293593.34599999996</v>
      </c>
      <c r="M102" s="56">
        <f>+'Link In'!E153</f>
        <v>353728.2</v>
      </c>
      <c r="N102" s="56">
        <f>+'Link In'!F153</f>
        <v>356263</v>
      </c>
      <c r="O102" s="56">
        <f>+'Link In'!G153</f>
        <v>378700</v>
      </c>
      <c r="P102" s="56"/>
      <c r="Q102" s="56">
        <f>+'Link In'!I153</f>
        <v>0</v>
      </c>
      <c r="R102" s="56">
        <f>+'Link In'!J153</f>
        <v>0</v>
      </c>
      <c r="S102" s="56">
        <f>+'Link In'!K153</f>
        <v>0</v>
      </c>
      <c r="T102" s="56">
        <f>+'Link In'!L153</f>
        <v>0</v>
      </c>
      <c r="U102" s="56">
        <f>+'Link In'!M153</f>
        <v>0</v>
      </c>
      <c r="V102" s="56">
        <f>+'Link In'!N153</f>
        <v>0</v>
      </c>
      <c r="W102" s="56">
        <f>+'Link In'!O153</f>
        <v>0</v>
      </c>
      <c r="X102" s="56">
        <f>+'Link In'!P153</f>
        <v>0</v>
      </c>
      <c r="Y102" s="56">
        <f>+'Link In'!Q153</f>
        <v>0</v>
      </c>
      <c r="Z102" s="56">
        <f>+'Link In'!R153</f>
        <v>0</v>
      </c>
      <c r="AA102" s="56">
        <f>+'Link In'!S153</f>
        <v>0</v>
      </c>
      <c r="AB102" s="56">
        <f>+'Link In'!T153</f>
        <v>0</v>
      </c>
      <c r="AC102" s="56">
        <f>+'Link In'!U153</f>
        <v>0</v>
      </c>
      <c r="AD102" s="56">
        <f>+'Link In'!V153</f>
        <v>0</v>
      </c>
      <c r="AE102" s="56">
        <f>+'Link In'!W153</f>
        <v>0</v>
      </c>
      <c r="AF102" s="56">
        <f>+'Link In'!X153</f>
        <v>0</v>
      </c>
      <c r="AG102" s="56">
        <f>+'Link In'!Y153</f>
        <v>0</v>
      </c>
      <c r="AH102" s="56">
        <f>+'Link In'!Z153</f>
        <v>0</v>
      </c>
      <c r="AI102" s="56">
        <f>+'Link In'!AA153</f>
        <v>0</v>
      </c>
      <c r="AJ102" s="56">
        <f>+'Link In'!AB153</f>
        <v>0</v>
      </c>
      <c r="AK102" s="56">
        <f>+'Link In'!AC153</f>
        <v>0</v>
      </c>
      <c r="AL102" s="126">
        <f t="shared" si="47"/>
        <v>1925150.8469999998</v>
      </c>
    </row>
    <row r="104" spans="1:38" x14ac:dyDescent="0.3">
      <c r="A104" s="178" t="s">
        <v>122</v>
      </c>
      <c r="B104" s="178"/>
    </row>
    <row r="105" spans="1:38" x14ac:dyDescent="0.3">
      <c r="A105" s="24" t="s">
        <v>0</v>
      </c>
      <c r="B105" s="1"/>
      <c r="C105" s="1"/>
      <c r="D105" s="1"/>
      <c r="E105" s="1" t="s">
        <v>24</v>
      </c>
      <c r="F105" s="1"/>
      <c r="G105" s="1"/>
      <c r="H105" s="1"/>
      <c r="I105" s="1"/>
      <c r="J105" s="1" t="s">
        <v>25</v>
      </c>
      <c r="K105" s="1" t="s">
        <v>25</v>
      </c>
      <c r="L105" s="1" t="s">
        <v>25</v>
      </c>
      <c r="M105" s="1" t="s">
        <v>25</v>
      </c>
      <c r="N105" s="1" t="s">
        <v>25</v>
      </c>
      <c r="O105" s="1" t="s">
        <v>25</v>
      </c>
      <c r="P105" s="1" t="s">
        <v>25</v>
      </c>
      <c r="Q105" s="1" t="s">
        <v>25</v>
      </c>
      <c r="R105" s="1" t="s">
        <v>25</v>
      </c>
      <c r="S105" s="1" t="s">
        <v>25</v>
      </c>
      <c r="T105" s="1" t="s">
        <v>25</v>
      </c>
      <c r="U105" s="1" t="s">
        <v>25</v>
      </c>
      <c r="V105" s="1"/>
      <c r="W105" s="1"/>
      <c r="X105" s="1"/>
      <c r="Y105" s="1"/>
      <c r="Z105" s="1" t="s">
        <v>26</v>
      </c>
      <c r="AA105" s="1" t="s">
        <v>26</v>
      </c>
      <c r="AB105" s="1" t="s">
        <v>26</v>
      </c>
      <c r="AC105" s="1" t="s">
        <v>26</v>
      </c>
      <c r="AD105" s="1" t="s">
        <v>26</v>
      </c>
      <c r="AE105" s="1" t="s">
        <v>26</v>
      </c>
      <c r="AF105" s="1" t="s">
        <v>26</v>
      </c>
      <c r="AG105" s="1" t="s">
        <v>26</v>
      </c>
      <c r="AH105" s="1" t="s">
        <v>26</v>
      </c>
      <c r="AI105" s="1" t="s">
        <v>26</v>
      </c>
      <c r="AJ105" s="1" t="s">
        <v>26</v>
      </c>
      <c r="AK105" s="1" t="s">
        <v>26</v>
      </c>
    </row>
    <row r="106" spans="1:38" x14ac:dyDescent="0.3">
      <c r="A106" s="2" t="s">
        <v>1</v>
      </c>
      <c r="B106" s="3"/>
      <c r="C106" s="3"/>
      <c r="D106" s="3"/>
      <c r="E106" s="4"/>
      <c r="F106" s="5">
        <v>40909</v>
      </c>
      <c r="G106" s="5">
        <v>40940</v>
      </c>
      <c r="H106" s="5">
        <v>40969</v>
      </c>
      <c r="I106" s="4"/>
      <c r="J106" s="5">
        <v>43160</v>
      </c>
      <c r="K106" s="5">
        <v>43191</v>
      </c>
      <c r="L106" s="5">
        <v>43221</v>
      </c>
      <c r="M106" s="5">
        <v>43252</v>
      </c>
      <c r="N106" s="5">
        <v>43282</v>
      </c>
      <c r="O106" s="5">
        <v>43313</v>
      </c>
      <c r="P106" s="5">
        <v>43344</v>
      </c>
      <c r="Q106" s="5">
        <v>43374</v>
      </c>
      <c r="R106" s="5">
        <v>43405</v>
      </c>
      <c r="S106" s="5">
        <v>43435</v>
      </c>
      <c r="T106" s="5">
        <v>43466</v>
      </c>
      <c r="U106" s="5">
        <v>43497</v>
      </c>
      <c r="V106" s="5">
        <v>43525</v>
      </c>
      <c r="W106" s="5">
        <v>43556</v>
      </c>
      <c r="X106" s="5">
        <v>43586</v>
      </c>
      <c r="Y106" s="5">
        <v>43617</v>
      </c>
      <c r="Z106" s="5">
        <v>43647</v>
      </c>
      <c r="AA106" s="5">
        <v>43678</v>
      </c>
      <c r="AB106" s="5">
        <v>43709</v>
      </c>
      <c r="AC106" s="5">
        <v>43739</v>
      </c>
      <c r="AD106" s="5">
        <v>43770</v>
      </c>
      <c r="AE106" s="5">
        <v>43800</v>
      </c>
      <c r="AF106" s="5">
        <v>43831</v>
      </c>
      <c r="AG106" s="5">
        <v>43862</v>
      </c>
      <c r="AH106" s="5">
        <v>43891</v>
      </c>
      <c r="AI106" s="5">
        <v>43922</v>
      </c>
      <c r="AJ106" s="5">
        <v>43952</v>
      </c>
      <c r="AK106" s="5">
        <v>43983</v>
      </c>
    </row>
    <row r="107" spans="1:38" x14ac:dyDescent="0.3">
      <c r="A107" s="6"/>
      <c r="B107" s="7"/>
      <c r="C107" s="7"/>
      <c r="D107" s="7"/>
      <c r="E107" s="7"/>
      <c r="F107" s="8"/>
      <c r="G107" s="8"/>
      <c r="H107" s="8"/>
      <c r="I107" s="7"/>
      <c r="J107" s="8"/>
      <c r="K107" s="8"/>
      <c r="L107" s="8"/>
      <c r="M107" s="8"/>
      <c r="N107" s="8"/>
      <c r="O107" s="8"/>
      <c r="P107" s="8"/>
      <c r="Q107" s="8"/>
      <c r="R107" s="9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9"/>
      <c r="AE107" s="8"/>
      <c r="AF107" s="8"/>
      <c r="AG107" s="8"/>
      <c r="AH107" s="8"/>
      <c r="AI107" s="8"/>
      <c r="AJ107" s="8"/>
      <c r="AK107" s="8"/>
    </row>
    <row r="108" spans="1:38" x14ac:dyDescent="0.3">
      <c r="A108" s="6"/>
      <c r="B108" s="10" t="s">
        <v>35</v>
      </c>
      <c r="C108" s="74"/>
      <c r="D108" s="10"/>
      <c r="E108" s="7" t="s">
        <v>23</v>
      </c>
      <c r="F108" s="8"/>
      <c r="G108" s="8"/>
      <c r="H108" s="8"/>
      <c r="I108" s="7" t="s">
        <v>23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8" x14ac:dyDescent="0.3">
      <c r="A109" s="6"/>
      <c r="B109" s="12" t="s">
        <v>3</v>
      </c>
      <c r="C109" s="13"/>
      <c r="D109" s="12"/>
      <c r="E109" s="149">
        <v>28.28</v>
      </c>
      <c r="F109" s="13"/>
      <c r="G109" s="13"/>
      <c r="H109" s="13"/>
      <c r="I109" s="149">
        <v>28.28</v>
      </c>
      <c r="J109" s="13">
        <f>+'Link In'!B172</f>
        <v>8</v>
      </c>
      <c r="K109" s="13">
        <f>+'Link In'!C172</f>
        <v>12.788896746817539</v>
      </c>
      <c r="L109" s="13">
        <f>+'Link In'!D172</f>
        <v>39.939886845827438</v>
      </c>
      <c r="M109" s="13">
        <f>+'Link In'!E172</f>
        <v>17</v>
      </c>
      <c r="N109" s="13">
        <f>+'Link In'!F172</f>
        <v>27.591584158415841</v>
      </c>
      <c r="O109" s="13">
        <f>+'Link In'!G172</f>
        <v>-6.5</v>
      </c>
      <c r="P109" s="13">
        <f>+'Link In'!H172</f>
        <v>22</v>
      </c>
      <c r="Q109" s="13">
        <f>+'Link In'!I172</f>
        <v>22</v>
      </c>
      <c r="R109" s="13">
        <f>+'Link In'!J172</f>
        <v>22</v>
      </c>
      <c r="S109" s="13">
        <f>+'Link In'!K172</f>
        <v>22</v>
      </c>
      <c r="T109" s="13">
        <f>+'Link In'!L172</f>
        <v>22</v>
      </c>
      <c r="U109" s="13">
        <f>+'Link In'!M172</f>
        <v>22</v>
      </c>
      <c r="V109" s="13">
        <f>+'Link In'!N172</f>
        <v>22</v>
      </c>
      <c r="W109" s="13">
        <f>+'Link In'!O172</f>
        <v>22</v>
      </c>
      <c r="X109" s="13">
        <f>+'Link In'!P172</f>
        <v>22</v>
      </c>
      <c r="Y109" s="13">
        <f>+'Link In'!Q172</f>
        <v>22</v>
      </c>
      <c r="Z109" s="13">
        <f>+'Link In'!R172</f>
        <v>22</v>
      </c>
      <c r="AA109" s="13">
        <f>+'Link In'!S172</f>
        <v>22</v>
      </c>
      <c r="AB109" s="13">
        <f>+'Link In'!T172</f>
        <v>22</v>
      </c>
      <c r="AC109" s="13">
        <f>+'Link In'!U172</f>
        <v>22</v>
      </c>
      <c r="AD109" s="13">
        <f>+'Link In'!V172</f>
        <v>22</v>
      </c>
      <c r="AE109" s="13">
        <f>+'Link In'!W172</f>
        <v>22</v>
      </c>
      <c r="AF109" s="13">
        <f>+'Link In'!X172</f>
        <v>22</v>
      </c>
      <c r="AG109" s="13">
        <f>+'Link In'!Y172</f>
        <v>22</v>
      </c>
      <c r="AH109" s="13">
        <f>+'Link In'!Z172</f>
        <v>22</v>
      </c>
      <c r="AI109" s="13">
        <f>+'Link In'!AA172</f>
        <v>22</v>
      </c>
      <c r="AJ109" s="13">
        <f>+'Link In'!AB172</f>
        <v>22</v>
      </c>
      <c r="AK109" s="13">
        <f>+'Link In'!AC172</f>
        <v>22</v>
      </c>
    </row>
    <row r="110" spans="1:38" x14ac:dyDescent="0.3">
      <c r="A110" s="6"/>
      <c r="B110" s="12" t="s">
        <v>66</v>
      </c>
      <c r="C110" s="13"/>
      <c r="D110" s="12"/>
      <c r="E110" s="86">
        <v>178.17</v>
      </c>
      <c r="F110" s="13"/>
      <c r="G110" s="13"/>
      <c r="H110" s="13"/>
      <c r="I110" s="86">
        <v>178.17</v>
      </c>
      <c r="J110" s="13">
        <f>+'Link In'!B173</f>
        <v>0</v>
      </c>
      <c r="K110" s="13">
        <f>+'Link In'!C173</f>
        <v>1</v>
      </c>
      <c r="L110" s="13">
        <f>+'Link In'!D173</f>
        <v>1</v>
      </c>
      <c r="M110" s="13">
        <f>+'Link In'!E173</f>
        <v>2</v>
      </c>
      <c r="N110" s="13">
        <f>+'Link In'!F173</f>
        <v>0.4333501711848235</v>
      </c>
      <c r="O110" s="13">
        <f>+'Link In'!G173</f>
        <v>0</v>
      </c>
      <c r="P110" s="13">
        <f>+'Link In'!H173</f>
        <v>0</v>
      </c>
      <c r="Q110" s="13">
        <f>+'Link In'!I173</f>
        <v>0</v>
      </c>
      <c r="R110" s="13">
        <f>+'Link In'!J173</f>
        <v>0</v>
      </c>
      <c r="S110" s="13">
        <f>+'Link In'!K173</f>
        <v>0</v>
      </c>
      <c r="T110" s="13">
        <f>+'Link In'!L173</f>
        <v>0</v>
      </c>
      <c r="U110" s="13">
        <f>+'Link In'!M173</f>
        <v>0</v>
      </c>
      <c r="V110" s="13">
        <f>+'Link In'!N173</f>
        <v>0</v>
      </c>
      <c r="W110" s="13">
        <f>+'Link In'!O173</f>
        <v>0</v>
      </c>
      <c r="X110" s="13">
        <f>+'Link In'!P173</f>
        <v>0</v>
      </c>
      <c r="Y110" s="13">
        <f>+'Link In'!Q173</f>
        <v>0</v>
      </c>
      <c r="Z110" s="13">
        <f>+'Link In'!R173</f>
        <v>0</v>
      </c>
      <c r="AA110" s="13">
        <f>+'Link In'!S173</f>
        <v>0</v>
      </c>
      <c r="AB110" s="13">
        <f>+'Link In'!T173</f>
        <v>0</v>
      </c>
      <c r="AC110" s="13">
        <f>+'Link In'!U173</f>
        <v>0</v>
      </c>
      <c r="AD110" s="13">
        <f>+'Link In'!V173</f>
        <v>0</v>
      </c>
      <c r="AE110" s="13">
        <f>+'Link In'!W173</f>
        <v>0</v>
      </c>
      <c r="AF110" s="13">
        <f>+'Link In'!X173</f>
        <v>0</v>
      </c>
      <c r="AG110" s="13">
        <f>+'Link In'!Y173</f>
        <v>0</v>
      </c>
      <c r="AH110" s="13">
        <f>+'Link In'!Z173</f>
        <v>0</v>
      </c>
      <c r="AI110" s="13">
        <f>+'Link In'!AA173</f>
        <v>0</v>
      </c>
      <c r="AJ110" s="13">
        <f>+'Link In'!AB173</f>
        <v>0</v>
      </c>
      <c r="AK110" s="13">
        <f>+'Link In'!AC173</f>
        <v>0</v>
      </c>
    </row>
    <row r="111" spans="1:38" x14ac:dyDescent="0.3">
      <c r="A111" s="6"/>
      <c r="B111" s="15"/>
      <c r="C111" s="16"/>
      <c r="D111" s="15"/>
      <c r="E111" s="87"/>
      <c r="F111" s="13"/>
      <c r="G111" s="13"/>
      <c r="H111" s="13"/>
      <c r="I111" s="87"/>
      <c r="J111" s="16"/>
      <c r="K111" s="16"/>
      <c r="L111" s="16"/>
      <c r="M111" s="16"/>
      <c r="N111" s="16"/>
      <c r="O111" s="16"/>
      <c r="P111" s="16"/>
      <c r="Q111" s="16"/>
      <c r="R111" s="1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</row>
    <row r="112" spans="1:38" x14ac:dyDescent="0.3">
      <c r="A112" s="6"/>
      <c r="B112" s="10" t="s">
        <v>14</v>
      </c>
      <c r="C112" s="18"/>
      <c r="D112" s="10"/>
      <c r="E112" s="17"/>
      <c r="F112" s="18">
        <f t="shared" ref="F112:AK112" si="49">SUM(F109:F111)</f>
        <v>0</v>
      </c>
      <c r="G112" s="18">
        <f t="shared" si="49"/>
        <v>0</v>
      </c>
      <c r="H112" s="18">
        <f t="shared" si="49"/>
        <v>0</v>
      </c>
      <c r="I112" s="17"/>
      <c r="J112" s="18">
        <f t="shared" si="49"/>
        <v>8</v>
      </c>
      <c r="K112" s="18">
        <f t="shared" si="49"/>
        <v>13.788896746817539</v>
      </c>
      <c r="L112" s="18">
        <f t="shared" si="49"/>
        <v>40.939886845827438</v>
      </c>
      <c r="M112" s="18">
        <f t="shared" si="49"/>
        <v>19</v>
      </c>
      <c r="N112" s="18">
        <f t="shared" si="49"/>
        <v>28.024934329600665</v>
      </c>
      <c r="O112" s="18">
        <f t="shared" si="49"/>
        <v>-6.5</v>
      </c>
      <c r="P112" s="18">
        <f t="shared" si="49"/>
        <v>22</v>
      </c>
      <c r="Q112" s="18">
        <f t="shared" si="49"/>
        <v>22</v>
      </c>
      <c r="R112" s="18">
        <f t="shared" si="49"/>
        <v>22</v>
      </c>
      <c r="S112" s="18">
        <f t="shared" si="49"/>
        <v>22</v>
      </c>
      <c r="T112" s="18">
        <f t="shared" si="49"/>
        <v>22</v>
      </c>
      <c r="U112" s="18">
        <f t="shared" si="49"/>
        <v>22</v>
      </c>
      <c r="V112" s="18">
        <f t="shared" si="49"/>
        <v>22</v>
      </c>
      <c r="W112" s="18">
        <f t="shared" si="49"/>
        <v>22</v>
      </c>
      <c r="X112" s="18">
        <f t="shared" si="49"/>
        <v>22</v>
      </c>
      <c r="Y112" s="18">
        <f t="shared" si="49"/>
        <v>22</v>
      </c>
      <c r="Z112" s="18">
        <f t="shared" si="49"/>
        <v>22</v>
      </c>
      <c r="AA112" s="18">
        <f t="shared" si="49"/>
        <v>22</v>
      </c>
      <c r="AB112" s="18">
        <f t="shared" si="49"/>
        <v>22</v>
      </c>
      <c r="AC112" s="18">
        <f t="shared" si="49"/>
        <v>22</v>
      </c>
      <c r="AD112" s="18">
        <f t="shared" si="49"/>
        <v>22</v>
      </c>
      <c r="AE112" s="18">
        <f t="shared" si="49"/>
        <v>22</v>
      </c>
      <c r="AF112" s="18">
        <f t="shared" si="49"/>
        <v>22</v>
      </c>
      <c r="AG112" s="18">
        <f t="shared" si="49"/>
        <v>22</v>
      </c>
      <c r="AH112" s="18">
        <f t="shared" si="49"/>
        <v>22</v>
      </c>
      <c r="AI112" s="18">
        <f t="shared" si="49"/>
        <v>22</v>
      </c>
      <c r="AJ112" s="18">
        <f t="shared" si="49"/>
        <v>22</v>
      </c>
      <c r="AK112" s="18">
        <f t="shared" si="49"/>
        <v>22</v>
      </c>
    </row>
    <row r="113" spans="1:37" x14ac:dyDescent="0.3">
      <c r="A113" s="6"/>
      <c r="B113" s="7"/>
      <c r="C113" s="7"/>
      <c r="D113" s="7"/>
      <c r="E113" s="18"/>
      <c r="F113" s="19"/>
      <c r="G113" s="19"/>
      <c r="H113" s="19"/>
      <c r="I113" s="18"/>
      <c r="J113" s="18"/>
      <c r="K113" s="18"/>
      <c r="L113" s="18"/>
      <c r="M113" s="18"/>
      <c r="N113" s="18"/>
      <c r="O113" s="18"/>
      <c r="P113" s="19"/>
      <c r="Q113" s="19"/>
      <c r="R113" s="13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33"/>
      <c r="AE113" s="56"/>
      <c r="AF113" s="56"/>
      <c r="AG113" s="56"/>
      <c r="AH113" s="56"/>
      <c r="AI113" s="56"/>
      <c r="AJ113" s="56"/>
      <c r="AK113" s="56"/>
    </row>
    <row r="114" spans="1:37" x14ac:dyDescent="0.3">
      <c r="E114" s="18"/>
      <c r="I114" s="18"/>
      <c r="J114" s="18"/>
      <c r="K114" s="18"/>
      <c r="L114" s="18"/>
      <c r="M114" s="18"/>
      <c r="N114" s="18"/>
      <c r="O114" s="18"/>
      <c r="R114" s="13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33"/>
      <c r="AE114" s="56"/>
      <c r="AF114" s="56"/>
      <c r="AG114" s="56"/>
      <c r="AH114" s="56"/>
      <c r="AI114" s="56"/>
      <c r="AJ114" s="56"/>
      <c r="AK114" s="56"/>
    </row>
    <row r="115" spans="1:37" x14ac:dyDescent="0.3">
      <c r="E115" s="19"/>
      <c r="I115" s="19"/>
      <c r="J115" s="19"/>
      <c r="K115" s="19"/>
      <c r="L115" s="19"/>
      <c r="M115" s="19"/>
      <c r="N115" s="19"/>
      <c r="O115" s="19"/>
      <c r="R115" s="164"/>
      <c r="AD115" s="164"/>
    </row>
    <row r="116" spans="1:37" x14ac:dyDescent="0.3">
      <c r="E116" s="164"/>
      <c r="R116" s="164"/>
      <c r="AD116" s="164"/>
    </row>
    <row r="117" spans="1:37" x14ac:dyDescent="0.3">
      <c r="A117" s="2" t="s">
        <v>18</v>
      </c>
      <c r="B117" s="3"/>
      <c r="C117" s="3"/>
      <c r="D117" s="3"/>
      <c r="E117" s="4"/>
      <c r="F117" s="5">
        <f>F106</f>
        <v>40909</v>
      </c>
      <c r="G117" s="5">
        <f>G106</f>
        <v>40940</v>
      </c>
      <c r="H117" s="5">
        <f>H106</f>
        <v>40969</v>
      </c>
      <c r="I117" s="4"/>
      <c r="J117" s="5">
        <v>43160</v>
      </c>
      <c r="K117" s="5">
        <v>43191</v>
      </c>
      <c r="L117" s="5">
        <v>43221</v>
      </c>
      <c r="M117" s="5">
        <v>43252</v>
      </c>
      <c r="N117" s="5">
        <v>43282</v>
      </c>
      <c r="O117" s="5">
        <v>43313</v>
      </c>
      <c r="P117" s="5">
        <v>43344</v>
      </c>
      <c r="Q117" s="5">
        <v>43374</v>
      </c>
      <c r="R117" s="5">
        <v>43405</v>
      </c>
      <c r="S117" s="5">
        <v>43435</v>
      </c>
      <c r="T117" s="5">
        <v>43466</v>
      </c>
      <c r="U117" s="5">
        <v>43497</v>
      </c>
      <c r="V117" s="5">
        <v>43525</v>
      </c>
      <c r="W117" s="5">
        <v>43556</v>
      </c>
      <c r="X117" s="5">
        <v>43586</v>
      </c>
      <c r="Y117" s="5">
        <v>43617</v>
      </c>
      <c r="Z117" s="5">
        <v>43647</v>
      </c>
      <c r="AA117" s="5">
        <v>43678</v>
      </c>
      <c r="AB117" s="5">
        <v>43709</v>
      </c>
      <c r="AC117" s="5">
        <v>43739</v>
      </c>
      <c r="AD117" s="5">
        <v>43770</v>
      </c>
      <c r="AE117" s="5">
        <v>43800</v>
      </c>
      <c r="AF117" s="5">
        <v>43831</v>
      </c>
      <c r="AG117" s="5">
        <v>43862</v>
      </c>
      <c r="AH117" s="5">
        <v>43891</v>
      </c>
      <c r="AI117" s="5">
        <v>43922</v>
      </c>
      <c r="AJ117" s="5">
        <v>43952</v>
      </c>
      <c r="AK117" s="5">
        <v>43983</v>
      </c>
    </row>
    <row r="118" spans="1:37" x14ac:dyDescent="0.3">
      <c r="A118" s="6"/>
      <c r="B118" s="10"/>
      <c r="C118" s="10"/>
      <c r="D118" s="10"/>
      <c r="E118" s="26"/>
      <c r="F118" s="18"/>
      <c r="G118" s="18"/>
      <c r="H118" s="18"/>
      <c r="I118" s="26"/>
      <c r="J118" s="9"/>
      <c r="K118" s="9"/>
      <c r="L118" s="9"/>
      <c r="M118" s="9"/>
      <c r="N118" s="9"/>
      <c r="O118" s="9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</row>
    <row r="119" spans="1:37" x14ac:dyDescent="0.3">
      <c r="A119" s="6"/>
      <c r="B119" s="21" t="s">
        <v>13</v>
      </c>
      <c r="C119" s="21"/>
      <c r="D119" s="21"/>
      <c r="E119" s="7" t="s">
        <v>23</v>
      </c>
      <c r="F119" s="18"/>
      <c r="G119" s="18"/>
      <c r="H119" s="18"/>
      <c r="I119" s="7"/>
      <c r="J119" s="27"/>
      <c r="K119" s="27"/>
      <c r="L119" s="27"/>
      <c r="M119" s="27"/>
      <c r="N119" s="27"/>
      <c r="O119" s="27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</row>
    <row r="120" spans="1:37" x14ac:dyDescent="0.3">
      <c r="A120" s="6"/>
      <c r="B120" s="29" t="s">
        <v>27</v>
      </c>
      <c r="C120" s="29"/>
      <c r="D120" s="29"/>
      <c r="E120" s="151">
        <v>0</v>
      </c>
      <c r="F120" s="13"/>
      <c r="G120" s="13"/>
      <c r="H120" s="13"/>
      <c r="I120" s="151">
        <v>0</v>
      </c>
      <c r="J120" s="13">
        <f>+'Link In'!B176</f>
        <v>4</v>
      </c>
      <c r="K120" s="13">
        <f>+'Link In'!C176</f>
        <v>119.6</v>
      </c>
      <c r="L120" s="13">
        <f>+'Link In'!D176</f>
        <v>24.5</v>
      </c>
      <c r="M120" s="13">
        <f>+'Link In'!E176</f>
        <v>22.3</v>
      </c>
      <c r="N120" s="13">
        <f>+'Link In'!F176</f>
        <v>22.5</v>
      </c>
      <c r="O120" s="13">
        <f>+'Link In'!G176</f>
        <v>29.3</v>
      </c>
      <c r="P120" s="13">
        <f>+'Link In'!H176</f>
        <v>37.033333333333339</v>
      </c>
      <c r="Q120" s="13">
        <f>+'Link In'!I176</f>
        <v>37.033333333333346</v>
      </c>
      <c r="R120" s="13">
        <f>+'Link In'!J176</f>
        <v>37.033333333333339</v>
      </c>
      <c r="S120" s="13">
        <f>+'Link In'!K176</f>
        <v>37.033333333333346</v>
      </c>
      <c r="T120" s="13">
        <f>+'Link In'!L176</f>
        <v>37.033333333333346</v>
      </c>
      <c r="U120" s="13">
        <f>+'Link In'!M176</f>
        <v>37.033333333333339</v>
      </c>
      <c r="V120" s="13">
        <f>+'Link In'!N176</f>
        <v>37.033333333333346</v>
      </c>
      <c r="W120" s="13">
        <f>+'Link In'!O176</f>
        <v>37.033333333333339</v>
      </c>
      <c r="X120" s="13">
        <f>+'Link In'!P176</f>
        <v>37.033333333333346</v>
      </c>
      <c r="Y120" s="13">
        <f>+'Link In'!Q176</f>
        <v>37.033333333333339</v>
      </c>
      <c r="Z120" s="13">
        <f>+'Link In'!R176</f>
        <v>37.033333333333346</v>
      </c>
      <c r="AA120" s="13">
        <f>+'Link In'!S176</f>
        <v>37.033333333333346</v>
      </c>
      <c r="AB120" s="13">
        <f>+'Link In'!T176</f>
        <v>37.033333333333339</v>
      </c>
      <c r="AC120" s="13">
        <f>+'Link In'!U176</f>
        <v>37.033333333333346</v>
      </c>
      <c r="AD120" s="13">
        <f>+'Link In'!V176</f>
        <v>37.033333333333339</v>
      </c>
      <c r="AE120" s="13">
        <f>+'Link In'!W176</f>
        <v>37.033333333333346</v>
      </c>
      <c r="AF120" s="13">
        <f>+'Link In'!X176</f>
        <v>37.033333333333346</v>
      </c>
      <c r="AG120" s="13">
        <f>+'Link In'!Y176</f>
        <v>37.033333333333331</v>
      </c>
      <c r="AH120" s="13">
        <f>+'Link In'!Z176</f>
        <v>37.033333333333346</v>
      </c>
      <c r="AI120" s="13">
        <f>+'Link In'!AA176</f>
        <v>37.033333333333339</v>
      </c>
      <c r="AJ120" s="13">
        <f>+'Link In'!AB176</f>
        <v>37.033333333333346</v>
      </c>
      <c r="AK120" s="13">
        <f>+'Link In'!AC176</f>
        <v>37.033333333333339</v>
      </c>
    </row>
    <row r="121" spans="1:37" x14ac:dyDescent="0.3">
      <c r="A121" s="6"/>
      <c r="B121" s="29" t="s">
        <v>28</v>
      </c>
      <c r="C121" s="29"/>
      <c r="D121" s="29"/>
      <c r="E121" s="151">
        <v>11.53</v>
      </c>
      <c r="F121" s="13"/>
      <c r="G121" s="13"/>
      <c r="H121" s="13"/>
      <c r="I121" s="151">
        <v>11.53</v>
      </c>
      <c r="J121" s="13">
        <f>+'Link In'!B177</f>
        <v>20</v>
      </c>
      <c r="K121" s="13">
        <f>+'Link In'!C177</f>
        <v>-19.438855160450995</v>
      </c>
      <c r="L121" s="13">
        <f>+'Link In'!D177</f>
        <v>76.232437120555076</v>
      </c>
      <c r="M121" s="13">
        <f>+'Link In'!E177</f>
        <v>15.399826539462273</v>
      </c>
      <c r="N121" s="13">
        <f>+'Link In'!F177</f>
        <v>5.7996530789245444</v>
      </c>
      <c r="O121" s="13">
        <f>+'Link In'!G177</f>
        <v>24.000000000000004</v>
      </c>
      <c r="P121" s="13">
        <f>+'Link In'!H177</f>
        <v>20.332176929748481</v>
      </c>
      <c r="Q121" s="13">
        <f>+'Link In'!I177</f>
        <v>20.332176929748481</v>
      </c>
      <c r="R121" s="13">
        <f>+'Link In'!J177</f>
        <v>20.332176929748481</v>
      </c>
      <c r="S121" s="13">
        <f>+'Link In'!K177</f>
        <v>20.332176929748481</v>
      </c>
      <c r="T121" s="13">
        <f>+'Link In'!L177</f>
        <v>20.332176929748481</v>
      </c>
      <c r="U121" s="13">
        <f>+'Link In'!M177</f>
        <v>20.332176929748481</v>
      </c>
      <c r="V121" s="13">
        <f>+'Link In'!N177</f>
        <v>20.332176929748481</v>
      </c>
      <c r="W121" s="13">
        <f>+'Link In'!O177</f>
        <v>20.332176929748481</v>
      </c>
      <c r="X121" s="13">
        <f>+'Link In'!P177</f>
        <v>20.332176929748481</v>
      </c>
      <c r="Y121" s="13">
        <f>+'Link In'!Q177</f>
        <v>20.332176929748481</v>
      </c>
      <c r="Z121" s="13">
        <f>+'Link In'!R177</f>
        <v>20.332176929748481</v>
      </c>
      <c r="AA121" s="13">
        <f>+'Link In'!S177</f>
        <v>20.332176929748481</v>
      </c>
      <c r="AB121" s="13">
        <f>+'Link In'!T177</f>
        <v>20.332176929748481</v>
      </c>
      <c r="AC121" s="13">
        <f>+'Link In'!U177</f>
        <v>20.332176929748481</v>
      </c>
      <c r="AD121" s="13">
        <f>+'Link In'!V177</f>
        <v>20.332176929748481</v>
      </c>
      <c r="AE121" s="13">
        <f>+'Link In'!W177</f>
        <v>20.332176929748481</v>
      </c>
      <c r="AF121" s="13">
        <f>+'Link In'!X177</f>
        <v>20.332176929748481</v>
      </c>
      <c r="AG121" s="13">
        <f>+'Link In'!Y177</f>
        <v>20.332176929748481</v>
      </c>
      <c r="AH121" s="13">
        <f>+'Link In'!Z177</f>
        <v>20.332176929748481</v>
      </c>
      <c r="AI121" s="13">
        <f>+'Link In'!AA177</f>
        <v>20.332176929748481</v>
      </c>
      <c r="AJ121" s="13">
        <f>+'Link In'!AB177</f>
        <v>20.332176929748481</v>
      </c>
      <c r="AK121" s="13">
        <f>+'Link In'!AC177</f>
        <v>20.332176929748481</v>
      </c>
    </row>
    <row r="122" spans="1:37" x14ac:dyDescent="0.3">
      <c r="A122" s="6"/>
      <c r="B122" s="29" t="s">
        <v>29</v>
      </c>
      <c r="C122" s="29"/>
      <c r="D122" s="29"/>
      <c r="E122" s="88"/>
      <c r="F122" s="13"/>
      <c r="G122" s="13"/>
      <c r="H122" s="13"/>
      <c r="I122" s="88"/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0</v>
      </c>
    </row>
    <row r="123" spans="1:37" x14ac:dyDescent="0.3">
      <c r="A123" s="6"/>
      <c r="B123" s="29" t="s">
        <v>30</v>
      </c>
      <c r="C123" s="29"/>
      <c r="D123" s="29"/>
      <c r="E123" s="88"/>
      <c r="F123" s="13"/>
      <c r="G123" s="13"/>
      <c r="H123" s="13"/>
      <c r="I123" s="88"/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</row>
    <row r="124" spans="1:37" x14ac:dyDescent="0.3">
      <c r="A124" s="6"/>
      <c r="B124" s="29"/>
      <c r="C124" s="29"/>
      <c r="D124" s="29"/>
      <c r="E124" s="88"/>
      <c r="F124" s="18"/>
      <c r="G124" s="18"/>
      <c r="H124" s="18"/>
      <c r="I124" s="88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</row>
    <row r="125" spans="1:37" x14ac:dyDescent="0.3">
      <c r="A125" s="6"/>
      <c r="B125" s="30"/>
      <c r="C125" s="30"/>
      <c r="D125" s="30"/>
      <c r="E125" s="89"/>
      <c r="F125" s="18"/>
      <c r="G125" s="18"/>
      <c r="H125" s="18"/>
      <c r="I125" s="89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</row>
    <row r="126" spans="1:37" x14ac:dyDescent="0.3">
      <c r="A126" s="22"/>
      <c r="B126" s="10" t="s">
        <v>20</v>
      </c>
      <c r="C126" s="10"/>
      <c r="D126" s="10"/>
      <c r="E126" s="17"/>
      <c r="F126" s="18">
        <f t="shared" ref="F126:H126" si="50">SUM(F120:F125)</f>
        <v>0</v>
      </c>
      <c r="G126" s="18">
        <f t="shared" si="50"/>
        <v>0</v>
      </c>
      <c r="H126" s="18">
        <f t="shared" si="50"/>
        <v>0</v>
      </c>
      <c r="I126" s="17"/>
      <c r="J126" s="18">
        <f>SUM(J120:J125)</f>
        <v>24</v>
      </c>
      <c r="K126" s="18">
        <f t="shared" ref="K126:AK126" si="51">SUM(K120:K125)</f>
        <v>100.161144839549</v>
      </c>
      <c r="L126" s="18">
        <f t="shared" si="51"/>
        <v>100.73243712055508</v>
      </c>
      <c r="M126" s="18">
        <f t="shared" si="51"/>
        <v>37.699826539462272</v>
      </c>
      <c r="N126" s="18">
        <f t="shared" si="51"/>
        <v>28.299653078924543</v>
      </c>
      <c r="O126" s="18">
        <f t="shared" si="51"/>
        <v>53.300000000000004</v>
      </c>
      <c r="P126" s="18">
        <f t="shared" si="51"/>
        <v>57.365510263081816</v>
      </c>
      <c r="Q126" s="18">
        <f t="shared" si="51"/>
        <v>57.365510263081831</v>
      </c>
      <c r="R126" s="18">
        <f t="shared" si="51"/>
        <v>57.365510263081816</v>
      </c>
      <c r="S126" s="18">
        <f t="shared" si="51"/>
        <v>57.365510263081831</v>
      </c>
      <c r="T126" s="18">
        <f t="shared" si="51"/>
        <v>57.365510263081831</v>
      </c>
      <c r="U126" s="18">
        <f t="shared" si="51"/>
        <v>57.365510263081816</v>
      </c>
      <c r="V126" s="18">
        <f t="shared" si="51"/>
        <v>57.365510263081831</v>
      </c>
      <c r="W126" s="18">
        <f t="shared" si="51"/>
        <v>57.365510263081816</v>
      </c>
      <c r="X126" s="18">
        <f t="shared" si="51"/>
        <v>57.365510263081831</v>
      </c>
      <c r="Y126" s="18">
        <f t="shared" si="51"/>
        <v>57.365510263081816</v>
      </c>
      <c r="Z126" s="18">
        <f t="shared" si="51"/>
        <v>57.365510263081831</v>
      </c>
      <c r="AA126" s="18">
        <f t="shared" si="51"/>
        <v>57.365510263081831</v>
      </c>
      <c r="AB126" s="18">
        <f t="shared" si="51"/>
        <v>57.365510263081816</v>
      </c>
      <c r="AC126" s="18">
        <f t="shared" si="51"/>
        <v>57.365510263081831</v>
      </c>
      <c r="AD126" s="18">
        <f t="shared" si="51"/>
        <v>57.365510263081816</v>
      </c>
      <c r="AE126" s="18">
        <f t="shared" si="51"/>
        <v>57.365510263081831</v>
      </c>
      <c r="AF126" s="18">
        <f t="shared" si="51"/>
        <v>57.365510263081831</v>
      </c>
      <c r="AG126" s="18">
        <f t="shared" si="51"/>
        <v>57.365510263081816</v>
      </c>
      <c r="AH126" s="18">
        <f t="shared" si="51"/>
        <v>57.365510263081831</v>
      </c>
      <c r="AI126" s="18">
        <f t="shared" si="51"/>
        <v>57.365510263081816</v>
      </c>
      <c r="AJ126" s="18">
        <f t="shared" si="51"/>
        <v>57.365510263081831</v>
      </c>
      <c r="AK126" s="18">
        <f t="shared" si="51"/>
        <v>57.365510263081816</v>
      </c>
    </row>
    <row r="127" spans="1:37" x14ac:dyDescent="0.3">
      <c r="E127" s="18"/>
      <c r="I127" s="31"/>
      <c r="R127" s="13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33"/>
      <c r="AE127" s="56"/>
      <c r="AF127" s="56"/>
      <c r="AG127" s="56"/>
      <c r="AH127" s="56"/>
      <c r="AI127" s="56"/>
      <c r="AJ127" s="56"/>
      <c r="AK127" s="56"/>
    </row>
    <row r="128" spans="1:37" x14ac:dyDescent="0.3">
      <c r="E128" s="164"/>
      <c r="R128" s="13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33"/>
      <c r="AE128" s="56"/>
      <c r="AF128" s="56"/>
      <c r="AG128" s="56"/>
      <c r="AH128" s="56"/>
      <c r="AI128" s="56"/>
      <c r="AJ128" s="56"/>
      <c r="AK128" s="56"/>
    </row>
    <row r="129" spans="1:37" x14ac:dyDescent="0.3">
      <c r="E129" s="164"/>
      <c r="R129" s="164"/>
      <c r="AD129" s="164"/>
    </row>
    <row r="130" spans="1:37" x14ac:dyDescent="0.3">
      <c r="E130" s="164"/>
      <c r="R130" s="164"/>
      <c r="AD130" s="164"/>
    </row>
    <row r="131" spans="1:37" x14ac:dyDescent="0.3">
      <c r="E131" s="164"/>
      <c r="R131" s="164"/>
      <c r="AD131" s="164"/>
    </row>
    <row r="132" spans="1:37" x14ac:dyDescent="0.3">
      <c r="E132" s="164"/>
      <c r="F132" s="53"/>
      <c r="G132" s="53"/>
      <c r="H132" s="53"/>
      <c r="J132" s="53"/>
      <c r="K132" s="53"/>
      <c r="L132" s="53"/>
      <c r="M132" s="53"/>
      <c r="N132" s="53"/>
      <c r="O132" s="53"/>
      <c r="P132" s="53"/>
      <c r="Q132" s="53"/>
      <c r="R132" s="168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168"/>
      <c r="AE132" s="53"/>
      <c r="AF132" s="53"/>
      <c r="AG132" s="53"/>
      <c r="AH132" s="53"/>
      <c r="AI132" s="53"/>
      <c r="AJ132" s="53"/>
      <c r="AK132" s="53"/>
    </row>
    <row r="133" spans="1:37" x14ac:dyDescent="0.3">
      <c r="A133" s="24" t="s">
        <v>36</v>
      </c>
      <c r="B133" s="1"/>
      <c r="C133" s="1"/>
      <c r="D133" s="1"/>
      <c r="E133" s="7" t="s">
        <v>24</v>
      </c>
      <c r="F133" s="1"/>
      <c r="G133" s="1"/>
      <c r="H133" s="1"/>
      <c r="I133" s="1"/>
      <c r="J133" s="1" t="s">
        <v>25</v>
      </c>
      <c r="K133" s="1" t="s">
        <v>25</v>
      </c>
      <c r="L133" s="1" t="s">
        <v>25</v>
      </c>
      <c r="M133" s="1" t="s">
        <v>25</v>
      </c>
      <c r="N133" s="1" t="s">
        <v>25</v>
      </c>
      <c r="O133" s="1" t="s">
        <v>25</v>
      </c>
      <c r="P133" s="1" t="s">
        <v>25</v>
      </c>
      <c r="Q133" s="1" t="s">
        <v>25</v>
      </c>
      <c r="R133" s="7" t="s">
        <v>25</v>
      </c>
      <c r="S133" s="1" t="s">
        <v>25</v>
      </c>
      <c r="T133" s="1" t="s">
        <v>25</v>
      </c>
      <c r="U133" s="1" t="s">
        <v>25</v>
      </c>
      <c r="V133" s="1"/>
      <c r="W133" s="1"/>
      <c r="X133" s="1"/>
      <c r="Y133" s="1"/>
      <c r="Z133" s="1" t="s">
        <v>26</v>
      </c>
      <c r="AA133" s="1" t="s">
        <v>26</v>
      </c>
      <c r="AB133" s="1" t="s">
        <v>26</v>
      </c>
      <c r="AC133" s="1" t="s">
        <v>26</v>
      </c>
      <c r="AD133" s="7" t="s">
        <v>26</v>
      </c>
      <c r="AE133" s="1" t="s">
        <v>26</v>
      </c>
      <c r="AF133" s="1" t="s">
        <v>26</v>
      </c>
      <c r="AG133" s="1" t="s">
        <v>26</v>
      </c>
      <c r="AH133" s="1" t="s">
        <v>26</v>
      </c>
      <c r="AI133" s="1" t="s">
        <v>26</v>
      </c>
      <c r="AJ133" s="1" t="s">
        <v>26</v>
      </c>
      <c r="AK133" s="1" t="s">
        <v>26</v>
      </c>
    </row>
    <row r="134" spans="1:37" x14ac:dyDescent="0.3">
      <c r="A134" s="2" t="s">
        <v>1</v>
      </c>
      <c r="B134" s="3"/>
      <c r="C134" s="3"/>
      <c r="D134" s="3"/>
      <c r="E134" s="4"/>
      <c r="F134" s="5">
        <v>40909</v>
      </c>
      <c r="G134" s="5">
        <v>40940</v>
      </c>
      <c r="H134" s="5">
        <v>40969</v>
      </c>
      <c r="I134" s="4"/>
      <c r="J134" s="5">
        <v>43160</v>
      </c>
      <c r="K134" s="5">
        <v>43191</v>
      </c>
      <c r="L134" s="5">
        <v>43221</v>
      </c>
      <c r="M134" s="5">
        <v>43252</v>
      </c>
      <c r="N134" s="5">
        <v>43282</v>
      </c>
      <c r="O134" s="5">
        <v>43313</v>
      </c>
      <c r="P134" s="5">
        <v>43344</v>
      </c>
      <c r="Q134" s="5">
        <v>43374</v>
      </c>
      <c r="R134" s="5">
        <v>43405</v>
      </c>
      <c r="S134" s="5">
        <v>43435</v>
      </c>
      <c r="T134" s="5">
        <v>43466</v>
      </c>
      <c r="U134" s="5">
        <v>43497</v>
      </c>
      <c r="V134" s="5">
        <v>43525</v>
      </c>
      <c r="W134" s="5">
        <v>43556</v>
      </c>
      <c r="X134" s="5">
        <v>43586</v>
      </c>
      <c r="Y134" s="5">
        <v>43617</v>
      </c>
      <c r="Z134" s="5">
        <v>43647</v>
      </c>
      <c r="AA134" s="5">
        <v>43678</v>
      </c>
      <c r="AB134" s="5">
        <v>43709</v>
      </c>
      <c r="AC134" s="5">
        <v>43739</v>
      </c>
      <c r="AD134" s="5">
        <v>43770</v>
      </c>
      <c r="AE134" s="5">
        <v>43800</v>
      </c>
      <c r="AF134" s="5">
        <v>43831</v>
      </c>
      <c r="AG134" s="5">
        <v>43862</v>
      </c>
      <c r="AH134" s="5">
        <v>43891</v>
      </c>
      <c r="AI134" s="5">
        <v>43922</v>
      </c>
      <c r="AJ134" s="5">
        <v>43952</v>
      </c>
      <c r="AK134" s="5">
        <v>43983</v>
      </c>
    </row>
    <row r="135" spans="1:37" x14ac:dyDescent="0.3">
      <c r="A135" s="6"/>
      <c r="B135" s="7"/>
      <c r="C135" s="7"/>
      <c r="D135" s="7"/>
      <c r="E135" s="26"/>
      <c r="F135" s="18"/>
      <c r="G135" s="18"/>
      <c r="H135" s="18"/>
      <c r="I135" s="26"/>
      <c r="J135" s="8"/>
      <c r="K135" s="8"/>
      <c r="L135" s="8"/>
      <c r="M135" s="8"/>
      <c r="N135" s="8"/>
      <c r="O135" s="8"/>
      <c r="P135" s="8"/>
      <c r="Q135" s="8"/>
      <c r="R135" s="166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166"/>
      <c r="AE135" s="8"/>
      <c r="AF135" s="8"/>
      <c r="AG135" s="8"/>
      <c r="AH135" s="8"/>
      <c r="AI135" s="8"/>
      <c r="AJ135" s="8"/>
      <c r="AK135" s="8"/>
    </row>
    <row r="136" spans="1:37" x14ac:dyDescent="0.3">
      <c r="A136" s="6"/>
      <c r="B136" s="10" t="str">
        <f>B108</f>
        <v>Commercial</v>
      </c>
      <c r="C136" s="74"/>
      <c r="D136" s="10"/>
      <c r="E136" s="7" t="s">
        <v>23</v>
      </c>
      <c r="F136" s="18"/>
      <c r="G136" s="18"/>
      <c r="H136" s="18"/>
      <c r="I136" s="7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x14ac:dyDescent="0.3">
      <c r="A137" s="6"/>
      <c r="B137" s="12" t="s">
        <v>3</v>
      </c>
      <c r="C137" s="13"/>
      <c r="D137" s="12"/>
      <c r="E137" s="149">
        <f>E109</f>
        <v>28.28</v>
      </c>
      <c r="F137" s="13"/>
      <c r="G137" s="13"/>
      <c r="H137" s="13"/>
      <c r="I137" s="149">
        <f>I109</f>
        <v>28.28</v>
      </c>
      <c r="J137" s="155">
        <f t="shared" ref="J137:N137" si="52">$E137*J109</f>
        <v>226.24</v>
      </c>
      <c r="K137" s="155">
        <f t="shared" si="52"/>
        <v>361.67</v>
      </c>
      <c r="L137" s="155">
        <f t="shared" si="52"/>
        <v>1129.5</v>
      </c>
      <c r="M137" s="155">
        <f t="shared" si="52"/>
        <v>480.76</v>
      </c>
      <c r="N137" s="155">
        <f t="shared" si="52"/>
        <v>780.29000000000008</v>
      </c>
      <c r="O137" s="155">
        <f>$E137*O109</f>
        <v>-183.82</v>
      </c>
      <c r="P137" s="155">
        <f>$I137*P109</f>
        <v>622.16000000000008</v>
      </c>
      <c r="Q137" s="155">
        <f t="shared" ref="Q137:AK137" si="53">$I137*Q109</f>
        <v>622.16000000000008</v>
      </c>
      <c r="R137" s="155">
        <f t="shared" si="53"/>
        <v>622.16000000000008</v>
      </c>
      <c r="S137" s="155">
        <f t="shared" si="53"/>
        <v>622.16000000000008</v>
      </c>
      <c r="T137" s="155">
        <f t="shared" si="53"/>
        <v>622.16000000000008</v>
      </c>
      <c r="U137" s="155">
        <f t="shared" si="53"/>
        <v>622.16000000000008</v>
      </c>
      <c r="V137" s="155">
        <f t="shared" si="53"/>
        <v>622.16000000000008</v>
      </c>
      <c r="W137" s="155">
        <f t="shared" si="53"/>
        <v>622.16000000000008</v>
      </c>
      <c r="X137" s="155">
        <f t="shared" si="53"/>
        <v>622.16000000000008</v>
      </c>
      <c r="Y137" s="155">
        <f t="shared" si="53"/>
        <v>622.16000000000008</v>
      </c>
      <c r="Z137" s="155">
        <f t="shared" si="53"/>
        <v>622.16000000000008</v>
      </c>
      <c r="AA137" s="155">
        <f t="shared" si="53"/>
        <v>622.16000000000008</v>
      </c>
      <c r="AB137" s="155">
        <f t="shared" si="53"/>
        <v>622.16000000000008</v>
      </c>
      <c r="AC137" s="155">
        <f t="shared" si="53"/>
        <v>622.16000000000008</v>
      </c>
      <c r="AD137" s="155">
        <f t="shared" si="53"/>
        <v>622.16000000000008</v>
      </c>
      <c r="AE137" s="155">
        <f t="shared" si="53"/>
        <v>622.16000000000008</v>
      </c>
      <c r="AF137" s="155">
        <f t="shared" si="53"/>
        <v>622.16000000000008</v>
      </c>
      <c r="AG137" s="155">
        <f t="shared" si="53"/>
        <v>622.16000000000008</v>
      </c>
      <c r="AH137" s="155">
        <f t="shared" si="53"/>
        <v>622.16000000000008</v>
      </c>
      <c r="AI137" s="155">
        <f t="shared" si="53"/>
        <v>622.16000000000008</v>
      </c>
      <c r="AJ137" s="155">
        <f t="shared" si="53"/>
        <v>622.16000000000008</v>
      </c>
      <c r="AK137" s="155">
        <f t="shared" si="53"/>
        <v>622.16000000000008</v>
      </c>
    </row>
    <row r="138" spans="1:37" x14ac:dyDescent="0.3">
      <c r="A138" s="6"/>
      <c r="B138" s="12" t="s">
        <v>66</v>
      </c>
      <c r="C138" s="13"/>
      <c r="D138" s="12"/>
      <c r="E138" s="149">
        <f>E110</f>
        <v>178.17</v>
      </c>
      <c r="F138" s="13"/>
      <c r="G138" s="13"/>
      <c r="H138" s="13"/>
      <c r="I138" s="149">
        <f>I110</f>
        <v>178.17</v>
      </c>
      <c r="J138" s="155">
        <f>$E138*J110</f>
        <v>0</v>
      </c>
      <c r="K138" s="155">
        <f t="shared" ref="K138:O138" si="54">$E138*K110</f>
        <v>178.17</v>
      </c>
      <c r="L138" s="155">
        <f t="shared" si="54"/>
        <v>178.17</v>
      </c>
      <c r="M138" s="155">
        <f t="shared" si="54"/>
        <v>356.34</v>
      </c>
      <c r="N138" s="155">
        <f t="shared" si="54"/>
        <v>77.209999999999994</v>
      </c>
      <c r="O138" s="155">
        <f t="shared" si="54"/>
        <v>0</v>
      </c>
      <c r="P138" s="155">
        <f>$I138*P110</f>
        <v>0</v>
      </c>
      <c r="Q138" s="155">
        <f t="shared" ref="Q138:AK138" si="55">$I138*Q110</f>
        <v>0</v>
      </c>
      <c r="R138" s="155">
        <f t="shared" si="55"/>
        <v>0</v>
      </c>
      <c r="S138" s="155">
        <f t="shared" si="55"/>
        <v>0</v>
      </c>
      <c r="T138" s="155">
        <f t="shared" si="55"/>
        <v>0</v>
      </c>
      <c r="U138" s="155">
        <f t="shared" si="55"/>
        <v>0</v>
      </c>
      <c r="V138" s="155">
        <f t="shared" si="55"/>
        <v>0</v>
      </c>
      <c r="W138" s="155">
        <f t="shared" si="55"/>
        <v>0</v>
      </c>
      <c r="X138" s="155">
        <f t="shared" si="55"/>
        <v>0</v>
      </c>
      <c r="Y138" s="155">
        <f t="shared" si="55"/>
        <v>0</v>
      </c>
      <c r="Z138" s="155">
        <f t="shared" si="55"/>
        <v>0</v>
      </c>
      <c r="AA138" s="155">
        <f t="shared" si="55"/>
        <v>0</v>
      </c>
      <c r="AB138" s="155">
        <f t="shared" si="55"/>
        <v>0</v>
      </c>
      <c r="AC138" s="155">
        <f t="shared" si="55"/>
        <v>0</v>
      </c>
      <c r="AD138" s="155">
        <f t="shared" si="55"/>
        <v>0</v>
      </c>
      <c r="AE138" s="155">
        <f t="shared" si="55"/>
        <v>0</v>
      </c>
      <c r="AF138" s="155">
        <f t="shared" si="55"/>
        <v>0</v>
      </c>
      <c r="AG138" s="155">
        <f t="shared" si="55"/>
        <v>0</v>
      </c>
      <c r="AH138" s="155">
        <f t="shared" si="55"/>
        <v>0</v>
      </c>
      <c r="AI138" s="155">
        <f t="shared" si="55"/>
        <v>0</v>
      </c>
      <c r="AJ138" s="155">
        <f t="shared" si="55"/>
        <v>0</v>
      </c>
      <c r="AK138" s="155">
        <f t="shared" si="55"/>
        <v>0</v>
      </c>
    </row>
    <row r="139" spans="1:37" x14ac:dyDescent="0.3">
      <c r="A139" s="6"/>
      <c r="B139" s="15"/>
      <c r="C139" s="16"/>
      <c r="D139" s="15"/>
      <c r="E139" s="87"/>
      <c r="F139" s="16"/>
      <c r="G139" s="16"/>
      <c r="H139" s="16"/>
      <c r="I139" s="87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</row>
    <row r="140" spans="1:37" x14ac:dyDescent="0.3">
      <c r="A140" s="6"/>
      <c r="B140" s="10" t="str">
        <f>B112</f>
        <v>Total Commercial Meters</v>
      </c>
      <c r="C140" s="18"/>
      <c r="D140" s="10"/>
      <c r="E140" s="17"/>
      <c r="F140" s="18">
        <f t="shared" ref="F140:AK140" si="56">SUM(F137:F139)</f>
        <v>0</v>
      </c>
      <c r="G140" s="18">
        <f t="shared" si="56"/>
        <v>0</v>
      </c>
      <c r="H140" s="18">
        <f t="shared" si="56"/>
        <v>0</v>
      </c>
      <c r="I140" s="17"/>
      <c r="J140" s="157">
        <f t="shared" si="56"/>
        <v>226.24</v>
      </c>
      <c r="K140" s="157">
        <f t="shared" si="56"/>
        <v>539.84</v>
      </c>
      <c r="L140" s="157">
        <f t="shared" si="56"/>
        <v>1307.67</v>
      </c>
      <c r="M140" s="157">
        <f t="shared" si="56"/>
        <v>837.09999999999991</v>
      </c>
      <c r="N140" s="157">
        <f t="shared" si="56"/>
        <v>857.50000000000011</v>
      </c>
      <c r="O140" s="157">
        <f t="shared" si="56"/>
        <v>-183.82</v>
      </c>
      <c r="P140" s="157">
        <f t="shared" si="56"/>
        <v>622.16000000000008</v>
      </c>
      <c r="Q140" s="157">
        <f t="shared" si="56"/>
        <v>622.16000000000008</v>
      </c>
      <c r="R140" s="157">
        <f t="shared" si="56"/>
        <v>622.16000000000008</v>
      </c>
      <c r="S140" s="157">
        <f t="shared" si="56"/>
        <v>622.16000000000008</v>
      </c>
      <c r="T140" s="157">
        <f t="shared" si="56"/>
        <v>622.16000000000008</v>
      </c>
      <c r="U140" s="157">
        <f t="shared" si="56"/>
        <v>622.16000000000008</v>
      </c>
      <c r="V140" s="157">
        <f t="shared" si="56"/>
        <v>622.16000000000008</v>
      </c>
      <c r="W140" s="157">
        <f t="shared" si="56"/>
        <v>622.16000000000008</v>
      </c>
      <c r="X140" s="157">
        <f t="shared" si="56"/>
        <v>622.16000000000008</v>
      </c>
      <c r="Y140" s="157">
        <f t="shared" si="56"/>
        <v>622.16000000000008</v>
      </c>
      <c r="Z140" s="157">
        <f t="shared" si="56"/>
        <v>622.16000000000008</v>
      </c>
      <c r="AA140" s="157">
        <f t="shared" si="56"/>
        <v>622.16000000000008</v>
      </c>
      <c r="AB140" s="157">
        <f t="shared" si="56"/>
        <v>622.16000000000008</v>
      </c>
      <c r="AC140" s="157">
        <f t="shared" si="56"/>
        <v>622.16000000000008</v>
      </c>
      <c r="AD140" s="157">
        <f t="shared" si="56"/>
        <v>622.16000000000008</v>
      </c>
      <c r="AE140" s="157">
        <f t="shared" si="56"/>
        <v>622.16000000000008</v>
      </c>
      <c r="AF140" s="157">
        <f t="shared" si="56"/>
        <v>622.16000000000008</v>
      </c>
      <c r="AG140" s="157">
        <f t="shared" si="56"/>
        <v>622.16000000000008</v>
      </c>
      <c r="AH140" s="157">
        <f t="shared" si="56"/>
        <v>622.16000000000008</v>
      </c>
      <c r="AI140" s="157">
        <f t="shared" si="56"/>
        <v>622.16000000000008</v>
      </c>
      <c r="AJ140" s="157">
        <f t="shared" si="56"/>
        <v>622.16000000000008</v>
      </c>
      <c r="AK140" s="157">
        <f t="shared" si="56"/>
        <v>622.16000000000008</v>
      </c>
    </row>
    <row r="141" spans="1:37" x14ac:dyDescent="0.3">
      <c r="A141" s="6"/>
      <c r="B141" s="10"/>
      <c r="C141" s="10"/>
      <c r="D141" s="10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</row>
    <row r="142" spans="1:37" x14ac:dyDescent="0.3">
      <c r="A142" s="6"/>
      <c r="B142" s="10"/>
      <c r="C142" s="10"/>
      <c r="D142" s="10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</row>
    <row r="143" spans="1:37" x14ac:dyDescent="0.3">
      <c r="A143" s="6"/>
      <c r="B143" s="7"/>
      <c r="C143" s="7"/>
      <c r="D143" s="7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</row>
    <row r="144" spans="1:37" x14ac:dyDescent="0.3">
      <c r="E144" s="164"/>
      <c r="R144" s="164"/>
      <c r="AD144" s="164"/>
    </row>
    <row r="145" spans="1:38" x14ac:dyDescent="0.3">
      <c r="A145" s="2" t="s">
        <v>119</v>
      </c>
      <c r="B145" s="3"/>
      <c r="C145" s="3"/>
      <c r="D145" s="3"/>
      <c r="E145" s="165"/>
      <c r="F145" s="5">
        <f t="shared" ref="F145:AK145" si="57">F134</f>
        <v>40909</v>
      </c>
      <c r="G145" s="5">
        <f t="shared" si="57"/>
        <v>40940</v>
      </c>
      <c r="H145" s="5">
        <f t="shared" si="57"/>
        <v>40969</v>
      </c>
      <c r="I145" s="195"/>
      <c r="J145" s="5">
        <f t="shared" si="57"/>
        <v>43160</v>
      </c>
      <c r="K145" s="5">
        <f t="shared" si="57"/>
        <v>43191</v>
      </c>
      <c r="L145" s="5">
        <f t="shared" si="57"/>
        <v>43221</v>
      </c>
      <c r="M145" s="5">
        <f t="shared" si="57"/>
        <v>43252</v>
      </c>
      <c r="N145" s="5">
        <f t="shared" si="57"/>
        <v>43282</v>
      </c>
      <c r="O145" s="5">
        <f t="shared" si="57"/>
        <v>43313</v>
      </c>
      <c r="P145" s="5">
        <f t="shared" si="57"/>
        <v>43344</v>
      </c>
      <c r="Q145" s="5">
        <f t="shared" si="57"/>
        <v>43374</v>
      </c>
      <c r="R145" s="165">
        <f t="shared" si="57"/>
        <v>43405</v>
      </c>
      <c r="S145" s="5">
        <f t="shared" si="57"/>
        <v>43435</v>
      </c>
      <c r="T145" s="5">
        <f t="shared" si="57"/>
        <v>43466</v>
      </c>
      <c r="U145" s="5">
        <f t="shared" si="57"/>
        <v>43497</v>
      </c>
      <c r="V145" s="5">
        <f t="shared" si="57"/>
        <v>43525</v>
      </c>
      <c r="W145" s="5">
        <f t="shared" si="57"/>
        <v>43556</v>
      </c>
      <c r="X145" s="5">
        <f t="shared" si="57"/>
        <v>43586</v>
      </c>
      <c r="Y145" s="5">
        <f t="shared" si="57"/>
        <v>43617</v>
      </c>
      <c r="Z145" s="5">
        <f t="shared" si="57"/>
        <v>43647</v>
      </c>
      <c r="AA145" s="5">
        <f t="shared" si="57"/>
        <v>43678</v>
      </c>
      <c r="AB145" s="5">
        <f t="shared" si="57"/>
        <v>43709</v>
      </c>
      <c r="AC145" s="5">
        <f t="shared" si="57"/>
        <v>43739</v>
      </c>
      <c r="AD145" s="165">
        <f t="shared" si="57"/>
        <v>43770</v>
      </c>
      <c r="AE145" s="5">
        <f t="shared" si="57"/>
        <v>43800</v>
      </c>
      <c r="AF145" s="5">
        <f t="shared" si="57"/>
        <v>43831</v>
      </c>
      <c r="AG145" s="5">
        <f t="shared" si="57"/>
        <v>43862</v>
      </c>
      <c r="AH145" s="5">
        <f t="shared" si="57"/>
        <v>43891</v>
      </c>
      <c r="AI145" s="5">
        <f t="shared" si="57"/>
        <v>43922</v>
      </c>
      <c r="AJ145" s="5">
        <f t="shared" si="57"/>
        <v>43952</v>
      </c>
      <c r="AK145" s="5">
        <f t="shared" si="57"/>
        <v>43983</v>
      </c>
    </row>
    <row r="146" spans="1:38" x14ac:dyDescent="0.3">
      <c r="A146" s="25"/>
      <c r="B146" s="26"/>
      <c r="C146" s="26"/>
      <c r="D146" s="26"/>
      <c r="E146" s="26"/>
      <c r="F146" s="18"/>
      <c r="G146" s="18"/>
      <c r="H146" s="18"/>
      <c r="I146" s="26"/>
      <c r="J146" s="9"/>
      <c r="K146" s="9"/>
      <c r="L146" s="9"/>
      <c r="M146" s="9"/>
      <c r="N146" s="9"/>
      <c r="O146" s="9"/>
      <c r="P146" s="9"/>
      <c r="Q146" s="9"/>
      <c r="R146" s="166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166"/>
      <c r="AE146" s="9"/>
      <c r="AF146" s="9"/>
      <c r="AG146" s="9"/>
      <c r="AH146" s="9"/>
      <c r="AI146" s="9"/>
      <c r="AJ146" s="9"/>
      <c r="AK146" s="9"/>
    </row>
    <row r="147" spans="1:38" x14ac:dyDescent="0.3">
      <c r="A147" s="6"/>
      <c r="B147" s="10" t="str">
        <f>B119</f>
        <v xml:space="preserve">Commercial </v>
      </c>
      <c r="C147" s="10"/>
      <c r="D147" s="10"/>
      <c r="E147" s="7" t="s">
        <v>23</v>
      </c>
      <c r="F147" s="18"/>
      <c r="G147" s="18"/>
      <c r="H147" s="18"/>
      <c r="I147" s="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</row>
    <row r="148" spans="1:38" x14ac:dyDescent="0.3">
      <c r="A148" s="6"/>
      <c r="B148" s="29" t="s">
        <v>27</v>
      </c>
      <c r="C148" s="29"/>
      <c r="D148" s="29"/>
      <c r="E148" s="193">
        <f>E120</f>
        <v>0</v>
      </c>
      <c r="F148" s="13"/>
      <c r="G148" s="13"/>
      <c r="H148" s="13"/>
      <c r="I148" s="196">
        <f>I120</f>
        <v>0</v>
      </c>
      <c r="J148" s="158">
        <f>$E148*J120</f>
        <v>0</v>
      </c>
      <c r="K148" s="158">
        <f t="shared" ref="K148:O148" si="58">$E148*K120</f>
        <v>0</v>
      </c>
      <c r="L148" s="158">
        <f t="shared" si="58"/>
        <v>0</v>
      </c>
      <c r="M148" s="158">
        <f t="shared" si="58"/>
        <v>0</v>
      </c>
      <c r="N148" s="158">
        <f t="shared" si="58"/>
        <v>0</v>
      </c>
      <c r="O148" s="158">
        <f t="shared" si="58"/>
        <v>0</v>
      </c>
      <c r="P148" s="158">
        <f>$I148*P120</f>
        <v>0</v>
      </c>
      <c r="Q148" s="158">
        <f t="shared" ref="Q148:AK148" si="59">$I148*Q120</f>
        <v>0</v>
      </c>
      <c r="R148" s="158">
        <f t="shared" si="59"/>
        <v>0</v>
      </c>
      <c r="S148" s="158">
        <f t="shared" si="59"/>
        <v>0</v>
      </c>
      <c r="T148" s="158">
        <f t="shared" si="59"/>
        <v>0</v>
      </c>
      <c r="U148" s="158">
        <f t="shared" si="59"/>
        <v>0</v>
      </c>
      <c r="V148" s="158">
        <f t="shared" si="59"/>
        <v>0</v>
      </c>
      <c r="W148" s="158">
        <f t="shared" si="59"/>
        <v>0</v>
      </c>
      <c r="X148" s="158">
        <f t="shared" si="59"/>
        <v>0</v>
      </c>
      <c r="Y148" s="158">
        <f t="shared" si="59"/>
        <v>0</v>
      </c>
      <c r="Z148" s="158">
        <f t="shared" si="59"/>
        <v>0</v>
      </c>
      <c r="AA148" s="158">
        <f t="shared" si="59"/>
        <v>0</v>
      </c>
      <c r="AB148" s="158">
        <f t="shared" si="59"/>
        <v>0</v>
      </c>
      <c r="AC148" s="158">
        <f t="shared" si="59"/>
        <v>0</v>
      </c>
      <c r="AD148" s="158">
        <f t="shared" si="59"/>
        <v>0</v>
      </c>
      <c r="AE148" s="158">
        <f t="shared" si="59"/>
        <v>0</v>
      </c>
      <c r="AF148" s="158">
        <f t="shared" si="59"/>
        <v>0</v>
      </c>
      <c r="AG148" s="158">
        <f t="shared" si="59"/>
        <v>0</v>
      </c>
      <c r="AH148" s="158">
        <f t="shared" si="59"/>
        <v>0</v>
      </c>
      <c r="AI148" s="158">
        <f t="shared" si="59"/>
        <v>0</v>
      </c>
      <c r="AJ148" s="158">
        <f t="shared" si="59"/>
        <v>0</v>
      </c>
      <c r="AK148" s="158">
        <f t="shared" si="59"/>
        <v>0</v>
      </c>
    </row>
    <row r="149" spans="1:38" x14ac:dyDescent="0.3">
      <c r="A149" s="6"/>
      <c r="B149" s="29" t="s">
        <v>28</v>
      </c>
      <c r="C149" s="29"/>
      <c r="D149" s="29"/>
      <c r="E149" s="193">
        <f>E121</f>
        <v>11.53</v>
      </c>
      <c r="F149" s="13"/>
      <c r="G149" s="13"/>
      <c r="H149" s="13"/>
      <c r="I149" s="196">
        <f>I121</f>
        <v>11.53</v>
      </c>
      <c r="J149" s="158">
        <f>$E149*J121</f>
        <v>230.6</v>
      </c>
      <c r="K149" s="158">
        <f t="shared" ref="K149:O149" si="60">$E149*K121</f>
        <v>-224.12999999999997</v>
      </c>
      <c r="L149" s="158">
        <f t="shared" si="60"/>
        <v>878.95999999999992</v>
      </c>
      <c r="M149" s="158">
        <f t="shared" si="60"/>
        <v>177.56</v>
      </c>
      <c r="N149" s="158">
        <f>$E149*N121</f>
        <v>66.86999999999999</v>
      </c>
      <c r="O149" s="158">
        <f t="shared" si="60"/>
        <v>276.72000000000003</v>
      </c>
      <c r="P149" s="158">
        <f>$I149*P121</f>
        <v>234.42999999999998</v>
      </c>
      <c r="Q149" s="158">
        <f t="shared" ref="Q149:AK149" si="61">$I149*Q121</f>
        <v>234.42999999999998</v>
      </c>
      <c r="R149" s="158">
        <f t="shared" si="61"/>
        <v>234.42999999999998</v>
      </c>
      <c r="S149" s="158">
        <f t="shared" si="61"/>
        <v>234.42999999999998</v>
      </c>
      <c r="T149" s="158">
        <f t="shared" si="61"/>
        <v>234.42999999999998</v>
      </c>
      <c r="U149" s="158">
        <f t="shared" si="61"/>
        <v>234.42999999999998</v>
      </c>
      <c r="V149" s="158">
        <f t="shared" si="61"/>
        <v>234.42999999999998</v>
      </c>
      <c r="W149" s="158">
        <f t="shared" si="61"/>
        <v>234.42999999999998</v>
      </c>
      <c r="X149" s="158">
        <f t="shared" si="61"/>
        <v>234.42999999999998</v>
      </c>
      <c r="Y149" s="158">
        <f t="shared" si="61"/>
        <v>234.42999999999998</v>
      </c>
      <c r="Z149" s="158">
        <f t="shared" si="61"/>
        <v>234.42999999999998</v>
      </c>
      <c r="AA149" s="158">
        <f t="shared" si="61"/>
        <v>234.42999999999998</v>
      </c>
      <c r="AB149" s="158">
        <f t="shared" si="61"/>
        <v>234.42999999999998</v>
      </c>
      <c r="AC149" s="158">
        <f t="shared" si="61"/>
        <v>234.42999999999998</v>
      </c>
      <c r="AD149" s="158">
        <f t="shared" si="61"/>
        <v>234.42999999999998</v>
      </c>
      <c r="AE149" s="158">
        <f t="shared" si="61"/>
        <v>234.42999999999998</v>
      </c>
      <c r="AF149" s="158">
        <f t="shared" si="61"/>
        <v>234.42999999999998</v>
      </c>
      <c r="AG149" s="158">
        <f t="shared" si="61"/>
        <v>234.42999999999998</v>
      </c>
      <c r="AH149" s="158">
        <f t="shared" si="61"/>
        <v>234.42999999999998</v>
      </c>
      <c r="AI149" s="158">
        <f t="shared" si="61"/>
        <v>234.42999999999998</v>
      </c>
      <c r="AJ149" s="158">
        <f t="shared" si="61"/>
        <v>234.42999999999998</v>
      </c>
      <c r="AK149" s="158">
        <f t="shared" si="61"/>
        <v>234.42999999999998</v>
      </c>
    </row>
    <row r="150" spans="1:38" x14ac:dyDescent="0.3">
      <c r="A150" s="6"/>
      <c r="B150" s="29" t="s">
        <v>29</v>
      </c>
      <c r="C150" s="29"/>
      <c r="D150" s="29"/>
      <c r="E150" s="191"/>
      <c r="F150" s="13"/>
      <c r="G150" s="13"/>
      <c r="H150" s="13"/>
      <c r="I150" s="197"/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</row>
    <row r="151" spans="1:38" x14ac:dyDescent="0.3">
      <c r="A151" s="6"/>
      <c r="B151" s="29" t="s">
        <v>30</v>
      </c>
      <c r="C151" s="29"/>
      <c r="D151" s="29"/>
      <c r="E151" s="191"/>
      <c r="F151" s="13"/>
      <c r="G151" s="13"/>
      <c r="H151" s="13"/>
      <c r="I151" s="197"/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</row>
    <row r="152" spans="1:38" x14ac:dyDescent="0.3">
      <c r="A152" s="6"/>
      <c r="B152" s="29"/>
      <c r="C152" s="29"/>
      <c r="D152" s="29"/>
      <c r="E152" s="191"/>
      <c r="F152" s="18"/>
      <c r="G152" s="18"/>
      <c r="H152" s="18"/>
      <c r="I152" s="198"/>
      <c r="J152" s="13"/>
      <c r="K152" s="13"/>
      <c r="L152" s="13"/>
      <c r="M152" s="13"/>
      <c r="N152" s="13"/>
      <c r="O152" s="13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</row>
    <row r="153" spans="1:38" x14ac:dyDescent="0.3">
      <c r="A153" s="6"/>
      <c r="B153" s="30"/>
      <c r="C153" s="30"/>
      <c r="D153" s="30"/>
      <c r="E153" s="192"/>
      <c r="F153" s="18"/>
      <c r="G153" s="18"/>
      <c r="H153" s="18"/>
      <c r="I153" s="198"/>
      <c r="J153" s="16"/>
      <c r="K153" s="16"/>
      <c r="L153" s="16"/>
      <c r="M153" s="16"/>
      <c r="N153" s="16"/>
      <c r="O153" s="16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</row>
    <row r="154" spans="1:38" x14ac:dyDescent="0.3">
      <c r="A154" s="22"/>
      <c r="B154" s="10" t="str">
        <f>B126</f>
        <v>Commercial Usage</v>
      </c>
      <c r="C154" s="10"/>
      <c r="D154" s="10"/>
      <c r="E154" s="200"/>
      <c r="F154" s="18">
        <f t="shared" ref="F154:AK154" si="62">SUM(F148:F153)</f>
        <v>0</v>
      </c>
      <c r="G154" s="18">
        <f t="shared" si="62"/>
        <v>0</v>
      </c>
      <c r="H154" s="18">
        <f t="shared" si="62"/>
        <v>0</v>
      </c>
      <c r="I154" s="199"/>
      <c r="J154" s="157">
        <f t="shared" si="62"/>
        <v>230.6</v>
      </c>
      <c r="K154" s="157">
        <f t="shared" si="62"/>
        <v>-224.12999999999997</v>
      </c>
      <c r="L154" s="157">
        <f t="shared" si="62"/>
        <v>878.95999999999992</v>
      </c>
      <c r="M154" s="157">
        <f t="shared" si="62"/>
        <v>177.56</v>
      </c>
      <c r="N154" s="157">
        <f t="shared" si="62"/>
        <v>66.86999999999999</v>
      </c>
      <c r="O154" s="157">
        <f t="shared" si="62"/>
        <v>276.72000000000003</v>
      </c>
      <c r="P154" s="157">
        <f t="shared" si="62"/>
        <v>234.42999999999998</v>
      </c>
      <c r="Q154" s="157">
        <f t="shared" si="62"/>
        <v>234.42999999999998</v>
      </c>
      <c r="R154" s="157">
        <f t="shared" si="62"/>
        <v>234.42999999999998</v>
      </c>
      <c r="S154" s="157">
        <f t="shared" si="62"/>
        <v>234.42999999999998</v>
      </c>
      <c r="T154" s="157">
        <f t="shared" si="62"/>
        <v>234.42999999999998</v>
      </c>
      <c r="U154" s="157">
        <f t="shared" si="62"/>
        <v>234.42999999999998</v>
      </c>
      <c r="V154" s="157">
        <f t="shared" si="62"/>
        <v>234.42999999999998</v>
      </c>
      <c r="W154" s="157">
        <f t="shared" si="62"/>
        <v>234.42999999999998</v>
      </c>
      <c r="X154" s="157">
        <f t="shared" si="62"/>
        <v>234.42999999999998</v>
      </c>
      <c r="Y154" s="157">
        <f t="shared" si="62"/>
        <v>234.42999999999998</v>
      </c>
      <c r="Z154" s="157">
        <f t="shared" si="62"/>
        <v>234.42999999999998</v>
      </c>
      <c r="AA154" s="157">
        <f t="shared" si="62"/>
        <v>234.42999999999998</v>
      </c>
      <c r="AB154" s="157">
        <f t="shared" si="62"/>
        <v>234.42999999999998</v>
      </c>
      <c r="AC154" s="157">
        <f t="shared" si="62"/>
        <v>234.42999999999998</v>
      </c>
      <c r="AD154" s="157">
        <f t="shared" si="62"/>
        <v>234.42999999999998</v>
      </c>
      <c r="AE154" s="157">
        <f t="shared" si="62"/>
        <v>234.42999999999998</v>
      </c>
      <c r="AF154" s="157">
        <f t="shared" si="62"/>
        <v>234.42999999999998</v>
      </c>
      <c r="AG154" s="157">
        <f t="shared" si="62"/>
        <v>234.42999999999998</v>
      </c>
      <c r="AH154" s="157">
        <f t="shared" si="62"/>
        <v>234.42999999999998</v>
      </c>
      <c r="AI154" s="157">
        <f t="shared" si="62"/>
        <v>234.42999999999998</v>
      </c>
      <c r="AJ154" s="157">
        <f t="shared" si="62"/>
        <v>234.42999999999998</v>
      </c>
      <c r="AK154" s="157">
        <f t="shared" si="62"/>
        <v>234.42999999999998</v>
      </c>
    </row>
    <row r="155" spans="1:38" x14ac:dyDescent="0.3">
      <c r="R155" s="164"/>
      <c r="AD155" s="164"/>
    </row>
    <row r="156" spans="1:38" x14ac:dyDescent="0.3">
      <c r="R156" s="164"/>
      <c r="AD156" s="164"/>
    </row>
    <row r="157" spans="1:38" x14ac:dyDescent="0.3">
      <c r="R157" s="164"/>
      <c r="AD157" s="164"/>
    </row>
    <row r="158" spans="1:38" x14ac:dyDescent="0.3">
      <c r="R158" s="164"/>
      <c r="AD158" s="164"/>
    </row>
    <row r="159" spans="1:38" x14ac:dyDescent="0.3">
      <c r="R159" s="164"/>
      <c r="AD159" s="164"/>
    </row>
    <row r="160" spans="1:38" x14ac:dyDescent="0.3">
      <c r="B160" s="23" t="s">
        <v>37</v>
      </c>
      <c r="J160" s="111">
        <f>J154+J140</f>
        <v>456.84000000000003</v>
      </c>
      <c r="K160" s="111">
        <f t="shared" ref="K160:AK160" si="63">K154+K140</f>
        <v>315.71000000000004</v>
      </c>
      <c r="L160" s="111">
        <f t="shared" si="63"/>
        <v>2186.63</v>
      </c>
      <c r="M160" s="111">
        <f t="shared" si="63"/>
        <v>1014.6599999999999</v>
      </c>
      <c r="N160" s="111">
        <f t="shared" si="63"/>
        <v>924.37000000000012</v>
      </c>
      <c r="O160" s="111">
        <f t="shared" si="63"/>
        <v>92.900000000000034</v>
      </c>
      <c r="P160" s="111">
        <f>P154+P140</f>
        <v>856.59</v>
      </c>
      <c r="Q160" s="111">
        <f t="shared" si="63"/>
        <v>856.59</v>
      </c>
      <c r="R160" s="155">
        <f t="shared" si="63"/>
        <v>856.59</v>
      </c>
      <c r="S160" s="111">
        <f t="shared" si="63"/>
        <v>856.59</v>
      </c>
      <c r="T160" s="111">
        <f t="shared" si="63"/>
        <v>856.59</v>
      </c>
      <c r="U160" s="111">
        <f t="shared" si="63"/>
        <v>856.59</v>
      </c>
      <c r="V160" s="111">
        <f t="shared" si="63"/>
        <v>856.59</v>
      </c>
      <c r="W160" s="111">
        <f t="shared" si="63"/>
        <v>856.59</v>
      </c>
      <c r="X160" s="111">
        <f t="shared" si="63"/>
        <v>856.59</v>
      </c>
      <c r="Y160" s="111">
        <f t="shared" si="63"/>
        <v>856.59</v>
      </c>
      <c r="Z160" s="111">
        <f t="shared" si="63"/>
        <v>856.59</v>
      </c>
      <c r="AA160" s="111">
        <f t="shared" si="63"/>
        <v>856.59</v>
      </c>
      <c r="AB160" s="111">
        <f t="shared" si="63"/>
        <v>856.59</v>
      </c>
      <c r="AC160" s="111">
        <f t="shared" si="63"/>
        <v>856.59</v>
      </c>
      <c r="AD160" s="155">
        <f t="shared" si="63"/>
        <v>856.59</v>
      </c>
      <c r="AE160" s="111">
        <f t="shared" si="63"/>
        <v>856.59</v>
      </c>
      <c r="AF160" s="111">
        <f t="shared" si="63"/>
        <v>856.59</v>
      </c>
      <c r="AG160" s="111">
        <f t="shared" si="63"/>
        <v>856.59</v>
      </c>
      <c r="AH160" s="111">
        <f t="shared" si="63"/>
        <v>856.59</v>
      </c>
      <c r="AI160" s="111">
        <f t="shared" si="63"/>
        <v>856.59</v>
      </c>
      <c r="AJ160" s="111">
        <f t="shared" si="63"/>
        <v>856.59</v>
      </c>
      <c r="AK160" s="111">
        <f t="shared" si="63"/>
        <v>856.59</v>
      </c>
      <c r="AL160" s="53"/>
    </row>
    <row r="161" spans="2:38" x14ac:dyDescent="0.3">
      <c r="B161" s="23" t="s">
        <v>92</v>
      </c>
      <c r="J161" s="56">
        <f t="shared" ref="J161:AK161" si="64">J126</f>
        <v>24</v>
      </c>
      <c r="K161" s="56">
        <f t="shared" si="64"/>
        <v>100.161144839549</v>
      </c>
      <c r="L161" s="56">
        <f t="shared" si="64"/>
        <v>100.73243712055508</v>
      </c>
      <c r="M161" s="56">
        <f t="shared" si="64"/>
        <v>37.699826539462272</v>
      </c>
      <c r="N161" s="56">
        <f t="shared" si="64"/>
        <v>28.299653078924543</v>
      </c>
      <c r="O161" s="56">
        <f>O126</f>
        <v>53.300000000000004</v>
      </c>
      <c r="P161" s="56">
        <f t="shared" si="64"/>
        <v>57.365510263081816</v>
      </c>
      <c r="Q161" s="56">
        <f t="shared" si="64"/>
        <v>57.365510263081831</v>
      </c>
      <c r="R161" s="33">
        <f t="shared" si="64"/>
        <v>57.365510263081816</v>
      </c>
      <c r="S161" s="56">
        <f t="shared" si="64"/>
        <v>57.365510263081831</v>
      </c>
      <c r="T161" s="56">
        <f t="shared" si="64"/>
        <v>57.365510263081831</v>
      </c>
      <c r="U161" s="56">
        <f t="shared" si="64"/>
        <v>57.365510263081816</v>
      </c>
      <c r="V161" s="56">
        <f t="shared" si="64"/>
        <v>57.365510263081831</v>
      </c>
      <c r="W161" s="56">
        <f t="shared" si="64"/>
        <v>57.365510263081816</v>
      </c>
      <c r="X161" s="56">
        <f t="shared" si="64"/>
        <v>57.365510263081831</v>
      </c>
      <c r="Y161" s="56">
        <f t="shared" si="64"/>
        <v>57.365510263081816</v>
      </c>
      <c r="Z161" s="56">
        <f t="shared" si="64"/>
        <v>57.365510263081831</v>
      </c>
      <c r="AA161" s="56">
        <f t="shared" si="64"/>
        <v>57.365510263081831</v>
      </c>
      <c r="AB161" s="56">
        <f t="shared" si="64"/>
        <v>57.365510263081816</v>
      </c>
      <c r="AC161" s="56">
        <f t="shared" si="64"/>
        <v>57.365510263081831</v>
      </c>
      <c r="AD161" s="33">
        <f t="shared" si="64"/>
        <v>57.365510263081816</v>
      </c>
      <c r="AE161" s="56">
        <f t="shared" si="64"/>
        <v>57.365510263081831</v>
      </c>
      <c r="AF161" s="56">
        <f t="shared" si="64"/>
        <v>57.365510263081831</v>
      </c>
      <c r="AG161" s="56">
        <f t="shared" si="64"/>
        <v>57.365510263081816</v>
      </c>
      <c r="AH161" s="56">
        <f t="shared" si="64"/>
        <v>57.365510263081831</v>
      </c>
      <c r="AI161" s="56">
        <f t="shared" si="64"/>
        <v>57.365510263081816</v>
      </c>
      <c r="AJ161" s="56">
        <f t="shared" si="64"/>
        <v>57.365510263081831</v>
      </c>
      <c r="AK161" s="56">
        <f t="shared" si="64"/>
        <v>57.365510263081816</v>
      </c>
      <c r="AL161" s="53"/>
    </row>
    <row r="162" spans="2:38" x14ac:dyDescent="0.3">
      <c r="B162" s="69" t="s">
        <v>55</v>
      </c>
      <c r="J162" s="53"/>
      <c r="K162" s="53"/>
      <c r="L162" s="53"/>
      <c r="M162" s="53"/>
      <c r="N162" s="53"/>
      <c r="O162" s="53"/>
      <c r="P162" s="53"/>
      <c r="Q162" s="53"/>
      <c r="R162" s="168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168"/>
      <c r="AE162" s="53"/>
      <c r="AF162" s="53"/>
      <c r="AG162" s="53"/>
      <c r="AH162" s="53"/>
      <c r="AI162" s="53"/>
      <c r="AJ162" s="53"/>
      <c r="AK162" s="53"/>
      <c r="AL162" s="53"/>
    </row>
    <row r="163" spans="2:38" x14ac:dyDescent="0.3">
      <c r="B163" s="23" t="s">
        <v>81</v>
      </c>
      <c r="J163" s="111">
        <v>0</v>
      </c>
      <c r="K163" s="111"/>
      <c r="L163" s="111"/>
      <c r="M163" s="111"/>
      <c r="N163" s="111"/>
      <c r="O163" s="111"/>
      <c r="P163" s="53"/>
      <c r="Q163" s="53"/>
      <c r="R163" s="168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168"/>
      <c r="AE163" s="53"/>
      <c r="AF163" s="53"/>
      <c r="AG163" s="53"/>
      <c r="AH163" s="53"/>
      <c r="AI163" s="53"/>
      <c r="AJ163" s="53"/>
      <c r="AK163" s="53"/>
      <c r="AL163" s="56">
        <f>SUM(J163:AK163)</f>
        <v>0</v>
      </c>
    </row>
    <row r="164" spans="2:38" x14ac:dyDescent="0.3">
      <c r="B164" s="53" t="s">
        <v>91</v>
      </c>
      <c r="C164" s="53"/>
      <c r="J164" s="56">
        <v>0</v>
      </c>
      <c r="K164" s="56"/>
      <c r="L164" s="56"/>
      <c r="M164" s="56"/>
      <c r="N164" s="56"/>
      <c r="O164" s="56"/>
      <c r="P164" s="53"/>
      <c r="Q164" s="53"/>
      <c r="R164" s="168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168"/>
      <c r="AE164" s="53"/>
      <c r="AF164" s="53"/>
      <c r="AG164" s="53"/>
      <c r="AH164" s="53"/>
      <c r="AI164" s="53"/>
      <c r="AJ164" s="53"/>
      <c r="AK164" s="53"/>
      <c r="AL164" s="56"/>
    </row>
    <row r="165" spans="2:38" x14ac:dyDescent="0.3">
      <c r="J165" s="53"/>
      <c r="K165" s="53"/>
      <c r="L165" s="53"/>
      <c r="M165" s="53"/>
      <c r="N165" s="53"/>
      <c r="O165" s="53"/>
      <c r="P165" s="53"/>
      <c r="Q165" s="53"/>
      <c r="R165" s="168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168"/>
      <c r="AE165" s="53"/>
      <c r="AF165" s="53"/>
      <c r="AG165" s="53"/>
      <c r="AH165" s="53"/>
      <c r="AI165" s="53"/>
      <c r="AJ165" s="53"/>
      <c r="AK165" s="53"/>
      <c r="AL165" s="56"/>
    </row>
    <row r="166" spans="2:38" x14ac:dyDescent="0.3">
      <c r="B166" s="23" t="s">
        <v>79</v>
      </c>
      <c r="J166" s="53">
        <v>0</v>
      </c>
      <c r="K166" s="125"/>
      <c r="L166" s="56"/>
      <c r="M166" s="56"/>
      <c r="N166" s="56"/>
      <c r="O166" s="56"/>
      <c r="P166" s="53"/>
      <c r="Q166" s="53"/>
      <c r="R166" s="168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168"/>
      <c r="AE166" s="53"/>
      <c r="AF166" s="53"/>
      <c r="AG166" s="53"/>
      <c r="AH166" s="53"/>
      <c r="AI166" s="53"/>
      <c r="AJ166" s="53"/>
      <c r="AK166" s="53"/>
      <c r="AL166" s="56">
        <f>SUM(J166:AK166)</f>
        <v>0</v>
      </c>
    </row>
    <row r="167" spans="2:38" x14ac:dyDescent="0.3">
      <c r="J167" s="53"/>
      <c r="K167" s="53"/>
      <c r="L167" s="53"/>
      <c r="M167" s="53"/>
      <c r="N167" s="53"/>
      <c r="O167" s="53"/>
      <c r="P167" s="53"/>
      <c r="Q167" s="53"/>
      <c r="R167" s="168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168"/>
      <c r="AE167" s="53"/>
      <c r="AF167" s="53"/>
      <c r="AG167" s="53"/>
      <c r="AH167" s="53"/>
      <c r="AI167" s="53"/>
      <c r="AJ167" s="53"/>
      <c r="AK167" s="53"/>
      <c r="AL167" s="53"/>
    </row>
    <row r="168" spans="2:38" x14ac:dyDescent="0.3">
      <c r="J168" s="53"/>
      <c r="K168" s="53"/>
      <c r="L168" s="53"/>
      <c r="M168" s="53"/>
      <c r="N168" s="53"/>
      <c r="O168" s="53"/>
      <c r="P168" s="53"/>
      <c r="Q168" s="53"/>
      <c r="R168" s="168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168"/>
      <c r="AE168" s="53"/>
      <c r="AF168" s="53"/>
      <c r="AG168" s="53"/>
      <c r="AH168" s="53"/>
      <c r="AI168" s="53"/>
      <c r="AJ168" s="53"/>
      <c r="AK168" s="53"/>
      <c r="AL168" s="53"/>
    </row>
    <row r="169" spans="2:38" x14ac:dyDescent="0.3">
      <c r="B169" s="23" t="s">
        <v>97</v>
      </c>
      <c r="J169" s="111">
        <f>J160+J163+J164</f>
        <v>456.84000000000003</v>
      </c>
      <c r="K169" s="111">
        <f t="shared" ref="K169" si="65">K160+K163+K164</f>
        <v>315.71000000000004</v>
      </c>
      <c r="L169" s="111">
        <f>L160+L163+L164</f>
        <v>2186.63</v>
      </c>
      <c r="M169" s="111">
        <f t="shared" ref="M169:O169" si="66">M160+M163+M164</f>
        <v>1014.6599999999999</v>
      </c>
      <c r="N169" s="111">
        <f>N160+N163+N164</f>
        <v>924.37000000000012</v>
      </c>
      <c r="O169" s="111">
        <f t="shared" si="66"/>
        <v>92.900000000000034</v>
      </c>
      <c r="P169" s="111">
        <f>P160+P163+P164</f>
        <v>856.59</v>
      </c>
      <c r="Q169" s="111">
        <f t="shared" ref="Q169:Y169" si="67">Q160+Q163+Q164</f>
        <v>856.59</v>
      </c>
      <c r="R169" s="155">
        <f t="shared" si="67"/>
        <v>856.59</v>
      </c>
      <c r="S169" s="111">
        <f t="shared" si="67"/>
        <v>856.59</v>
      </c>
      <c r="T169" s="111">
        <f t="shared" si="67"/>
        <v>856.59</v>
      </c>
      <c r="U169" s="111">
        <f t="shared" si="67"/>
        <v>856.59</v>
      </c>
      <c r="V169" s="111">
        <f t="shared" si="67"/>
        <v>856.59</v>
      </c>
      <c r="W169" s="111">
        <f t="shared" si="67"/>
        <v>856.59</v>
      </c>
      <c r="X169" s="111">
        <f t="shared" si="67"/>
        <v>856.59</v>
      </c>
      <c r="Y169" s="111">
        <f t="shared" si="67"/>
        <v>856.59</v>
      </c>
      <c r="Z169" s="111">
        <f>Z160+Z163+Z164</f>
        <v>856.59</v>
      </c>
      <c r="AA169" s="111">
        <f t="shared" ref="AA169:AK169" si="68">AA160+AA163+AA164</f>
        <v>856.59</v>
      </c>
      <c r="AB169" s="111">
        <f t="shared" si="68"/>
        <v>856.59</v>
      </c>
      <c r="AC169" s="111">
        <f t="shared" si="68"/>
        <v>856.59</v>
      </c>
      <c r="AD169" s="155">
        <f t="shared" si="68"/>
        <v>856.59</v>
      </c>
      <c r="AE169" s="111">
        <f t="shared" si="68"/>
        <v>856.59</v>
      </c>
      <c r="AF169" s="111">
        <f t="shared" si="68"/>
        <v>856.59</v>
      </c>
      <c r="AG169" s="111">
        <f t="shared" si="68"/>
        <v>856.59</v>
      </c>
      <c r="AH169" s="111">
        <f t="shared" si="68"/>
        <v>856.59</v>
      </c>
      <c r="AI169" s="111">
        <f t="shared" si="68"/>
        <v>856.59</v>
      </c>
      <c r="AJ169" s="111">
        <f t="shared" si="68"/>
        <v>856.59</v>
      </c>
      <c r="AK169" s="111">
        <f t="shared" si="68"/>
        <v>856.59</v>
      </c>
      <c r="AL169" s="111">
        <f>+SUM(J169:AK169)</f>
        <v>23836.09</v>
      </c>
    </row>
    <row r="170" spans="2:38" s="53" customFormat="1" x14ac:dyDescent="0.3">
      <c r="B170" s="111" t="s">
        <v>94</v>
      </c>
      <c r="J170" s="56">
        <f>+J171-J169</f>
        <v>0</v>
      </c>
      <c r="K170" s="56">
        <f t="shared" ref="K170:Y170" si="69">+K171-K169</f>
        <v>0</v>
      </c>
      <c r="L170" s="56">
        <f t="shared" si="69"/>
        <v>0</v>
      </c>
      <c r="M170" s="56">
        <f t="shared" si="69"/>
        <v>0</v>
      </c>
      <c r="N170" s="56">
        <f t="shared" si="69"/>
        <v>0</v>
      </c>
      <c r="O170" s="56">
        <f t="shared" si="69"/>
        <v>-0.64000000000002899</v>
      </c>
      <c r="P170" s="56">
        <f t="shared" si="69"/>
        <v>0</v>
      </c>
      <c r="Q170" s="56">
        <f t="shared" si="69"/>
        <v>0</v>
      </c>
      <c r="R170" s="33">
        <f t="shared" si="69"/>
        <v>0</v>
      </c>
      <c r="S170" s="56">
        <f t="shared" si="69"/>
        <v>0</v>
      </c>
      <c r="T170" s="56">
        <f t="shared" si="69"/>
        <v>0</v>
      </c>
      <c r="U170" s="56">
        <f t="shared" si="69"/>
        <v>0</v>
      </c>
      <c r="V170" s="56">
        <f t="shared" si="69"/>
        <v>0</v>
      </c>
      <c r="W170" s="56">
        <f t="shared" si="69"/>
        <v>0</v>
      </c>
      <c r="X170" s="56">
        <f t="shared" si="69"/>
        <v>0</v>
      </c>
      <c r="Y170" s="56">
        <f t="shared" si="69"/>
        <v>0</v>
      </c>
      <c r="Z170" s="56">
        <f>+Z171-Z169</f>
        <v>0</v>
      </c>
      <c r="AA170" s="56">
        <f t="shared" ref="AA170:AK170" si="70">+AA171-AA169</f>
        <v>0</v>
      </c>
      <c r="AB170" s="56">
        <f t="shared" si="70"/>
        <v>0</v>
      </c>
      <c r="AC170" s="56">
        <f t="shared" si="70"/>
        <v>0</v>
      </c>
      <c r="AD170" s="33">
        <f t="shared" si="70"/>
        <v>0</v>
      </c>
      <c r="AE170" s="56">
        <f t="shared" si="70"/>
        <v>0</v>
      </c>
      <c r="AF170" s="56">
        <f t="shared" si="70"/>
        <v>0</v>
      </c>
      <c r="AG170" s="56">
        <f t="shared" si="70"/>
        <v>0</v>
      </c>
      <c r="AH170" s="56">
        <f t="shared" si="70"/>
        <v>0</v>
      </c>
      <c r="AI170" s="56">
        <f t="shared" si="70"/>
        <v>0</v>
      </c>
      <c r="AJ170" s="56">
        <f t="shared" si="70"/>
        <v>0</v>
      </c>
      <c r="AK170" s="56">
        <f t="shared" si="70"/>
        <v>0</v>
      </c>
      <c r="AL170" s="56">
        <f>+SUM(J170:AK170)</f>
        <v>-0.64000000000002899</v>
      </c>
    </row>
    <row r="171" spans="2:38" x14ac:dyDescent="0.3">
      <c r="B171" s="23" t="s">
        <v>93</v>
      </c>
      <c r="J171" s="56">
        <f>+'Link In'!B181</f>
        <v>456.84</v>
      </c>
      <c r="K171" s="56">
        <f>+'Link In'!C181</f>
        <v>315.70999999999998</v>
      </c>
      <c r="L171" s="56">
        <f>+'Link In'!D181</f>
        <v>2186.63</v>
      </c>
      <c r="M171" s="56">
        <f>+'Link In'!E181</f>
        <v>1014.66</v>
      </c>
      <c r="N171" s="56">
        <f>+'Link In'!F181</f>
        <v>924.37</v>
      </c>
      <c r="O171" s="56">
        <f>+'Link In'!G181</f>
        <v>92.26</v>
      </c>
      <c r="P171" s="56">
        <f>+'Link In'!H181</f>
        <v>856.58999999999992</v>
      </c>
      <c r="Q171" s="56">
        <f>+'Link In'!I181</f>
        <v>856.58999999999992</v>
      </c>
      <c r="R171" s="56">
        <f>+'Link In'!J181</f>
        <v>856.58999999999992</v>
      </c>
      <c r="S171" s="56">
        <f>+'Link In'!K181</f>
        <v>856.58999999999992</v>
      </c>
      <c r="T171" s="56">
        <f>+'Link In'!L181</f>
        <v>856.58999999999992</v>
      </c>
      <c r="U171" s="56">
        <f>+'Link In'!M181</f>
        <v>856.58999999999992</v>
      </c>
      <c r="V171" s="56">
        <f>+'Link In'!N181</f>
        <v>856.58999999999992</v>
      </c>
      <c r="W171" s="56">
        <f>+'Link In'!O181</f>
        <v>856.58999999999992</v>
      </c>
      <c r="X171" s="56">
        <f>+'Link In'!P181</f>
        <v>856.58999999999992</v>
      </c>
      <c r="Y171" s="56">
        <f>+'Link In'!Q181</f>
        <v>856.58999999999992</v>
      </c>
      <c r="Z171" s="56">
        <f>+'Link In'!R181</f>
        <v>856.58999999999992</v>
      </c>
      <c r="AA171" s="56">
        <f>+'Link In'!S181</f>
        <v>856.58999999999992</v>
      </c>
      <c r="AB171" s="56">
        <f>+'Link In'!T181</f>
        <v>856.58999999999992</v>
      </c>
      <c r="AC171" s="56">
        <f>+'Link In'!U181</f>
        <v>856.58999999999992</v>
      </c>
      <c r="AD171" s="56">
        <f>+'Link In'!V181</f>
        <v>856.58999999999992</v>
      </c>
      <c r="AE171" s="56">
        <f>+'Link In'!W181</f>
        <v>856.58999999999992</v>
      </c>
      <c r="AF171" s="56">
        <f>+'Link In'!X181</f>
        <v>856.58999999999992</v>
      </c>
      <c r="AG171" s="56">
        <f>+'Link In'!Y181</f>
        <v>856.58999999999992</v>
      </c>
      <c r="AH171" s="56">
        <f>+'Link In'!Z181</f>
        <v>856.58999999999992</v>
      </c>
      <c r="AI171" s="56">
        <f>+'Link In'!AA181</f>
        <v>856.58999999999992</v>
      </c>
      <c r="AJ171" s="56">
        <f>+'Link In'!AB181</f>
        <v>856.58999999999992</v>
      </c>
      <c r="AK171" s="56">
        <f>+'Link In'!AC181</f>
        <v>856.58999999999992</v>
      </c>
      <c r="AL171" s="56">
        <f>+SUM(J171:AK171)</f>
        <v>23835.45</v>
      </c>
    </row>
    <row r="172" spans="2:38" x14ac:dyDescent="0.3">
      <c r="J172" s="53"/>
      <c r="K172" s="53"/>
      <c r="L172" s="53"/>
      <c r="M172" s="53"/>
      <c r="N172" s="53"/>
      <c r="O172" s="53"/>
      <c r="P172" s="53"/>
      <c r="Q172" s="53"/>
      <c r="R172" s="168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168"/>
      <c r="AE172" s="53"/>
      <c r="AF172" s="53"/>
      <c r="AG172" s="53"/>
      <c r="AH172" s="53"/>
      <c r="AI172" s="53"/>
      <c r="AJ172" s="53"/>
      <c r="AK172" s="53"/>
      <c r="AL172" s="53"/>
    </row>
    <row r="173" spans="2:38" x14ac:dyDescent="0.3">
      <c r="B173" s="23" t="s">
        <v>98</v>
      </c>
      <c r="J173" s="56">
        <f>J161</f>
        <v>24</v>
      </c>
      <c r="K173" s="56">
        <f t="shared" ref="K173:O173" si="71">K161</f>
        <v>100.161144839549</v>
      </c>
      <c r="L173" s="56">
        <f t="shared" si="71"/>
        <v>100.73243712055508</v>
      </c>
      <c r="M173" s="56">
        <f t="shared" si="71"/>
        <v>37.699826539462272</v>
      </c>
      <c r="N173" s="56">
        <f t="shared" si="71"/>
        <v>28.299653078924543</v>
      </c>
      <c r="O173" s="56">
        <f t="shared" si="71"/>
        <v>53.300000000000004</v>
      </c>
      <c r="P173" s="56">
        <f>P161</f>
        <v>57.365510263081816</v>
      </c>
      <c r="Q173" s="56">
        <f t="shared" ref="Q173:AK173" si="72">Q161</f>
        <v>57.365510263081831</v>
      </c>
      <c r="R173" s="33">
        <f t="shared" si="72"/>
        <v>57.365510263081816</v>
      </c>
      <c r="S173" s="56">
        <f t="shared" si="72"/>
        <v>57.365510263081831</v>
      </c>
      <c r="T173" s="56">
        <f t="shared" si="72"/>
        <v>57.365510263081831</v>
      </c>
      <c r="U173" s="56">
        <f t="shared" si="72"/>
        <v>57.365510263081816</v>
      </c>
      <c r="V173" s="56">
        <f t="shared" si="72"/>
        <v>57.365510263081831</v>
      </c>
      <c r="W173" s="56">
        <f t="shared" si="72"/>
        <v>57.365510263081816</v>
      </c>
      <c r="X173" s="56">
        <f t="shared" si="72"/>
        <v>57.365510263081831</v>
      </c>
      <c r="Y173" s="56">
        <f t="shared" si="72"/>
        <v>57.365510263081816</v>
      </c>
      <c r="Z173" s="56">
        <f t="shared" si="72"/>
        <v>57.365510263081831</v>
      </c>
      <c r="AA173" s="56">
        <f t="shared" si="72"/>
        <v>57.365510263081831</v>
      </c>
      <c r="AB173" s="56">
        <f t="shared" si="72"/>
        <v>57.365510263081816</v>
      </c>
      <c r="AC173" s="56">
        <f t="shared" si="72"/>
        <v>57.365510263081831</v>
      </c>
      <c r="AD173" s="33">
        <f t="shared" si="72"/>
        <v>57.365510263081816</v>
      </c>
      <c r="AE173" s="56">
        <f t="shared" si="72"/>
        <v>57.365510263081831</v>
      </c>
      <c r="AF173" s="56">
        <f t="shared" si="72"/>
        <v>57.365510263081831</v>
      </c>
      <c r="AG173" s="56">
        <f t="shared" si="72"/>
        <v>57.365510263081816</v>
      </c>
      <c r="AH173" s="56">
        <f t="shared" si="72"/>
        <v>57.365510263081831</v>
      </c>
      <c r="AI173" s="56">
        <f t="shared" si="72"/>
        <v>57.365510263081816</v>
      </c>
      <c r="AJ173" s="56">
        <f t="shared" si="72"/>
        <v>57.365510263081831</v>
      </c>
      <c r="AK173" s="56">
        <f t="shared" si="72"/>
        <v>57.365510263081816</v>
      </c>
      <c r="AL173" s="126">
        <f>+SUM(J173:AK173)</f>
        <v>1606.2342873662915</v>
      </c>
    </row>
    <row r="174" spans="2:38" x14ac:dyDescent="0.3">
      <c r="B174" s="23" t="s">
        <v>95</v>
      </c>
      <c r="J174" s="56">
        <f>J175-J173</f>
        <v>0</v>
      </c>
      <c r="K174" s="56">
        <f t="shared" ref="K174:O174" si="73">K175-K173</f>
        <v>3.8855160451007009E-2</v>
      </c>
      <c r="L174" s="56">
        <f t="shared" si="73"/>
        <v>-3.2437120555073307E-2</v>
      </c>
      <c r="M174" s="56">
        <f t="shared" si="73"/>
        <v>-3.699826539462272</v>
      </c>
      <c r="N174" s="56">
        <f t="shared" si="73"/>
        <v>-0.89965307892454405</v>
      </c>
      <c r="O174" s="56">
        <f t="shared" si="73"/>
        <v>-10.800000000000004</v>
      </c>
      <c r="P174" s="53"/>
      <c r="Q174" s="53"/>
      <c r="R174" s="168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168"/>
      <c r="AE174" s="53"/>
      <c r="AF174" s="53"/>
      <c r="AG174" s="53"/>
      <c r="AH174" s="53"/>
      <c r="AI174" s="53"/>
      <c r="AJ174" s="53"/>
      <c r="AK174" s="53"/>
      <c r="AL174" s="126">
        <f>+SUM(J174:AK174)</f>
        <v>-15.393061578490887</v>
      </c>
    </row>
    <row r="175" spans="2:38" x14ac:dyDescent="0.3">
      <c r="B175" s="23" t="s">
        <v>96</v>
      </c>
      <c r="J175" s="56">
        <f>+'Link In'!B185</f>
        <v>24</v>
      </c>
      <c r="K175" s="56">
        <f>+'Link In'!C185</f>
        <v>100.2</v>
      </c>
      <c r="L175" s="56">
        <f>+'Link In'!D185</f>
        <v>100.7</v>
      </c>
      <c r="M175" s="56">
        <f>+'Link In'!E185</f>
        <v>34</v>
      </c>
      <c r="N175" s="56">
        <f>+'Link In'!F185</f>
        <v>27.4</v>
      </c>
      <c r="O175" s="56">
        <f>+'Link In'!G185</f>
        <v>42.5</v>
      </c>
      <c r="P175" s="56">
        <f>+'Link In'!H185</f>
        <v>0</v>
      </c>
      <c r="Q175" s="56">
        <f>+'Link In'!I185</f>
        <v>0</v>
      </c>
      <c r="R175" s="56">
        <f>+'Link In'!J185</f>
        <v>0</v>
      </c>
      <c r="S175" s="56">
        <f>+'Link In'!K185</f>
        <v>0</v>
      </c>
      <c r="T175" s="56">
        <f>+'Link In'!L185</f>
        <v>0</v>
      </c>
      <c r="U175" s="56">
        <f>+'Link In'!M185</f>
        <v>0</v>
      </c>
      <c r="V175" s="56">
        <f>+'Link In'!N185</f>
        <v>0</v>
      </c>
      <c r="W175" s="56">
        <f>+'Link In'!O185</f>
        <v>0</v>
      </c>
      <c r="X175" s="56">
        <f>+'Link In'!P185</f>
        <v>0</v>
      </c>
      <c r="Y175" s="56">
        <f>+'Link In'!Q185</f>
        <v>0</v>
      </c>
      <c r="Z175" s="56">
        <f>+'Link In'!R185</f>
        <v>0</v>
      </c>
      <c r="AA175" s="56">
        <f>+'Link In'!S185</f>
        <v>0</v>
      </c>
      <c r="AB175" s="56">
        <f>+'Link In'!T185</f>
        <v>0</v>
      </c>
      <c r="AC175" s="56">
        <f>+'Link In'!U185</f>
        <v>0</v>
      </c>
      <c r="AD175" s="56">
        <f>+'Link In'!V185</f>
        <v>0</v>
      </c>
      <c r="AE175" s="56">
        <f>+'Link In'!W185</f>
        <v>0</v>
      </c>
      <c r="AF175" s="56">
        <f>+'Link In'!X185</f>
        <v>0</v>
      </c>
      <c r="AG175" s="56">
        <f>+'Link In'!Y185</f>
        <v>0</v>
      </c>
      <c r="AH175" s="56">
        <f>+'Link In'!Z185</f>
        <v>0</v>
      </c>
      <c r="AI175" s="56">
        <f>+'Link In'!AA185</f>
        <v>0</v>
      </c>
      <c r="AJ175" s="56">
        <f>+'Link In'!AB185</f>
        <v>0</v>
      </c>
      <c r="AK175" s="56">
        <f>+'Link In'!AC185</f>
        <v>0</v>
      </c>
      <c r="AL175" s="126">
        <f>+SUM(J175:AK175)</f>
        <v>328.79999999999995</v>
      </c>
    </row>
    <row r="176" spans="2:38" x14ac:dyDescent="0.3">
      <c r="J176" s="53"/>
      <c r="K176" s="53"/>
      <c r="L176" s="53"/>
      <c r="M176" s="53"/>
      <c r="N176" s="53"/>
      <c r="O176" s="53"/>
      <c r="P176" s="53"/>
      <c r="Q176" s="53"/>
      <c r="R176" s="168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168"/>
      <c r="AE176" s="53"/>
      <c r="AF176" s="53"/>
      <c r="AG176" s="53"/>
      <c r="AH176" s="53"/>
      <c r="AI176" s="53"/>
      <c r="AJ176" s="53"/>
      <c r="AK176" s="53"/>
      <c r="AL176" s="126"/>
    </row>
    <row r="177" spans="1:38" x14ac:dyDescent="0.3">
      <c r="B177" s="23" t="s">
        <v>99</v>
      </c>
      <c r="J177" s="56">
        <f>+'Link In'!D278</f>
        <v>0</v>
      </c>
      <c r="K177" s="56">
        <f>+'Link In'!E278</f>
        <v>0</v>
      </c>
      <c r="L177" s="56">
        <f>+'Link In'!F278</f>
        <v>0</v>
      </c>
      <c r="M177" s="56">
        <f>+'Link In'!G278</f>
        <v>0</v>
      </c>
      <c r="N177" s="56">
        <f>+'Link In'!H278</f>
        <v>0</v>
      </c>
      <c r="O177" s="56">
        <f>+'Link In'!I278</f>
        <v>0</v>
      </c>
      <c r="P177" s="56">
        <f>+'Link In'!J278</f>
        <v>0</v>
      </c>
      <c r="Q177" s="56">
        <f>+'Link In'!K278</f>
        <v>0</v>
      </c>
      <c r="R177" s="33">
        <f>+'Link In'!L278</f>
        <v>0</v>
      </c>
      <c r="S177" s="56">
        <f>+'Link In'!M278</f>
        <v>0</v>
      </c>
      <c r="T177" s="56">
        <f>+'Link In'!N278</f>
        <v>0</v>
      </c>
      <c r="U177" s="56">
        <f>+'Link In'!O278</f>
        <v>0</v>
      </c>
      <c r="V177" s="56">
        <f>+'Link In'!P278</f>
        <v>0</v>
      </c>
      <c r="W177" s="56">
        <f>+'Link In'!Q278</f>
        <v>0</v>
      </c>
      <c r="X177" s="56">
        <f>+'Link In'!R278</f>
        <v>21024.602503136535</v>
      </c>
      <c r="Y177" s="56">
        <f>+'Link In'!S278</f>
        <v>21024.602503136535</v>
      </c>
      <c r="Z177" s="56">
        <f>+'Link In'!T278</f>
        <v>21024.602503136535</v>
      </c>
      <c r="AA177" s="56">
        <f>+'Link In'!U278</f>
        <v>21024.602503136535</v>
      </c>
      <c r="AB177" s="56">
        <f>+'Link In'!V278</f>
        <v>21024.602503136535</v>
      </c>
      <c r="AC177" s="56">
        <f>+'Link In'!W278</f>
        <v>21024.602503136535</v>
      </c>
      <c r="AD177" s="33">
        <f>+'Link In'!X278</f>
        <v>20668.49489057569</v>
      </c>
      <c r="AE177" s="56">
        <f>+'Link In'!Y278</f>
        <v>20668.49489057569</v>
      </c>
      <c r="AF177" s="56">
        <f>+'Link In'!Z278</f>
        <v>20668.49489057569</v>
      </c>
      <c r="AG177" s="56">
        <f>+'Link In'!AA278</f>
        <v>20668.49489057569</v>
      </c>
      <c r="AH177" s="56">
        <f>+'Link In'!AB278</f>
        <v>20668.49489057569</v>
      </c>
      <c r="AI177" s="56">
        <f>+'Link In'!AC278</f>
        <v>20668.49489057569</v>
      </c>
      <c r="AJ177" s="56">
        <f>+'Link In'!AD278</f>
        <v>0</v>
      </c>
      <c r="AK177" s="56">
        <f>+'Link In'!AE278</f>
        <v>0</v>
      </c>
      <c r="AL177" s="126">
        <f>SUM(J177:AK177)</f>
        <v>250158.5843622734</v>
      </c>
    </row>
    <row r="178" spans="1:38" x14ac:dyDescent="0.3">
      <c r="J178" s="53"/>
      <c r="K178" s="53"/>
      <c r="L178" s="53"/>
      <c r="M178" s="53"/>
      <c r="N178" s="53"/>
      <c r="O178" s="53"/>
      <c r="P178" s="53"/>
      <c r="Q178" s="53"/>
      <c r="R178" s="168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168"/>
      <c r="AE178" s="53"/>
      <c r="AF178" s="53"/>
      <c r="AG178" s="53"/>
      <c r="AH178" s="53"/>
      <c r="AI178" s="53"/>
      <c r="AJ178" s="53"/>
      <c r="AK178" s="53"/>
      <c r="AL178" s="126"/>
    </row>
    <row r="179" spans="1:38" x14ac:dyDescent="0.3">
      <c r="A179" s="178" t="s">
        <v>139</v>
      </c>
      <c r="B179" s="178"/>
    </row>
    <row r="180" spans="1:38" x14ac:dyDescent="0.3">
      <c r="A180" s="24" t="s">
        <v>0</v>
      </c>
      <c r="B180" s="1"/>
      <c r="C180" s="1"/>
      <c r="D180" s="1"/>
      <c r="E180" s="1" t="s">
        <v>24</v>
      </c>
      <c r="F180" s="1"/>
      <c r="G180" s="1"/>
      <c r="H180" s="1"/>
      <c r="I180" s="1"/>
      <c r="J180" s="1" t="s">
        <v>25</v>
      </c>
      <c r="K180" s="1" t="s">
        <v>25</v>
      </c>
      <c r="L180" s="1" t="s">
        <v>25</v>
      </c>
      <c r="M180" s="1" t="s">
        <v>25</v>
      </c>
      <c r="N180" s="1" t="s">
        <v>25</v>
      </c>
      <c r="O180" s="1" t="s">
        <v>25</v>
      </c>
      <c r="P180" s="1" t="s">
        <v>25</v>
      </c>
      <c r="Q180" s="1" t="s">
        <v>25</v>
      </c>
      <c r="R180" s="1" t="s">
        <v>25</v>
      </c>
      <c r="S180" s="1" t="s">
        <v>25</v>
      </c>
      <c r="T180" s="1" t="s">
        <v>25</v>
      </c>
      <c r="U180" s="1" t="s">
        <v>25</v>
      </c>
      <c r="V180" s="1"/>
      <c r="W180" s="1"/>
      <c r="X180" s="1"/>
      <c r="Y180" s="1"/>
      <c r="Z180" s="1" t="s">
        <v>26</v>
      </c>
      <c r="AA180" s="1" t="s">
        <v>26</v>
      </c>
      <c r="AB180" s="1" t="s">
        <v>26</v>
      </c>
      <c r="AC180" s="1" t="s">
        <v>26</v>
      </c>
      <c r="AD180" s="1" t="s">
        <v>26</v>
      </c>
      <c r="AE180" s="1" t="s">
        <v>26</v>
      </c>
      <c r="AF180" s="1" t="s">
        <v>26</v>
      </c>
      <c r="AG180" s="1" t="s">
        <v>26</v>
      </c>
      <c r="AH180" s="1" t="s">
        <v>26</v>
      </c>
      <c r="AI180" s="1" t="s">
        <v>26</v>
      </c>
      <c r="AJ180" s="1" t="s">
        <v>26</v>
      </c>
      <c r="AK180" s="1" t="s">
        <v>26</v>
      </c>
    </row>
    <row r="181" spans="1:38" x14ac:dyDescent="0.3">
      <c r="A181" s="2" t="s">
        <v>1</v>
      </c>
      <c r="B181" s="3"/>
      <c r="C181" s="3"/>
      <c r="D181" s="3"/>
      <c r="E181" s="4"/>
      <c r="F181" s="5">
        <v>40909</v>
      </c>
      <c r="G181" s="5">
        <v>40940</v>
      </c>
      <c r="H181" s="5">
        <v>40969</v>
      </c>
      <c r="I181" s="4"/>
      <c r="J181" s="5">
        <v>43160</v>
      </c>
      <c r="K181" s="5">
        <v>43191</v>
      </c>
      <c r="L181" s="5">
        <v>43221</v>
      </c>
      <c r="M181" s="5">
        <v>43252</v>
      </c>
      <c r="N181" s="5">
        <v>43282</v>
      </c>
      <c r="O181" s="5">
        <v>43313</v>
      </c>
      <c r="P181" s="5">
        <v>43344</v>
      </c>
      <c r="Q181" s="5">
        <v>43374</v>
      </c>
      <c r="R181" s="5">
        <v>43405</v>
      </c>
      <c r="S181" s="5">
        <v>43435</v>
      </c>
      <c r="T181" s="5">
        <v>43466</v>
      </c>
      <c r="U181" s="5">
        <v>43497</v>
      </c>
      <c r="V181" s="5">
        <v>43525</v>
      </c>
      <c r="W181" s="5">
        <v>43556</v>
      </c>
      <c r="X181" s="5">
        <v>43586</v>
      </c>
      <c r="Y181" s="5">
        <v>43617</v>
      </c>
      <c r="Z181" s="5">
        <v>43647</v>
      </c>
      <c r="AA181" s="5">
        <v>43678</v>
      </c>
      <c r="AB181" s="5">
        <v>43709</v>
      </c>
      <c r="AC181" s="5">
        <v>43739</v>
      </c>
      <c r="AD181" s="5">
        <v>43770</v>
      </c>
      <c r="AE181" s="5">
        <v>43800</v>
      </c>
      <c r="AF181" s="5">
        <v>43831</v>
      </c>
      <c r="AG181" s="5">
        <v>43862</v>
      </c>
      <c r="AH181" s="5">
        <v>43891</v>
      </c>
      <c r="AI181" s="5">
        <v>43922</v>
      </c>
      <c r="AJ181" s="5">
        <v>43952</v>
      </c>
      <c r="AK181" s="5">
        <v>43983</v>
      </c>
    </row>
    <row r="182" spans="1:38" x14ac:dyDescent="0.3">
      <c r="A182" s="6"/>
      <c r="B182" s="7"/>
      <c r="C182" s="7"/>
      <c r="D182" s="7"/>
      <c r="E182" s="7"/>
      <c r="F182" s="8"/>
      <c r="G182" s="8"/>
      <c r="H182" s="8"/>
      <c r="I182" s="7"/>
      <c r="J182" s="8"/>
      <c r="K182" s="8"/>
      <c r="L182" s="8"/>
      <c r="M182" s="8"/>
      <c r="N182" s="8"/>
      <c r="O182" s="8"/>
      <c r="P182" s="8"/>
      <c r="Q182" s="8"/>
      <c r="R182" s="9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9"/>
      <c r="AE182" s="8"/>
      <c r="AF182" s="8"/>
      <c r="AG182" s="8"/>
      <c r="AH182" s="8"/>
      <c r="AI182" s="8"/>
      <c r="AJ182" s="8"/>
      <c r="AK182" s="8"/>
    </row>
    <row r="183" spans="1:38" x14ac:dyDescent="0.3">
      <c r="A183" s="6"/>
      <c r="B183" s="10" t="s">
        <v>35</v>
      </c>
      <c r="C183" s="74"/>
      <c r="D183" s="10"/>
      <c r="E183" s="7" t="s">
        <v>23</v>
      </c>
      <c r="F183" s="8"/>
      <c r="G183" s="8"/>
      <c r="H183" s="8"/>
      <c r="I183" s="7" t="s">
        <v>23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8" x14ac:dyDescent="0.3">
      <c r="A184" s="6"/>
      <c r="B184" s="12" t="s">
        <v>3</v>
      </c>
      <c r="C184" s="13"/>
      <c r="D184" s="12"/>
      <c r="E184" s="149"/>
      <c r="F184" s="13"/>
      <c r="G184" s="13"/>
      <c r="H184" s="13"/>
      <c r="I184" s="149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</row>
    <row r="185" spans="1:38" x14ac:dyDescent="0.3">
      <c r="A185" s="6"/>
      <c r="B185" s="12" t="s">
        <v>137</v>
      </c>
      <c r="C185" s="13"/>
      <c r="D185" s="12"/>
      <c r="E185" s="86">
        <v>28.79</v>
      </c>
      <c r="F185" s="13"/>
      <c r="G185" s="13"/>
      <c r="H185" s="13"/>
      <c r="I185" s="86">
        <f>+E185</f>
        <v>28.79</v>
      </c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>
        <f>+'Link In'!R257</f>
        <v>11</v>
      </c>
      <c r="AA185" s="13">
        <f>+'Link In'!S257</f>
        <v>11</v>
      </c>
      <c r="AB185" s="13">
        <f>+'Link In'!T257</f>
        <v>11</v>
      </c>
      <c r="AC185" s="13">
        <f>+'Link In'!U257</f>
        <v>11</v>
      </c>
      <c r="AD185" s="13">
        <f>+'Link In'!V257</f>
        <v>11</v>
      </c>
      <c r="AE185" s="13">
        <f>+'Link In'!W257</f>
        <v>11</v>
      </c>
      <c r="AF185" s="13">
        <f>+'Link In'!X257</f>
        <v>11</v>
      </c>
      <c r="AG185" s="13">
        <f>+'Link In'!Y257</f>
        <v>11</v>
      </c>
      <c r="AH185" s="13">
        <f>+'Link In'!Z257</f>
        <v>11</v>
      </c>
      <c r="AI185" s="13">
        <f>+'Link In'!AA257</f>
        <v>11</v>
      </c>
      <c r="AJ185" s="13">
        <f>+'Link In'!AB257</f>
        <v>11</v>
      </c>
      <c r="AK185" s="13">
        <f>+'Link In'!AC257</f>
        <v>11</v>
      </c>
    </row>
    <row r="186" spans="1:38" x14ac:dyDescent="0.3">
      <c r="A186" s="6"/>
      <c r="B186" s="15"/>
      <c r="C186" s="16"/>
      <c r="D186" s="15"/>
      <c r="E186" s="87"/>
      <c r="F186" s="13"/>
      <c r="G186" s="13"/>
      <c r="H186" s="13"/>
      <c r="I186" s="87"/>
      <c r="J186" s="16"/>
      <c r="K186" s="16"/>
      <c r="L186" s="16"/>
      <c r="M186" s="16"/>
      <c r="N186" s="16"/>
      <c r="O186" s="16"/>
      <c r="P186" s="16"/>
      <c r="Q186" s="16"/>
      <c r="R186" s="16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</row>
    <row r="187" spans="1:38" x14ac:dyDescent="0.3">
      <c r="A187" s="6"/>
      <c r="B187" s="10" t="s">
        <v>14</v>
      </c>
      <c r="C187" s="18"/>
      <c r="D187" s="10"/>
      <c r="E187" s="17"/>
      <c r="F187" s="18">
        <f t="shared" ref="F187:H187" si="74">SUM(F184:F186)</f>
        <v>0</v>
      </c>
      <c r="G187" s="18">
        <f t="shared" si="74"/>
        <v>0</v>
      </c>
      <c r="H187" s="18">
        <f t="shared" si="74"/>
        <v>0</v>
      </c>
      <c r="I187" s="17"/>
      <c r="J187" s="18">
        <f t="shared" ref="J187:AK187" si="75">SUM(J184:J186)</f>
        <v>0</v>
      </c>
      <c r="K187" s="18">
        <f t="shared" si="75"/>
        <v>0</v>
      </c>
      <c r="L187" s="18">
        <f t="shared" si="75"/>
        <v>0</v>
      </c>
      <c r="M187" s="18">
        <f t="shared" si="75"/>
        <v>0</v>
      </c>
      <c r="N187" s="18">
        <f t="shared" si="75"/>
        <v>0</v>
      </c>
      <c r="O187" s="18">
        <f t="shared" si="75"/>
        <v>0</v>
      </c>
      <c r="P187" s="18">
        <f t="shared" si="75"/>
        <v>0</v>
      </c>
      <c r="Q187" s="18">
        <f t="shared" si="75"/>
        <v>0</v>
      </c>
      <c r="R187" s="18">
        <f t="shared" si="75"/>
        <v>0</v>
      </c>
      <c r="S187" s="18">
        <f t="shared" si="75"/>
        <v>0</v>
      </c>
      <c r="T187" s="18">
        <f t="shared" si="75"/>
        <v>0</v>
      </c>
      <c r="U187" s="18">
        <f t="shared" si="75"/>
        <v>0</v>
      </c>
      <c r="V187" s="18">
        <f t="shared" si="75"/>
        <v>0</v>
      </c>
      <c r="W187" s="18">
        <f t="shared" si="75"/>
        <v>0</v>
      </c>
      <c r="X187" s="18">
        <f t="shared" si="75"/>
        <v>0</v>
      </c>
      <c r="Y187" s="18">
        <f t="shared" si="75"/>
        <v>0</v>
      </c>
      <c r="Z187" s="18">
        <f t="shared" si="75"/>
        <v>11</v>
      </c>
      <c r="AA187" s="18">
        <f t="shared" si="75"/>
        <v>11</v>
      </c>
      <c r="AB187" s="18">
        <f t="shared" si="75"/>
        <v>11</v>
      </c>
      <c r="AC187" s="18">
        <f t="shared" si="75"/>
        <v>11</v>
      </c>
      <c r="AD187" s="18">
        <f t="shared" si="75"/>
        <v>11</v>
      </c>
      <c r="AE187" s="18">
        <f t="shared" si="75"/>
        <v>11</v>
      </c>
      <c r="AF187" s="18">
        <f t="shared" si="75"/>
        <v>11</v>
      </c>
      <c r="AG187" s="18">
        <f t="shared" si="75"/>
        <v>11</v>
      </c>
      <c r="AH187" s="18">
        <f t="shared" si="75"/>
        <v>11</v>
      </c>
      <c r="AI187" s="18">
        <f t="shared" si="75"/>
        <v>11</v>
      </c>
      <c r="AJ187" s="18">
        <f t="shared" si="75"/>
        <v>11</v>
      </c>
      <c r="AK187" s="18">
        <f t="shared" si="75"/>
        <v>11</v>
      </c>
    </row>
    <row r="188" spans="1:38" x14ac:dyDescent="0.3">
      <c r="A188" s="6"/>
      <c r="B188" s="7"/>
      <c r="C188" s="7"/>
      <c r="D188" s="7"/>
      <c r="E188" s="18"/>
      <c r="F188" s="19"/>
      <c r="G188" s="19"/>
      <c r="H188" s="19"/>
      <c r="I188" s="18"/>
      <c r="J188" s="18"/>
      <c r="K188" s="18"/>
      <c r="L188" s="18"/>
      <c r="M188" s="18"/>
      <c r="N188" s="18"/>
      <c r="O188" s="18"/>
      <c r="P188" s="19"/>
      <c r="Q188" s="19"/>
      <c r="R188" s="13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33"/>
      <c r="AE188" s="56"/>
      <c r="AF188" s="56"/>
      <c r="AG188" s="56"/>
      <c r="AH188" s="56"/>
      <c r="AI188" s="56"/>
      <c r="AJ188" s="56"/>
      <c r="AK188" s="56"/>
    </row>
    <row r="189" spans="1:38" x14ac:dyDescent="0.3">
      <c r="E189" s="18"/>
      <c r="I189" s="18"/>
      <c r="J189" s="18"/>
      <c r="K189" s="18"/>
      <c r="L189" s="18"/>
      <c r="M189" s="18"/>
      <c r="N189" s="18"/>
      <c r="O189" s="18"/>
      <c r="R189" s="13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33"/>
      <c r="AE189" s="56"/>
      <c r="AF189" s="56"/>
      <c r="AG189" s="56"/>
      <c r="AH189" s="56"/>
      <c r="AI189" s="56"/>
      <c r="AJ189" s="56"/>
      <c r="AK189" s="56"/>
    </row>
    <row r="190" spans="1:38" x14ac:dyDescent="0.3">
      <c r="E190" s="19"/>
      <c r="I190" s="19"/>
      <c r="J190" s="19"/>
      <c r="K190" s="19"/>
      <c r="L190" s="19"/>
      <c r="M190" s="19"/>
      <c r="N190" s="19"/>
      <c r="O190" s="19"/>
      <c r="R190" s="164"/>
      <c r="AD190" s="164"/>
    </row>
    <row r="191" spans="1:38" x14ac:dyDescent="0.3">
      <c r="E191" s="164"/>
      <c r="R191" s="164"/>
      <c r="AD191" s="164"/>
    </row>
    <row r="192" spans="1:38" x14ac:dyDescent="0.3">
      <c r="A192" s="2" t="s">
        <v>18</v>
      </c>
      <c r="B192" s="3"/>
      <c r="C192" s="3"/>
      <c r="D192" s="3"/>
      <c r="E192" s="4"/>
      <c r="F192" s="5">
        <f>F181</f>
        <v>40909</v>
      </c>
      <c r="G192" s="5">
        <f>G181</f>
        <v>40940</v>
      </c>
      <c r="H192" s="5">
        <f>H181</f>
        <v>40969</v>
      </c>
      <c r="I192" s="4"/>
      <c r="J192" s="5">
        <v>43160</v>
      </c>
      <c r="K192" s="5">
        <v>43191</v>
      </c>
      <c r="L192" s="5">
        <v>43221</v>
      </c>
      <c r="M192" s="5">
        <v>43252</v>
      </c>
      <c r="N192" s="5">
        <v>43282</v>
      </c>
      <c r="O192" s="5">
        <v>43313</v>
      </c>
      <c r="P192" s="5">
        <v>43344</v>
      </c>
      <c r="Q192" s="5">
        <v>43374</v>
      </c>
      <c r="R192" s="5">
        <v>43405</v>
      </c>
      <c r="S192" s="5">
        <v>43435</v>
      </c>
      <c r="T192" s="5">
        <v>43466</v>
      </c>
      <c r="U192" s="5">
        <v>43497</v>
      </c>
      <c r="V192" s="5">
        <v>43525</v>
      </c>
      <c r="W192" s="5">
        <v>43556</v>
      </c>
      <c r="X192" s="5">
        <v>43586</v>
      </c>
      <c r="Y192" s="5">
        <v>43617</v>
      </c>
      <c r="Z192" s="5">
        <v>43647</v>
      </c>
      <c r="AA192" s="5">
        <v>43678</v>
      </c>
      <c r="AB192" s="5">
        <v>43709</v>
      </c>
      <c r="AC192" s="5">
        <v>43739</v>
      </c>
      <c r="AD192" s="5">
        <v>43770</v>
      </c>
      <c r="AE192" s="5">
        <v>43800</v>
      </c>
      <c r="AF192" s="5">
        <v>43831</v>
      </c>
      <c r="AG192" s="5">
        <v>43862</v>
      </c>
      <c r="AH192" s="5">
        <v>43891</v>
      </c>
      <c r="AI192" s="5">
        <v>43922</v>
      </c>
      <c r="AJ192" s="5">
        <v>43952</v>
      </c>
      <c r="AK192" s="5">
        <v>43983</v>
      </c>
    </row>
    <row r="193" spans="1:37" x14ac:dyDescent="0.3">
      <c r="A193" s="6"/>
      <c r="B193" s="10"/>
      <c r="C193" s="10"/>
      <c r="D193" s="10"/>
      <c r="E193" s="26"/>
      <c r="F193" s="18"/>
      <c r="G193" s="18"/>
      <c r="H193" s="18"/>
      <c r="I193" s="26"/>
      <c r="J193" s="9"/>
      <c r="K193" s="9"/>
      <c r="L193" s="9"/>
      <c r="M193" s="9"/>
      <c r="N193" s="9"/>
      <c r="O193" s="9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</row>
    <row r="194" spans="1:37" x14ac:dyDescent="0.3">
      <c r="A194" s="6"/>
      <c r="B194" s="21" t="s">
        <v>13</v>
      </c>
      <c r="C194" s="21"/>
      <c r="D194" s="21"/>
      <c r="E194" s="7" t="s">
        <v>23</v>
      </c>
      <c r="F194" s="18"/>
      <c r="G194" s="18"/>
      <c r="H194" s="18"/>
      <c r="I194" s="7"/>
      <c r="J194" s="27"/>
      <c r="K194" s="27"/>
      <c r="L194" s="27"/>
      <c r="M194" s="27"/>
      <c r="N194" s="27"/>
      <c r="O194" s="27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</row>
    <row r="195" spans="1:37" x14ac:dyDescent="0.3">
      <c r="A195" s="6"/>
      <c r="B195" s="29" t="s">
        <v>27</v>
      </c>
      <c r="C195" s="29"/>
      <c r="D195" s="29"/>
      <c r="E195" s="230">
        <v>0</v>
      </c>
      <c r="F195" s="13"/>
      <c r="G195" s="13"/>
      <c r="H195" s="13"/>
      <c r="I195" s="230">
        <f>+E195</f>
        <v>0</v>
      </c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>
        <f>+'Link In'!R260</f>
        <v>22</v>
      </c>
      <c r="AA195" s="13">
        <f>+'Link In'!S260</f>
        <v>22</v>
      </c>
      <c r="AB195" s="13">
        <f>+'Link In'!T260</f>
        <v>22</v>
      </c>
      <c r="AC195" s="13">
        <f>+'Link In'!U260</f>
        <v>22</v>
      </c>
      <c r="AD195" s="13">
        <f>+'Link In'!V260</f>
        <v>22</v>
      </c>
      <c r="AE195" s="13">
        <f>+'Link In'!W260</f>
        <v>22</v>
      </c>
      <c r="AF195" s="13">
        <f>+'Link In'!X260</f>
        <v>22</v>
      </c>
      <c r="AG195" s="13">
        <f>+'Link In'!Y260</f>
        <v>22</v>
      </c>
      <c r="AH195" s="13">
        <f>+'Link In'!Z260</f>
        <v>22</v>
      </c>
      <c r="AI195" s="13">
        <f>+'Link In'!AA260</f>
        <v>22</v>
      </c>
      <c r="AJ195" s="13">
        <f>+'Link In'!AB260</f>
        <v>22</v>
      </c>
      <c r="AK195" s="13">
        <f>+'Link In'!AC260</f>
        <v>22</v>
      </c>
    </row>
    <row r="196" spans="1:37" x14ac:dyDescent="0.3">
      <c r="A196" s="6"/>
      <c r="B196" s="29" t="s">
        <v>28</v>
      </c>
      <c r="C196" s="29"/>
      <c r="D196" s="29"/>
      <c r="E196" s="230">
        <v>17.87</v>
      </c>
      <c r="F196" s="13"/>
      <c r="G196" s="13"/>
      <c r="H196" s="13"/>
      <c r="I196" s="230">
        <f t="shared" ref="I196:I198" si="76">+E196</f>
        <v>17.87</v>
      </c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>
        <f>+'Link In'!R261</f>
        <v>33</v>
      </c>
      <c r="AA196" s="13">
        <f>+'Link In'!S261</f>
        <v>33</v>
      </c>
      <c r="AB196" s="13">
        <f>+'Link In'!T261</f>
        <v>33</v>
      </c>
      <c r="AC196" s="13">
        <f>+'Link In'!U261</f>
        <v>33</v>
      </c>
      <c r="AD196" s="13">
        <f>+'Link In'!V261</f>
        <v>33</v>
      </c>
      <c r="AE196" s="13">
        <f>+'Link In'!W261</f>
        <v>33</v>
      </c>
      <c r="AF196" s="13">
        <f>+'Link In'!X261</f>
        <v>33</v>
      </c>
      <c r="AG196" s="13">
        <f>+'Link In'!Y261</f>
        <v>33</v>
      </c>
      <c r="AH196" s="13">
        <f>+'Link In'!Z261</f>
        <v>33</v>
      </c>
      <c r="AI196" s="13">
        <f>+'Link In'!AA261</f>
        <v>33</v>
      </c>
      <c r="AJ196" s="13">
        <f>+'Link In'!AB261</f>
        <v>33</v>
      </c>
      <c r="AK196" s="13">
        <f>+'Link In'!AC261</f>
        <v>33</v>
      </c>
    </row>
    <row r="197" spans="1:37" x14ac:dyDescent="0.3">
      <c r="A197" s="6"/>
      <c r="B197" s="29" t="s">
        <v>29</v>
      </c>
      <c r="C197" s="29"/>
      <c r="D197" s="29"/>
      <c r="E197" s="230">
        <v>17.87</v>
      </c>
      <c r="F197" s="13"/>
      <c r="G197" s="13"/>
      <c r="H197" s="13"/>
      <c r="I197" s="230">
        <f t="shared" si="76"/>
        <v>17.87</v>
      </c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>
        <f>+'Link In'!R262</f>
        <v>54.45</v>
      </c>
      <c r="AA197" s="13">
        <f>+'Link In'!S262</f>
        <v>54.45</v>
      </c>
      <c r="AB197" s="13">
        <f>+'Link In'!T262</f>
        <v>54.45</v>
      </c>
      <c r="AC197" s="13">
        <f>+'Link In'!U262</f>
        <v>54.45</v>
      </c>
      <c r="AD197" s="13">
        <f>+'Link In'!V262</f>
        <v>54.45</v>
      </c>
      <c r="AE197" s="13">
        <f>+'Link In'!W262</f>
        <v>54.45</v>
      </c>
      <c r="AF197" s="13">
        <f>+'Link In'!X262</f>
        <v>54.45</v>
      </c>
      <c r="AG197" s="13">
        <f>+'Link In'!Y262</f>
        <v>54.45</v>
      </c>
      <c r="AH197" s="13">
        <f>+'Link In'!Z262</f>
        <v>54.45</v>
      </c>
      <c r="AI197" s="13">
        <f>+'Link In'!AA262</f>
        <v>54.45</v>
      </c>
      <c r="AJ197" s="13">
        <f>+'Link In'!AB262</f>
        <v>54.45</v>
      </c>
      <c r="AK197" s="13">
        <f>+'Link In'!AC262</f>
        <v>54.45</v>
      </c>
    </row>
    <row r="198" spans="1:37" x14ac:dyDescent="0.3">
      <c r="A198" s="6"/>
      <c r="B198" s="29" t="s">
        <v>30</v>
      </c>
      <c r="C198" s="29"/>
      <c r="D198" s="29"/>
      <c r="E198" s="230">
        <v>17.87</v>
      </c>
      <c r="F198" s="13"/>
      <c r="G198" s="13"/>
      <c r="H198" s="13"/>
      <c r="I198" s="230">
        <f t="shared" si="76"/>
        <v>17.87</v>
      </c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</row>
    <row r="199" spans="1:37" x14ac:dyDescent="0.3">
      <c r="A199" s="6"/>
      <c r="B199" s="29"/>
      <c r="C199" s="29"/>
      <c r="D199" s="29"/>
      <c r="E199" s="88"/>
      <c r="F199" s="18"/>
      <c r="G199" s="18"/>
      <c r="H199" s="18"/>
      <c r="I199" s="88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</row>
    <row r="200" spans="1:37" x14ac:dyDescent="0.3">
      <c r="A200" s="6"/>
      <c r="B200" s="30"/>
      <c r="C200" s="30"/>
      <c r="D200" s="30"/>
      <c r="E200" s="89"/>
      <c r="F200" s="18"/>
      <c r="G200" s="18"/>
      <c r="H200" s="18"/>
      <c r="I200" s="89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</row>
    <row r="201" spans="1:37" x14ac:dyDescent="0.3">
      <c r="A201" s="22"/>
      <c r="B201" s="10" t="s">
        <v>20</v>
      </c>
      <c r="C201" s="10"/>
      <c r="D201" s="10"/>
      <c r="E201" s="17"/>
      <c r="F201" s="18">
        <f t="shared" ref="F201:H201" si="77">SUM(F195:F200)</f>
        <v>0</v>
      </c>
      <c r="G201" s="18">
        <f t="shared" si="77"/>
        <v>0</v>
      </c>
      <c r="H201" s="18">
        <f t="shared" si="77"/>
        <v>0</v>
      </c>
      <c r="I201" s="17"/>
      <c r="J201" s="18">
        <f>SUM(J195:J200)</f>
        <v>0</v>
      </c>
      <c r="K201" s="18">
        <f t="shared" ref="K201:AK201" si="78">SUM(K195:K200)</f>
        <v>0</v>
      </c>
      <c r="L201" s="18">
        <f t="shared" si="78"/>
        <v>0</v>
      </c>
      <c r="M201" s="18">
        <f t="shared" si="78"/>
        <v>0</v>
      </c>
      <c r="N201" s="18">
        <f t="shared" si="78"/>
        <v>0</v>
      </c>
      <c r="O201" s="18">
        <f t="shared" si="78"/>
        <v>0</v>
      </c>
      <c r="P201" s="18">
        <f t="shared" si="78"/>
        <v>0</v>
      </c>
      <c r="Q201" s="18">
        <f t="shared" si="78"/>
        <v>0</v>
      </c>
      <c r="R201" s="18">
        <f t="shared" si="78"/>
        <v>0</v>
      </c>
      <c r="S201" s="18">
        <f t="shared" si="78"/>
        <v>0</v>
      </c>
      <c r="T201" s="18">
        <f t="shared" si="78"/>
        <v>0</v>
      </c>
      <c r="U201" s="18">
        <f t="shared" si="78"/>
        <v>0</v>
      </c>
      <c r="V201" s="18">
        <f t="shared" si="78"/>
        <v>0</v>
      </c>
      <c r="W201" s="18">
        <f t="shared" si="78"/>
        <v>0</v>
      </c>
      <c r="X201" s="18">
        <f t="shared" si="78"/>
        <v>0</v>
      </c>
      <c r="Y201" s="18">
        <f t="shared" si="78"/>
        <v>0</v>
      </c>
      <c r="Z201" s="18">
        <f t="shared" si="78"/>
        <v>109.45</v>
      </c>
      <c r="AA201" s="18">
        <f t="shared" si="78"/>
        <v>109.45</v>
      </c>
      <c r="AB201" s="18">
        <f t="shared" si="78"/>
        <v>109.45</v>
      </c>
      <c r="AC201" s="18">
        <f t="shared" si="78"/>
        <v>109.45</v>
      </c>
      <c r="AD201" s="18">
        <f t="shared" si="78"/>
        <v>109.45</v>
      </c>
      <c r="AE201" s="18">
        <f t="shared" si="78"/>
        <v>109.45</v>
      </c>
      <c r="AF201" s="18">
        <f t="shared" si="78"/>
        <v>109.45</v>
      </c>
      <c r="AG201" s="18">
        <f t="shared" si="78"/>
        <v>109.45</v>
      </c>
      <c r="AH201" s="18">
        <f t="shared" si="78"/>
        <v>109.45</v>
      </c>
      <c r="AI201" s="18">
        <f t="shared" si="78"/>
        <v>109.45</v>
      </c>
      <c r="AJ201" s="18">
        <f t="shared" si="78"/>
        <v>109.45</v>
      </c>
      <c r="AK201" s="18">
        <f t="shared" si="78"/>
        <v>109.45</v>
      </c>
    </row>
    <row r="202" spans="1:37" x14ac:dyDescent="0.3">
      <c r="E202" s="18"/>
      <c r="I202" s="31"/>
      <c r="R202" s="13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33"/>
      <c r="AE202" s="56"/>
      <c r="AF202" s="56"/>
      <c r="AG202" s="56"/>
      <c r="AH202" s="56"/>
      <c r="AI202" s="56"/>
      <c r="AJ202" s="56"/>
      <c r="AK202" s="56"/>
    </row>
    <row r="203" spans="1:37" x14ac:dyDescent="0.3">
      <c r="E203" s="164"/>
      <c r="R203" s="13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33"/>
      <c r="AE203" s="56"/>
      <c r="AF203" s="56"/>
      <c r="AG203" s="56"/>
      <c r="AH203" s="56"/>
      <c r="AI203" s="56"/>
      <c r="AJ203" s="56"/>
      <c r="AK203" s="56"/>
    </row>
    <row r="204" spans="1:37" x14ac:dyDescent="0.3">
      <c r="E204" s="164"/>
      <c r="R204" s="164"/>
      <c r="AD204" s="164"/>
    </row>
    <row r="205" spans="1:37" x14ac:dyDescent="0.3">
      <c r="E205" s="164"/>
      <c r="R205" s="164"/>
      <c r="AD205" s="164"/>
    </row>
    <row r="206" spans="1:37" x14ac:dyDescent="0.3">
      <c r="E206" s="164"/>
      <c r="R206" s="164"/>
      <c r="AD206" s="164"/>
    </row>
    <row r="207" spans="1:37" x14ac:dyDescent="0.3">
      <c r="E207" s="164"/>
      <c r="F207" s="53"/>
      <c r="G207" s="53"/>
      <c r="H207" s="53"/>
      <c r="J207" s="53"/>
      <c r="K207" s="53"/>
      <c r="L207" s="53"/>
      <c r="M207" s="53"/>
      <c r="N207" s="53"/>
      <c r="O207" s="53"/>
      <c r="P207" s="53"/>
      <c r="Q207" s="53"/>
      <c r="R207" s="168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168"/>
      <c r="AE207" s="53"/>
      <c r="AF207" s="53"/>
      <c r="AG207" s="53"/>
      <c r="AH207" s="53"/>
      <c r="AI207" s="53"/>
      <c r="AJ207" s="53"/>
      <c r="AK207" s="53"/>
    </row>
    <row r="208" spans="1:37" x14ac:dyDescent="0.3">
      <c r="A208" s="24" t="s">
        <v>36</v>
      </c>
      <c r="B208" s="1"/>
      <c r="C208" s="1"/>
      <c r="D208" s="1"/>
      <c r="E208" s="7" t="s">
        <v>24</v>
      </c>
      <c r="F208" s="1"/>
      <c r="G208" s="1"/>
      <c r="H208" s="1"/>
      <c r="I208" s="1"/>
      <c r="J208" s="1" t="s">
        <v>25</v>
      </c>
      <c r="K208" s="1" t="s">
        <v>25</v>
      </c>
      <c r="L208" s="1" t="s">
        <v>25</v>
      </c>
      <c r="M208" s="1" t="s">
        <v>25</v>
      </c>
      <c r="N208" s="1" t="s">
        <v>25</v>
      </c>
      <c r="O208" s="1" t="s">
        <v>25</v>
      </c>
      <c r="P208" s="1" t="s">
        <v>25</v>
      </c>
      <c r="Q208" s="1" t="s">
        <v>25</v>
      </c>
      <c r="R208" s="7" t="s">
        <v>25</v>
      </c>
      <c r="S208" s="1" t="s">
        <v>25</v>
      </c>
      <c r="T208" s="1" t="s">
        <v>25</v>
      </c>
      <c r="U208" s="1" t="s">
        <v>25</v>
      </c>
      <c r="V208" s="1"/>
      <c r="W208" s="1"/>
      <c r="X208" s="1"/>
      <c r="Y208" s="1"/>
      <c r="Z208" s="1" t="s">
        <v>26</v>
      </c>
      <c r="AA208" s="1" t="s">
        <v>26</v>
      </c>
      <c r="AB208" s="1" t="s">
        <v>26</v>
      </c>
      <c r="AC208" s="1" t="s">
        <v>26</v>
      </c>
      <c r="AD208" s="7" t="s">
        <v>26</v>
      </c>
      <c r="AE208" s="1" t="s">
        <v>26</v>
      </c>
      <c r="AF208" s="1" t="s">
        <v>26</v>
      </c>
      <c r="AG208" s="1" t="s">
        <v>26</v>
      </c>
      <c r="AH208" s="1" t="s">
        <v>26</v>
      </c>
      <c r="AI208" s="1" t="s">
        <v>26</v>
      </c>
      <c r="AJ208" s="1" t="s">
        <v>26</v>
      </c>
      <c r="AK208" s="1" t="s">
        <v>26</v>
      </c>
    </row>
    <row r="209" spans="1:37" x14ac:dyDescent="0.3">
      <c r="A209" s="2" t="s">
        <v>1</v>
      </c>
      <c r="B209" s="3"/>
      <c r="C209" s="3"/>
      <c r="D209" s="3"/>
      <c r="E209" s="4"/>
      <c r="F209" s="5">
        <v>40909</v>
      </c>
      <c r="G209" s="5">
        <v>40940</v>
      </c>
      <c r="H209" s="5">
        <v>40969</v>
      </c>
      <c r="I209" s="4"/>
      <c r="J209" s="5">
        <v>43160</v>
      </c>
      <c r="K209" s="5">
        <v>43191</v>
      </c>
      <c r="L209" s="5">
        <v>43221</v>
      </c>
      <c r="M209" s="5">
        <v>43252</v>
      </c>
      <c r="N209" s="5">
        <v>43282</v>
      </c>
      <c r="O209" s="5">
        <v>43313</v>
      </c>
      <c r="P209" s="5">
        <v>43344</v>
      </c>
      <c r="Q209" s="5">
        <v>43374</v>
      </c>
      <c r="R209" s="5">
        <v>43405</v>
      </c>
      <c r="S209" s="5">
        <v>43435</v>
      </c>
      <c r="T209" s="5">
        <v>43466</v>
      </c>
      <c r="U209" s="5">
        <v>43497</v>
      </c>
      <c r="V209" s="5">
        <v>43525</v>
      </c>
      <c r="W209" s="5">
        <v>43556</v>
      </c>
      <c r="X209" s="5">
        <v>43586</v>
      </c>
      <c r="Y209" s="5">
        <v>43617</v>
      </c>
      <c r="Z209" s="5">
        <v>43647</v>
      </c>
      <c r="AA209" s="5">
        <v>43678</v>
      </c>
      <c r="AB209" s="5">
        <v>43709</v>
      </c>
      <c r="AC209" s="5">
        <v>43739</v>
      </c>
      <c r="AD209" s="5">
        <v>43770</v>
      </c>
      <c r="AE209" s="5">
        <v>43800</v>
      </c>
      <c r="AF209" s="5">
        <v>43831</v>
      </c>
      <c r="AG209" s="5">
        <v>43862</v>
      </c>
      <c r="AH209" s="5">
        <v>43891</v>
      </c>
      <c r="AI209" s="5">
        <v>43922</v>
      </c>
      <c r="AJ209" s="5">
        <v>43952</v>
      </c>
      <c r="AK209" s="5">
        <v>43983</v>
      </c>
    </row>
    <row r="210" spans="1:37" x14ac:dyDescent="0.3">
      <c r="A210" s="6"/>
      <c r="B210" s="7"/>
      <c r="C210" s="7"/>
      <c r="D210" s="7"/>
      <c r="E210" s="26"/>
      <c r="F210" s="18"/>
      <c r="G210" s="18"/>
      <c r="H210" s="18"/>
      <c r="I210" s="26"/>
      <c r="J210" s="8"/>
      <c r="K210" s="8"/>
      <c r="L210" s="8"/>
      <c r="M210" s="8"/>
      <c r="N210" s="8"/>
      <c r="O210" s="8"/>
      <c r="P210" s="8"/>
      <c r="Q210" s="8"/>
      <c r="R210" s="166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166"/>
      <c r="AE210" s="8"/>
      <c r="AF210" s="8"/>
      <c r="AG210" s="8"/>
      <c r="AH210" s="8"/>
      <c r="AI210" s="8"/>
      <c r="AJ210" s="8"/>
      <c r="AK210" s="8"/>
    </row>
    <row r="211" spans="1:37" x14ac:dyDescent="0.3">
      <c r="A211" s="6"/>
      <c r="B211" s="10" t="str">
        <f>B183</f>
        <v>Commercial</v>
      </c>
      <c r="C211" s="74"/>
      <c r="D211" s="10"/>
      <c r="E211" s="7" t="s">
        <v>23</v>
      </c>
      <c r="F211" s="18"/>
      <c r="G211" s="18"/>
      <c r="H211" s="18"/>
      <c r="I211" s="7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x14ac:dyDescent="0.3">
      <c r="A212" s="6"/>
      <c r="B212" s="12" t="s">
        <v>3</v>
      </c>
      <c r="C212" s="13"/>
      <c r="D212" s="12"/>
      <c r="E212" s="233">
        <f>E184</f>
        <v>0</v>
      </c>
      <c r="F212" s="13"/>
      <c r="G212" s="13"/>
      <c r="H212" s="13"/>
      <c r="I212" s="233">
        <f>I184</f>
        <v>0</v>
      </c>
      <c r="J212" s="155">
        <f t="shared" ref="J212:N212" si="79">$E212*J184</f>
        <v>0</v>
      </c>
      <c r="K212" s="155">
        <f t="shared" si="79"/>
        <v>0</v>
      </c>
      <c r="L212" s="155">
        <f t="shared" si="79"/>
        <v>0</v>
      </c>
      <c r="M212" s="155">
        <f t="shared" si="79"/>
        <v>0</v>
      </c>
      <c r="N212" s="155">
        <f t="shared" si="79"/>
        <v>0</v>
      </c>
      <c r="O212" s="155">
        <f>$E212*O184</f>
        <v>0</v>
      </c>
      <c r="P212" s="155">
        <f>$I212*P184</f>
        <v>0</v>
      </c>
      <c r="Q212" s="155">
        <f t="shared" ref="Q212:AK212" si="80">$I212*Q184</f>
        <v>0</v>
      </c>
      <c r="R212" s="155">
        <f t="shared" si="80"/>
        <v>0</v>
      </c>
      <c r="S212" s="155">
        <f t="shared" si="80"/>
        <v>0</v>
      </c>
      <c r="T212" s="155">
        <f t="shared" si="80"/>
        <v>0</v>
      </c>
      <c r="U212" s="155">
        <f t="shared" si="80"/>
        <v>0</v>
      </c>
      <c r="V212" s="155">
        <f t="shared" si="80"/>
        <v>0</v>
      </c>
      <c r="W212" s="155">
        <f t="shared" si="80"/>
        <v>0</v>
      </c>
      <c r="X212" s="155">
        <f t="shared" si="80"/>
        <v>0</v>
      </c>
      <c r="Y212" s="155">
        <f t="shared" si="80"/>
        <v>0</v>
      </c>
      <c r="Z212" s="155">
        <f t="shared" si="80"/>
        <v>0</v>
      </c>
      <c r="AA212" s="155">
        <f t="shared" si="80"/>
        <v>0</v>
      </c>
      <c r="AB212" s="155">
        <f t="shared" si="80"/>
        <v>0</v>
      </c>
      <c r="AC212" s="155">
        <f t="shared" si="80"/>
        <v>0</v>
      </c>
      <c r="AD212" s="155">
        <f t="shared" si="80"/>
        <v>0</v>
      </c>
      <c r="AE212" s="155">
        <f t="shared" si="80"/>
        <v>0</v>
      </c>
      <c r="AF212" s="155">
        <f t="shared" si="80"/>
        <v>0</v>
      </c>
      <c r="AG212" s="155">
        <f t="shared" si="80"/>
        <v>0</v>
      </c>
      <c r="AH212" s="155">
        <f t="shared" si="80"/>
        <v>0</v>
      </c>
      <c r="AI212" s="155">
        <f t="shared" si="80"/>
        <v>0</v>
      </c>
      <c r="AJ212" s="155">
        <f t="shared" si="80"/>
        <v>0</v>
      </c>
      <c r="AK212" s="155">
        <f t="shared" si="80"/>
        <v>0</v>
      </c>
    </row>
    <row r="213" spans="1:37" x14ac:dyDescent="0.3">
      <c r="A213" s="6"/>
      <c r="B213" s="12" t="s">
        <v>66</v>
      </c>
      <c r="C213" s="13"/>
      <c r="D213" s="12"/>
      <c r="E213" s="233">
        <f>E185</f>
        <v>28.79</v>
      </c>
      <c r="F213" s="13"/>
      <c r="G213" s="13"/>
      <c r="H213" s="13"/>
      <c r="I213" s="233">
        <f>I185</f>
        <v>28.79</v>
      </c>
      <c r="J213" s="155">
        <f>$E213*J185</f>
        <v>0</v>
      </c>
      <c r="K213" s="155">
        <f t="shared" ref="K213:O213" si="81">$E213*K185</f>
        <v>0</v>
      </c>
      <c r="L213" s="155">
        <f t="shared" si="81"/>
        <v>0</v>
      </c>
      <c r="M213" s="155">
        <f t="shared" si="81"/>
        <v>0</v>
      </c>
      <c r="N213" s="155">
        <f t="shared" si="81"/>
        <v>0</v>
      </c>
      <c r="O213" s="155">
        <f t="shared" si="81"/>
        <v>0</v>
      </c>
      <c r="P213" s="155">
        <f>$I213*P185</f>
        <v>0</v>
      </c>
      <c r="Q213" s="155">
        <f t="shared" ref="Q213:AK213" si="82">$I213*Q185</f>
        <v>0</v>
      </c>
      <c r="R213" s="155">
        <f t="shared" si="82"/>
        <v>0</v>
      </c>
      <c r="S213" s="155">
        <f t="shared" si="82"/>
        <v>0</v>
      </c>
      <c r="T213" s="155">
        <f t="shared" si="82"/>
        <v>0</v>
      </c>
      <c r="U213" s="155">
        <f t="shared" si="82"/>
        <v>0</v>
      </c>
      <c r="V213" s="155">
        <f t="shared" si="82"/>
        <v>0</v>
      </c>
      <c r="W213" s="155">
        <f t="shared" si="82"/>
        <v>0</v>
      </c>
      <c r="X213" s="155">
        <f t="shared" si="82"/>
        <v>0</v>
      </c>
      <c r="Y213" s="155">
        <f t="shared" si="82"/>
        <v>0</v>
      </c>
      <c r="Z213" s="155">
        <f>$I213*Z185</f>
        <v>316.69</v>
      </c>
      <c r="AA213" s="155">
        <f t="shared" si="82"/>
        <v>316.69</v>
      </c>
      <c r="AB213" s="155">
        <f t="shared" si="82"/>
        <v>316.69</v>
      </c>
      <c r="AC213" s="155">
        <f t="shared" si="82"/>
        <v>316.69</v>
      </c>
      <c r="AD213" s="155">
        <f t="shared" si="82"/>
        <v>316.69</v>
      </c>
      <c r="AE213" s="155">
        <f t="shared" si="82"/>
        <v>316.69</v>
      </c>
      <c r="AF213" s="155">
        <f t="shared" si="82"/>
        <v>316.69</v>
      </c>
      <c r="AG213" s="155">
        <f t="shared" si="82"/>
        <v>316.69</v>
      </c>
      <c r="AH213" s="155">
        <f t="shared" si="82"/>
        <v>316.69</v>
      </c>
      <c r="AI213" s="155">
        <f t="shared" si="82"/>
        <v>316.69</v>
      </c>
      <c r="AJ213" s="155">
        <f t="shared" si="82"/>
        <v>316.69</v>
      </c>
      <c r="AK213" s="155">
        <f t="shared" si="82"/>
        <v>316.69</v>
      </c>
    </row>
    <row r="214" spans="1:37" x14ac:dyDescent="0.3">
      <c r="A214" s="6"/>
      <c r="B214" s="15"/>
      <c r="C214" s="16"/>
      <c r="D214" s="15"/>
      <c r="E214" s="87"/>
      <c r="F214" s="16"/>
      <c r="G214" s="16"/>
      <c r="H214" s="16"/>
      <c r="I214" s="87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</row>
    <row r="215" spans="1:37" x14ac:dyDescent="0.3">
      <c r="A215" s="6"/>
      <c r="B215" s="10" t="str">
        <f>B187</f>
        <v>Total Commercial Meters</v>
      </c>
      <c r="C215" s="18"/>
      <c r="D215" s="10"/>
      <c r="E215" s="17"/>
      <c r="F215" s="18">
        <f t="shared" ref="F215:H215" si="83">SUM(F212:F214)</f>
        <v>0</v>
      </c>
      <c r="G215" s="18">
        <f t="shared" si="83"/>
        <v>0</v>
      </c>
      <c r="H215" s="18">
        <f t="shared" si="83"/>
        <v>0</v>
      </c>
      <c r="I215" s="17"/>
      <c r="J215" s="157">
        <f t="shared" ref="J215:AK215" si="84">SUM(J212:J214)</f>
        <v>0</v>
      </c>
      <c r="K215" s="157">
        <f t="shared" si="84"/>
        <v>0</v>
      </c>
      <c r="L215" s="157">
        <f t="shared" si="84"/>
        <v>0</v>
      </c>
      <c r="M215" s="157">
        <f t="shared" si="84"/>
        <v>0</v>
      </c>
      <c r="N215" s="157">
        <f t="shared" si="84"/>
        <v>0</v>
      </c>
      <c r="O215" s="157">
        <f t="shared" si="84"/>
        <v>0</v>
      </c>
      <c r="P215" s="157">
        <f t="shared" si="84"/>
        <v>0</v>
      </c>
      <c r="Q215" s="157">
        <f t="shared" si="84"/>
        <v>0</v>
      </c>
      <c r="R215" s="157">
        <f t="shared" si="84"/>
        <v>0</v>
      </c>
      <c r="S215" s="157">
        <f t="shared" si="84"/>
        <v>0</v>
      </c>
      <c r="T215" s="157">
        <f t="shared" si="84"/>
        <v>0</v>
      </c>
      <c r="U215" s="157">
        <f t="shared" si="84"/>
        <v>0</v>
      </c>
      <c r="V215" s="157">
        <f t="shared" si="84"/>
        <v>0</v>
      </c>
      <c r="W215" s="157">
        <f t="shared" si="84"/>
        <v>0</v>
      </c>
      <c r="X215" s="157">
        <f t="shared" si="84"/>
        <v>0</v>
      </c>
      <c r="Y215" s="157">
        <f t="shared" si="84"/>
        <v>0</v>
      </c>
      <c r="Z215" s="157">
        <f t="shared" si="84"/>
        <v>316.69</v>
      </c>
      <c r="AA215" s="157">
        <f t="shared" si="84"/>
        <v>316.69</v>
      </c>
      <c r="AB215" s="157">
        <f t="shared" si="84"/>
        <v>316.69</v>
      </c>
      <c r="AC215" s="157">
        <f t="shared" si="84"/>
        <v>316.69</v>
      </c>
      <c r="AD215" s="157">
        <f t="shared" si="84"/>
        <v>316.69</v>
      </c>
      <c r="AE215" s="157">
        <f t="shared" si="84"/>
        <v>316.69</v>
      </c>
      <c r="AF215" s="157">
        <f t="shared" si="84"/>
        <v>316.69</v>
      </c>
      <c r="AG215" s="157">
        <f t="shared" si="84"/>
        <v>316.69</v>
      </c>
      <c r="AH215" s="157">
        <f t="shared" si="84"/>
        <v>316.69</v>
      </c>
      <c r="AI215" s="157">
        <f t="shared" si="84"/>
        <v>316.69</v>
      </c>
      <c r="AJ215" s="157">
        <f t="shared" si="84"/>
        <v>316.69</v>
      </c>
      <c r="AK215" s="157">
        <f t="shared" si="84"/>
        <v>316.69</v>
      </c>
    </row>
    <row r="216" spans="1:37" x14ac:dyDescent="0.3">
      <c r="A216" s="6"/>
      <c r="B216" s="10"/>
      <c r="C216" s="10"/>
      <c r="D216" s="10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</row>
    <row r="217" spans="1:37" x14ac:dyDescent="0.3">
      <c r="A217" s="6"/>
      <c r="B217" s="10"/>
      <c r="C217" s="10"/>
      <c r="D217" s="10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</row>
    <row r="218" spans="1:37" x14ac:dyDescent="0.3">
      <c r="A218" s="6"/>
      <c r="B218" s="7"/>
      <c r="C218" s="7"/>
      <c r="D218" s="7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</row>
    <row r="219" spans="1:37" x14ac:dyDescent="0.3">
      <c r="E219" s="164"/>
      <c r="R219" s="164"/>
      <c r="AD219" s="164"/>
    </row>
    <row r="220" spans="1:37" x14ac:dyDescent="0.3">
      <c r="A220" s="2" t="s">
        <v>119</v>
      </c>
      <c r="B220" s="3"/>
      <c r="C220" s="3"/>
      <c r="D220" s="3"/>
      <c r="E220" s="165"/>
      <c r="F220" s="5">
        <f t="shared" ref="F220:H220" si="85">F209</f>
        <v>40909</v>
      </c>
      <c r="G220" s="5">
        <f t="shared" si="85"/>
        <v>40940</v>
      </c>
      <c r="H220" s="5">
        <f t="shared" si="85"/>
        <v>40969</v>
      </c>
      <c r="I220" s="195"/>
      <c r="J220" s="5">
        <f t="shared" ref="J220:AK220" si="86">J209</f>
        <v>43160</v>
      </c>
      <c r="K220" s="5">
        <f t="shared" si="86"/>
        <v>43191</v>
      </c>
      <c r="L220" s="5">
        <f t="shared" si="86"/>
        <v>43221</v>
      </c>
      <c r="M220" s="5">
        <f t="shared" si="86"/>
        <v>43252</v>
      </c>
      <c r="N220" s="5">
        <f t="shared" si="86"/>
        <v>43282</v>
      </c>
      <c r="O220" s="5">
        <f t="shared" si="86"/>
        <v>43313</v>
      </c>
      <c r="P220" s="5">
        <f t="shared" si="86"/>
        <v>43344</v>
      </c>
      <c r="Q220" s="5">
        <f t="shared" si="86"/>
        <v>43374</v>
      </c>
      <c r="R220" s="165">
        <f t="shared" si="86"/>
        <v>43405</v>
      </c>
      <c r="S220" s="5">
        <f t="shared" si="86"/>
        <v>43435</v>
      </c>
      <c r="T220" s="5">
        <f t="shared" si="86"/>
        <v>43466</v>
      </c>
      <c r="U220" s="5">
        <f t="shared" si="86"/>
        <v>43497</v>
      </c>
      <c r="V220" s="5">
        <f t="shared" si="86"/>
        <v>43525</v>
      </c>
      <c r="W220" s="5">
        <f t="shared" si="86"/>
        <v>43556</v>
      </c>
      <c r="X220" s="5">
        <f t="shared" si="86"/>
        <v>43586</v>
      </c>
      <c r="Y220" s="5">
        <f t="shared" si="86"/>
        <v>43617</v>
      </c>
      <c r="Z220" s="5">
        <f t="shared" si="86"/>
        <v>43647</v>
      </c>
      <c r="AA220" s="5">
        <f t="shared" si="86"/>
        <v>43678</v>
      </c>
      <c r="AB220" s="5">
        <f t="shared" si="86"/>
        <v>43709</v>
      </c>
      <c r="AC220" s="5">
        <f t="shared" si="86"/>
        <v>43739</v>
      </c>
      <c r="AD220" s="165">
        <f t="shared" si="86"/>
        <v>43770</v>
      </c>
      <c r="AE220" s="5">
        <f t="shared" si="86"/>
        <v>43800</v>
      </c>
      <c r="AF220" s="5">
        <f t="shared" si="86"/>
        <v>43831</v>
      </c>
      <c r="AG220" s="5">
        <f t="shared" si="86"/>
        <v>43862</v>
      </c>
      <c r="AH220" s="5">
        <f t="shared" si="86"/>
        <v>43891</v>
      </c>
      <c r="AI220" s="5">
        <f t="shared" si="86"/>
        <v>43922</v>
      </c>
      <c r="AJ220" s="5">
        <f t="shared" si="86"/>
        <v>43952</v>
      </c>
      <c r="AK220" s="5">
        <f t="shared" si="86"/>
        <v>43983</v>
      </c>
    </row>
    <row r="221" spans="1:37" x14ac:dyDescent="0.3">
      <c r="A221" s="25"/>
      <c r="B221" s="26"/>
      <c r="C221" s="26"/>
      <c r="D221" s="26"/>
      <c r="E221" s="26"/>
      <c r="F221" s="18"/>
      <c r="G221" s="18"/>
      <c r="H221" s="18"/>
      <c r="I221" s="26"/>
      <c r="J221" s="9"/>
      <c r="K221" s="9"/>
      <c r="L221" s="9"/>
      <c r="M221" s="9"/>
      <c r="N221" s="9"/>
      <c r="O221" s="9"/>
      <c r="P221" s="9"/>
      <c r="Q221" s="9"/>
      <c r="R221" s="166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166"/>
      <c r="AE221" s="9"/>
      <c r="AF221" s="9"/>
      <c r="AG221" s="9"/>
      <c r="AH221" s="9"/>
      <c r="AI221" s="9"/>
      <c r="AJ221" s="9"/>
      <c r="AK221" s="9"/>
    </row>
    <row r="222" spans="1:37" x14ac:dyDescent="0.3">
      <c r="A222" s="6"/>
      <c r="B222" s="10" t="str">
        <f>B194</f>
        <v xml:space="preserve">Commercial </v>
      </c>
      <c r="C222" s="10"/>
      <c r="D222" s="10"/>
      <c r="E222" s="7" t="s">
        <v>23</v>
      </c>
      <c r="F222" s="18"/>
      <c r="G222" s="18"/>
      <c r="H222" s="18"/>
      <c r="I222" s="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</row>
    <row r="223" spans="1:37" x14ac:dyDescent="0.3">
      <c r="A223" s="6"/>
      <c r="B223" s="29" t="s">
        <v>27</v>
      </c>
      <c r="C223" s="29"/>
      <c r="D223" s="29"/>
      <c r="E223" s="231">
        <f>E195</f>
        <v>0</v>
      </c>
      <c r="F223" s="13"/>
      <c r="G223" s="13"/>
      <c r="H223" s="13"/>
      <c r="I223" s="232">
        <f>I195</f>
        <v>0</v>
      </c>
      <c r="J223" s="158">
        <f>$E223*J195</f>
        <v>0</v>
      </c>
      <c r="K223" s="158">
        <f t="shared" ref="K223:O223" si="87">$E223*K195</f>
        <v>0</v>
      </c>
      <c r="L223" s="158">
        <f t="shared" si="87"/>
        <v>0</v>
      </c>
      <c r="M223" s="158">
        <f t="shared" si="87"/>
        <v>0</v>
      </c>
      <c r="N223" s="158">
        <f t="shared" si="87"/>
        <v>0</v>
      </c>
      <c r="O223" s="158">
        <f t="shared" si="87"/>
        <v>0</v>
      </c>
      <c r="P223" s="158">
        <f>$I223*P195</f>
        <v>0</v>
      </c>
      <c r="Q223" s="158">
        <f t="shared" ref="Q223:AK223" si="88">$I223*Q195</f>
        <v>0</v>
      </c>
      <c r="R223" s="158">
        <f t="shared" si="88"/>
        <v>0</v>
      </c>
      <c r="S223" s="158">
        <f t="shared" si="88"/>
        <v>0</v>
      </c>
      <c r="T223" s="158">
        <f>$I223*T195</f>
        <v>0</v>
      </c>
      <c r="U223" s="158">
        <f>$I223*U195</f>
        <v>0</v>
      </c>
      <c r="V223" s="158">
        <f>$I223*V195</f>
        <v>0</v>
      </c>
      <c r="W223" s="158">
        <f t="shared" si="88"/>
        <v>0</v>
      </c>
      <c r="X223" s="158">
        <f t="shared" si="88"/>
        <v>0</v>
      </c>
      <c r="Y223" s="158">
        <f t="shared" si="88"/>
        <v>0</v>
      </c>
      <c r="Z223" s="158">
        <f t="shared" si="88"/>
        <v>0</v>
      </c>
      <c r="AA223" s="158">
        <f t="shared" si="88"/>
        <v>0</v>
      </c>
      <c r="AB223" s="158">
        <f t="shared" si="88"/>
        <v>0</v>
      </c>
      <c r="AC223" s="158">
        <f t="shared" si="88"/>
        <v>0</v>
      </c>
      <c r="AD223" s="158">
        <f t="shared" si="88"/>
        <v>0</v>
      </c>
      <c r="AE223" s="158">
        <f t="shared" si="88"/>
        <v>0</v>
      </c>
      <c r="AF223" s="158">
        <f t="shared" si="88"/>
        <v>0</v>
      </c>
      <c r="AG223" s="158">
        <f t="shared" si="88"/>
        <v>0</v>
      </c>
      <c r="AH223" s="158">
        <f t="shared" si="88"/>
        <v>0</v>
      </c>
      <c r="AI223" s="158">
        <f t="shared" si="88"/>
        <v>0</v>
      </c>
      <c r="AJ223" s="158">
        <f t="shared" si="88"/>
        <v>0</v>
      </c>
      <c r="AK223" s="158">
        <f t="shared" si="88"/>
        <v>0</v>
      </c>
    </row>
    <row r="224" spans="1:37" x14ac:dyDescent="0.3">
      <c r="A224" s="6"/>
      <c r="B224" s="29" t="s">
        <v>28</v>
      </c>
      <c r="C224" s="29"/>
      <c r="D224" s="29"/>
      <c r="E224" s="231">
        <f t="shared" ref="E224:E226" si="89">E196</f>
        <v>17.87</v>
      </c>
      <c r="F224" s="13"/>
      <c r="G224" s="13"/>
      <c r="H224" s="13"/>
      <c r="I224" s="232">
        <f t="shared" ref="I224:I226" si="90">I196</f>
        <v>17.87</v>
      </c>
      <c r="J224" s="158">
        <f>$E224*J196</f>
        <v>0</v>
      </c>
      <c r="K224" s="158">
        <f t="shared" ref="K224:M224" si="91">$E224*K196</f>
        <v>0</v>
      </c>
      <c r="L224" s="158">
        <f t="shared" si="91"/>
        <v>0</v>
      </c>
      <c r="M224" s="158">
        <f t="shared" si="91"/>
        <v>0</v>
      </c>
      <c r="N224" s="158">
        <f>$E224*N196</f>
        <v>0</v>
      </c>
      <c r="O224" s="158">
        <f t="shared" ref="O224" si="92">$E224*O196</f>
        <v>0</v>
      </c>
      <c r="P224" s="158">
        <f>$I224*P196</f>
        <v>0</v>
      </c>
      <c r="Q224" s="158">
        <f t="shared" ref="Q224:AK225" si="93">$I224*Q196</f>
        <v>0</v>
      </c>
      <c r="R224" s="158">
        <f t="shared" si="93"/>
        <v>0</v>
      </c>
      <c r="S224" s="158">
        <f t="shared" si="93"/>
        <v>0</v>
      </c>
      <c r="T224" s="158">
        <f t="shared" si="93"/>
        <v>0</v>
      </c>
      <c r="U224" s="158">
        <f t="shared" si="93"/>
        <v>0</v>
      </c>
      <c r="V224" s="158">
        <f t="shared" si="93"/>
        <v>0</v>
      </c>
      <c r="W224" s="158">
        <f t="shared" si="93"/>
        <v>0</v>
      </c>
      <c r="X224" s="158">
        <f t="shared" si="93"/>
        <v>0</v>
      </c>
      <c r="Y224" s="158">
        <f t="shared" si="93"/>
        <v>0</v>
      </c>
      <c r="Z224" s="158">
        <f t="shared" si="93"/>
        <v>589.71</v>
      </c>
      <c r="AA224" s="158">
        <f t="shared" si="93"/>
        <v>589.71</v>
      </c>
      <c r="AB224" s="158">
        <f t="shared" si="93"/>
        <v>589.71</v>
      </c>
      <c r="AC224" s="158">
        <f t="shared" si="93"/>
        <v>589.71</v>
      </c>
      <c r="AD224" s="158">
        <f t="shared" si="93"/>
        <v>589.71</v>
      </c>
      <c r="AE224" s="158">
        <f t="shared" si="93"/>
        <v>589.71</v>
      </c>
      <c r="AF224" s="158">
        <f t="shared" si="93"/>
        <v>589.71</v>
      </c>
      <c r="AG224" s="158">
        <f t="shared" si="93"/>
        <v>589.71</v>
      </c>
      <c r="AH224" s="158">
        <f t="shared" si="93"/>
        <v>589.71</v>
      </c>
      <c r="AI224" s="158">
        <f t="shared" si="93"/>
        <v>589.71</v>
      </c>
      <c r="AJ224" s="158">
        <f t="shared" si="93"/>
        <v>589.71</v>
      </c>
      <c r="AK224" s="158">
        <f t="shared" si="93"/>
        <v>589.71</v>
      </c>
    </row>
    <row r="225" spans="1:38" x14ac:dyDescent="0.3">
      <c r="A225" s="6"/>
      <c r="B225" s="29" t="s">
        <v>29</v>
      </c>
      <c r="C225" s="29"/>
      <c r="D225" s="29"/>
      <c r="E225" s="231">
        <f t="shared" si="89"/>
        <v>17.87</v>
      </c>
      <c r="F225" s="13"/>
      <c r="G225" s="13"/>
      <c r="H225" s="13"/>
      <c r="I225" s="232">
        <f t="shared" si="90"/>
        <v>17.87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58">
        <f t="shared" si="93"/>
        <v>973.02150000000006</v>
      </c>
      <c r="AA225" s="158">
        <f t="shared" si="93"/>
        <v>973.02150000000006</v>
      </c>
      <c r="AB225" s="158">
        <f t="shared" si="93"/>
        <v>973.02150000000006</v>
      </c>
      <c r="AC225" s="158">
        <f t="shared" si="93"/>
        <v>973.02150000000006</v>
      </c>
      <c r="AD225" s="158">
        <f t="shared" si="93"/>
        <v>973.02150000000006</v>
      </c>
      <c r="AE225" s="158">
        <f t="shared" si="93"/>
        <v>973.02150000000006</v>
      </c>
      <c r="AF225" s="158">
        <f t="shared" si="93"/>
        <v>973.02150000000006</v>
      </c>
      <c r="AG225" s="158">
        <f t="shared" si="93"/>
        <v>973.02150000000006</v>
      </c>
      <c r="AH225" s="158">
        <f t="shared" si="93"/>
        <v>973.02150000000006</v>
      </c>
      <c r="AI225" s="158">
        <f t="shared" si="93"/>
        <v>973.02150000000006</v>
      </c>
      <c r="AJ225" s="158">
        <f t="shared" si="93"/>
        <v>973.02150000000006</v>
      </c>
      <c r="AK225" s="158">
        <f t="shared" si="93"/>
        <v>973.02150000000006</v>
      </c>
    </row>
    <row r="226" spans="1:38" x14ac:dyDescent="0.3">
      <c r="A226" s="6"/>
      <c r="B226" s="29" t="s">
        <v>30</v>
      </c>
      <c r="C226" s="29"/>
      <c r="D226" s="29"/>
      <c r="E226" s="231">
        <f t="shared" si="89"/>
        <v>17.87</v>
      </c>
      <c r="F226" s="13"/>
      <c r="G226" s="13"/>
      <c r="H226" s="13"/>
      <c r="I226" s="232">
        <f t="shared" si="90"/>
        <v>17.87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0</v>
      </c>
      <c r="AJ226" s="13">
        <v>0</v>
      </c>
      <c r="AK226" s="13">
        <v>0</v>
      </c>
    </row>
    <row r="227" spans="1:38" x14ac:dyDescent="0.3">
      <c r="A227" s="6"/>
      <c r="B227" s="29"/>
      <c r="C227" s="29"/>
      <c r="D227" s="29"/>
      <c r="E227" s="191"/>
      <c r="F227" s="18"/>
      <c r="G227" s="18"/>
      <c r="H227" s="18"/>
      <c r="I227" s="198"/>
      <c r="J227" s="13"/>
      <c r="K227" s="13"/>
      <c r="L227" s="13"/>
      <c r="M227" s="13"/>
      <c r="N227" s="13"/>
      <c r="O227" s="13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</row>
    <row r="228" spans="1:38" x14ac:dyDescent="0.3">
      <c r="A228" s="6"/>
      <c r="B228" s="30"/>
      <c r="C228" s="30"/>
      <c r="D228" s="30"/>
      <c r="E228" s="192"/>
      <c r="F228" s="18"/>
      <c r="G228" s="18"/>
      <c r="H228" s="18"/>
      <c r="I228" s="198"/>
      <c r="J228" s="16"/>
      <c r="K228" s="16"/>
      <c r="L228" s="16"/>
      <c r="M228" s="16"/>
      <c r="N228" s="16"/>
      <c r="O228" s="16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</row>
    <row r="229" spans="1:38" x14ac:dyDescent="0.3">
      <c r="A229" s="22"/>
      <c r="B229" s="10" t="str">
        <f>B201</f>
        <v>Commercial Usage</v>
      </c>
      <c r="C229" s="10"/>
      <c r="D229" s="10"/>
      <c r="E229" s="200"/>
      <c r="F229" s="18">
        <f t="shared" ref="F229:H229" si="94">SUM(F223:F228)</f>
        <v>0</v>
      </c>
      <c r="G229" s="18">
        <f t="shared" si="94"/>
        <v>0</v>
      </c>
      <c r="H229" s="18">
        <f t="shared" si="94"/>
        <v>0</v>
      </c>
      <c r="I229" s="199"/>
      <c r="J229" s="157">
        <f t="shared" ref="J229:AK229" si="95">SUM(J223:J228)</f>
        <v>0</v>
      </c>
      <c r="K229" s="157">
        <f t="shared" si="95"/>
        <v>0</v>
      </c>
      <c r="L229" s="157">
        <f t="shared" si="95"/>
        <v>0</v>
      </c>
      <c r="M229" s="157">
        <f t="shared" si="95"/>
        <v>0</v>
      </c>
      <c r="N229" s="157">
        <f t="shared" si="95"/>
        <v>0</v>
      </c>
      <c r="O229" s="157">
        <f t="shared" si="95"/>
        <v>0</v>
      </c>
      <c r="P229" s="157">
        <f t="shared" si="95"/>
        <v>0</v>
      </c>
      <c r="Q229" s="157">
        <f t="shared" si="95"/>
        <v>0</v>
      </c>
      <c r="R229" s="157">
        <f t="shared" si="95"/>
        <v>0</v>
      </c>
      <c r="S229" s="157">
        <f t="shared" si="95"/>
        <v>0</v>
      </c>
      <c r="T229" s="157">
        <f t="shared" si="95"/>
        <v>0</v>
      </c>
      <c r="U229" s="157">
        <f t="shared" si="95"/>
        <v>0</v>
      </c>
      <c r="V229" s="157">
        <f t="shared" si="95"/>
        <v>0</v>
      </c>
      <c r="W229" s="157">
        <f t="shared" si="95"/>
        <v>0</v>
      </c>
      <c r="X229" s="157">
        <f t="shared" si="95"/>
        <v>0</v>
      </c>
      <c r="Y229" s="157">
        <f t="shared" si="95"/>
        <v>0</v>
      </c>
      <c r="Z229" s="157">
        <f t="shared" si="95"/>
        <v>1562.7315000000001</v>
      </c>
      <c r="AA229" s="157">
        <f t="shared" si="95"/>
        <v>1562.7315000000001</v>
      </c>
      <c r="AB229" s="157">
        <f t="shared" si="95"/>
        <v>1562.7315000000001</v>
      </c>
      <c r="AC229" s="157">
        <f t="shared" si="95"/>
        <v>1562.7315000000001</v>
      </c>
      <c r="AD229" s="157">
        <f t="shared" si="95"/>
        <v>1562.7315000000001</v>
      </c>
      <c r="AE229" s="157">
        <f t="shared" si="95"/>
        <v>1562.7315000000001</v>
      </c>
      <c r="AF229" s="157">
        <f t="shared" si="95"/>
        <v>1562.7315000000001</v>
      </c>
      <c r="AG229" s="157">
        <f t="shared" si="95"/>
        <v>1562.7315000000001</v>
      </c>
      <c r="AH229" s="157">
        <f t="shared" si="95"/>
        <v>1562.7315000000001</v>
      </c>
      <c r="AI229" s="157">
        <f t="shared" si="95"/>
        <v>1562.7315000000001</v>
      </c>
      <c r="AJ229" s="157">
        <f t="shared" si="95"/>
        <v>1562.7315000000001</v>
      </c>
      <c r="AK229" s="157">
        <f t="shared" si="95"/>
        <v>1562.7315000000001</v>
      </c>
    </row>
    <row r="230" spans="1:38" x14ac:dyDescent="0.3">
      <c r="R230" s="164"/>
      <c r="AD230" s="164"/>
    </row>
    <row r="231" spans="1:38" x14ac:dyDescent="0.3">
      <c r="R231" s="164"/>
      <c r="AD231" s="164"/>
    </row>
    <row r="232" spans="1:38" x14ac:dyDescent="0.3">
      <c r="R232" s="164"/>
      <c r="AD232" s="164"/>
    </row>
    <row r="233" spans="1:38" x14ac:dyDescent="0.3">
      <c r="R233" s="164"/>
      <c r="AD233" s="164"/>
    </row>
    <row r="234" spans="1:38" x14ac:dyDescent="0.3">
      <c r="R234" s="164"/>
      <c r="AD234" s="164"/>
    </row>
    <row r="235" spans="1:38" x14ac:dyDescent="0.3">
      <c r="B235" s="23" t="s">
        <v>37</v>
      </c>
      <c r="J235" s="111">
        <f>J229+J215</f>
        <v>0</v>
      </c>
      <c r="K235" s="111">
        <f t="shared" ref="K235:O235" si="96">K229+K215</f>
        <v>0</v>
      </c>
      <c r="L235" s="111">
        <f t="shared" si="96"/>
        <v>0</v>
      </c>
      <c r="M235" s="111">
        <f t="shared" si="96"/>
        <v>0</v>
      </c>
      <c r="N235" s="111">
        <f t="shared" si="96"/>
        <v>0</v>
      </c>
      <c r="O235" s="111">
        <f t="shared" si="96"/>
        <v>0</v>
      </c>
      <c r="P235" s="111">
        <f>P229+P215</f>
        <v>0</v>
      </c>
      <c r="Q235" s="111">
        <f t="shared" ref="Q235:AK235" si="97">Q229+Q215</f>
        <v>0</v>
      </c>
      <c r="R235" s="155">
        <f t="shared" si="97"/>
        <v>0</v>
      </c>
      <c r="S235" s="111">
        <f t="shared" si="97"/>
        <v>0</v>
      </c>
      <c r="T235" s="111">
        <f t="shared" si="97"/>
        <v>0</v>
      </c>
      <c r="U235" s="111">
        <f t="shared" si="97"/>
        <v>0</v>
      </c>
      <c r="V235" s="111">
        <f t="shared" si="97"/>
        <v>0</v>
      </c>
      <c r="W235" s="111">
        <f t="shared" si="97"/>
        <v>0</v>
      </c>
      <c r="X235" s="111">
        <f t="shared" si="97"/>
        <v>0</v>
      </c>
      <c r="Y235" s="111">
        <f t="shared" si="97"/>
        <v>0</v>
      </c>
      <c r="Z235" s="111">
        <f t="shared" si="97"/>
        <v>1879.4215000000002</v>
      </c>
      <c r="AA235" s="111">
        <f t="shared" si="97"/>
        <v>1879.4215000000002</v>
      </c>
      <c r="AB235" s="111">
        <f t="shared" si="97"/>
        <v>1879.4215000000002</v>
      </c>
      <c r="AC235" s="111">
        <f t="shared" si="97"/>
        <v>1879.4215000000002</v>
      </c>
      <c r="AD235" s="155">
        <f t="shared" si="97"/>
        <v>1879.4215000000002</v>
      </c>
      <c r="AE235" s="111">
        <f t="shared" si="97"/>
        <v>1879.4215000000002</v>
      </c>
      <c r="AF235" s="111">
        <f t="shared" si="97"/>
        <v>1879.4215000000002</v>
      </c>
      <c r="AG235" s="111">
        <f t="shared" si="97"/>
        <v>1879.4215000000002</v>
      </c>
      <c r="AH235" s="111">
        <f t="shared" si="97"/>
        <v>1879.4215000000002</v>
      </c>
      <c r="AI235" s="111">
        <f t="shared" si="97"/>
        <v>1879.4215000000002</v>
      </c>
      <c r="AJ235" s="111">
        <f t="shared" si="97"/>
        <v>1879.4215000000002</v>
      </c>
      <c r="AK235" s="111">
        <f t="shared" si="97"/>
        <v>1879.4215000000002</v>
      </c>
      <c r="AL235" s="53"/>
    </row>
    <row r="236" spans="1:38" x14ac:dyDescent="0.3">
      <c r="B236" s="23" t="s">
        <v>92</v>
      </c>
      <c r="J236" s="56">
        <f t="shared" ref="J236:N236" si="98">J201</f>
        <v>0</v>
      </c>
      <c r="K236" s="56">
        <f t="shared" si="98"/>
        <v>0</v>
      </c>
      <c r="L236" s="56">
        <f t="shared" si="98"/>
        <v>0</v>
      </c>
      <c r="M236" s="56">
        <f t="shared" si="98"/>
        <v>0</v>
      </c>
      <c r="N236" s="56">
        <f t="shared" si="98"/>
        <v>0</v>
      </c>
      <c r="O236" s="56">
        <f>O201</f>
        <v>0</v>
      </c>
      <c r="P236" s="56">
        <f t="shared" ref="P236:AK236" si="99">P201</f>
        <v>0</v>
      </c>
      <c r="Q236" s="56">
        <f t="shared" si="99"/>
        <v>0</v>
      </c>
      <c r="R236" s="33">
        <f t="shared" si="99"/>
        <v>0</v>
      </c>
      <c r="S236" s="56">
        <f t="shared" si="99"/>
        <v>0</v>
      </c>
      <c r="T236" s="56">
        <f t="shared" si="99"/>
        <v>0</v>
      </c>
      <c r="U236" s="56">
        <f t="shared" si="99"/>
        <v>0</v>
      </c>
      <c r="V236" s="56">
        <f t="shared" si="99"/>
        <v>0</v>
      </c>
      <c r="W236" s="56">
        <f t="shared" si="99"/>
        <v>0</v>
      </c>
      <c r="X236" s="56">
        <f t="shared" si="99"/>
        <v>0</v>
      </c>
      <c r="Y236" s="56">
        <f t="shared" si="99"/>
        <v>0</v>
      </c>
      <c r="Z236" s="56">
        <f t="shared" si="99"/>
        <v>109.45</v>
      </c>
      <c r="AA236" s="56">
        <f t="shared" si="99"/>
        <v>109.45</v>
      </c>
      <c r="AB236" s="56">
        <f t="shared" si="99"/>
        <v>109.45</v>
      </c>
      <c r="AC236" s="56">
        <f t="shared" si="99"/>
        <v>109.45</v>
      </c>
      <c r="AD236" s="33">
        <f t="shared" si="99"/>
        <v>109.45</v>
      </c>
      <c r="AE236" s="56">
        <f t="shared" si="99"/>
        <v>109.45</v>
      </c>
      <c r="AF236" s="56">
        <f t="shared" si="99"/>
        <v>109.45</v>
      </c>
      <c r="AG236" s="56">
        <f t="shared" si="99"/>
        <v>109.45</v>
      </c>
      <c r="AH236" s="56">
        <f t="shared" si="99"/>
        <v>109.45</v>
      </c>
      <c r="AI236" s="56">
        <f t="shared" si="99"/>
        <v>109.45</v>
      </c>
      <c r="AJ236" s="56">
        <f t="shared" si="99"/>
        <v>109.45</v>
      </c>
      <c r="AK236" s="56">
        <f t="shared" si="99"/>
        <v>109.45</v>
      </c>
      <c r="AL236" s="53"/>
    </row>
    <row r="237" spans="1:38" x14ac:dyDescent="0.3">
      <c r="B237" s="69" t="s">
        <v>55</v>
      </c>
      <c r="J237" s="53"/>
      <c r="K237" s="53"/>
      <c r="L237" s="53"/>
      <c r="M237" s="53"/>
      <c r="N237" s="53"/>
      <c r="O237" s="53"/>
      <c r="P237" s="53"/>
      <c r="Q237" s="53"/>
      <c r="R237" s="168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168"/>
      <c r="AE237" s="53"/>
      <c r="AF237" s="53"/>
      <c r="AG237" s="53"/>
      <c r="AH237" s="53"/>
      <c r="AI237" s="53"/>
      <c r="AJ237" s="53"/>
      <c r="AK237" s="53"/>
      <c r="AL237" s="53"/>
    </row>
    <row r="238" spans="1:38" x14ac:dyDescent="0.3">
      <c r="B238" s="23" t="s">
        <v>81</v>
      </c>
      <c r="J238" s="111"/>
      <c r="K238" s="111"/>
      <c r="L238" s="111"/>
      <c r="M238" s="111"/>
      <c r="N238" s="111"/>
      <c r="O238" s="111"/>
      <c r="P238" s="53"/>
      <c r="Q238" s="53"/>
      <c r="R238" s="168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168"/>
      <c r="AE238" s="53"/>
      <c r="AF238" s="53"/>
      <c r="AG238" s="53"/>
      <c r="AH238" s="53"/>
      <c r="AI238" s="53"/>
      <c r="AJ238" s="53"/>
      <c r="AK238" s="53"/>
      <c r="AL238" s="56"/>
    </row>
    <row r="239" spans="1:38" x14ac:dyDescent="0.3">
      <c r="B239" s="53" t="s">
        <v>91</v>
      </c>
      <c r="C239" s="53"/>
      <c r="J239" s="56"/>
      <c r="K239" s="56"/>
      <c r="L239" s="56"/>
      <c r="M239" s="56"/>
      <c r="N239" s="56"/>
      <c r="O239" s="56"/>
      <c r="P239" s="53"/>
      <c r="Q239" s="53"/>
      <c r="R239" s="168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168"/>
      <c r="AE239" s="53"/>
      <c r="AF239" s="53"/>
      <c r="AG239" s="53"/>
      <c r="AH239" s="53"/>
      <c r="AI239" s="53"/>
      <c r="AJ239" s="53"/>
      <c r="AK239" s="53"/>
      <c r="AL239" s="56"/>
    </row>
    <row r="240" spans="1:38" x14ac:dyDescent="0.3">
      <c r="J240" s="53"/>
      <c r="K240" s="53"/>
      <c r="L240" s="53"/>
      <c r="M240" s="53"/>
      <c r="N240" s="53"/>
      <c r="O240" s="53"/>
      <c r="P240" s="53"/>
      <c r="Q240" s="53"/>
      <c r="R240" s="168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168"/>
      <c r="AE240" s="53"/>
      <c r="AF240" s="53"/>
      <c r="AG240" s="53"/>
      <c r="AH240" s="53"/>
      <c r="AI240" s="53"/>
      <c r="AJ240" s="53"/>
      <c r="AK240" s="53"/>
      <c r="AL240" s="56"/>
    </row>
    <row r="241" spans="1:38" x14ac:dyDescent="0.3">
      <c r="B241" s="23" t="s">
        <v>79</v>
      </c>
      <c r="J241" s="53"/>
      <c r="K241" s="125"/>
      <c r="L241" s="56"/>
      <c r="M241" s="56"/>
      <c r="N241" s="56"/>
      <c r="O241" s="56"/>
      <c r="P241" s="53"/>
      <c r="Q241" s="53"/>
      <c r="R241" s="168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168"/>
      <c r="AE241" s="53"/>
      <c r="AF241" s="53"/>
      <c r="AG241" s="53"/>
      <c r="AH241" s="53"/>
      <c r="AI241" s="53"/>
      <c r="AJ241" s="53"/>
      <c r="AK241" s="53"/>
      <c r="AL241" s="56"/>
    </row>
    <row r="242" spans="1:38" x14ac:dyDescent="0.3">
      <c r="J242" s="53"/>
      <c r="K242" s="53"/>
      <c r="L242" s="53"/>
      <c r="M242" s="53"/>
      <c r="N242" s="53"/>
      <c r="O242" s="53"/>
      <c r="P242" s="53"/>
      <c r="Q242" s="53"/>
      <c r="R242" s="168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168"/>
      <c r="AE242" s="53"/>
      <c r="AF242" s="53"/>
      <c r="AG242" s="53"/>
      <c r="AH242" s="53"/>
      <c r="AI242" s="53"/>
      <c r="AJ242" s="53"/>
      <c r="AK242" s="53"/>
      <c r="AL242" s="53"/>
    </row>
    <row r="243" spans="1:38" x14ac:dyDescent="0.3">
      <c r="J243" s="53"/>
      <c r="K243" s="53"/>
      <c r="L243" s="53"/>
      <c r="M243" s="53"/>
      <c r="N243" s="53"/>
      <c r="O243" s="53"/>
      <c r="P243" s="53"/>
      <c r="Q243" s="53"/>
      <c r="R243" s="168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168"/>
      <c r="AE243" s="53"/>
      <c r="AF243" s="53"/>
      <c r="AG243" s="53"/>
      <c r="AH243" s="53"/>
      <c r="AI243" s="53"/>
      <c r="AJ243" s="53"/>
      <c r="AK243" s="53"/>
      <c r="AL243" s="53"/>
    </row>
    <row r="244" spans="1:38" x14ac:dyDescent="0.3">
      <c r="B244" s="23" t="s">
        <v>97</v>
      </c>
      <c r="J244" s="111"/>
      <c r="K244" s="111"/>
      <c r="L244" s="111"/>
      <c r="M244" s="111"/>
      <c r="N244" s="111"/>
      <c r="O244" s="111"/>
      <c r="P244" s="111"/>
      <c r="Q244" s="111"/>
      <c r="R244" s="155"/>
      <c r="S244" s="111"/>
      <c r="T244" s="111"/>
      <c r="U244" s="111"/>
      <c r="V244" s="111"/>
      <c r="W244" s="111"/>
      <c r="X244" s="111"/>
      <c r="Y244" s="111"/>
      <c r="Z244" s="111">
        <f>Z235+Z238+Z239</f>
        <v>1879.4215000000002</v>
      </c>
      <c r="AA244" s="111">
        <f t="shared" ref="AA244:AK244" si="100">AA235+AA238+AA239</f>
        <v>1879.4215000000002</v>
      </c>
      <c r="AB244" s="111">
        <f t="shared" si="100"/>
        <v>1879.4215000000002</v>
      </c>
      <c r="AC244" s="111">
        <f t="shared" si="100"/>
        <v>1879.4215000000002</v>
      </c>
      <c r="AD244" s="155">
        <f t="shared" si="100"/>
        <v>1879.4215000000002</v>
      </c>
      <c r="AE244" s="111">
        <f t="shared" si="100"/>
        <v>1879.4215000000002</v>
      </c>
      <c r="AF244" s="111">
        <f t="shared" si="100"/>
        <v>1879.4215000000002</v>
      </c>
      <c r="AG244" s="111">
        <f t="shared" si="100"/>
        <v>1879.4215000000002</v>
      </c>
      <c r="AH244" s="111">
        <f t="shared" si="100"/>
        <v>1879.4215000000002</v>
      </c>
      <c r="AI244" s="111">
        <f t="shared" si="100"/>
        <v>1879.4215000000002</v>
      </c>
      <c r="AJ244" s="111">
        <f t="shared" si="100"/>
        <v>1879.4215000000002</v>
      </c>
      <c r="AK244" s="111">
        <f t="shared" si="100"/>
        <v>1879.4215000000002</v>
      </c>
      <c r="AL244" s="111">
        <f>+SUM(J244:AK244)</f>
        <v>22553.058000000001</v>
      </c>
    </row>
    <row r="245" spans="1:38" s="53" customFormat="1" x14ac:dyDescent="0.3">
      <c r="B245" s="111" t="s">
        <v>94</v>
      </c>
      <c r="J245" s="56"/>
      <c r="K245" s="56"/>
      <c r="L245" s="56"/>
      <c r="M245" s="56"/>
      <c r="N245" s="56"/>
      <c r="O245" s="56"/>
      <c r="P245" s="56"/>
      <c r="Q245" s="56"/>
      <c r="R245" s="33"/>
      <c r="S245" s="56"/>
      <c r="T245" s="56"/>
      <c r="U245" s="56"/>
      <c r="V245" s="56"/>
      <c r="W245" s="56"/>
      <c r="X245" s="56"/>
      <c r="Y245" s="56"/>
      <c r="Z245" s="56">
        <f>+Z246-Z244</f>
        <v>0</v>
      </c>
      <c r="AA245" s="56">
        <f t="shared" ref="AA245:AK245" si="101">+AA246-AA244</f>
        <v>0</v>
      </c>
      <c r="AB245" s="56">
        <f t="shared" si="101"/>
        <v>0</v>
      </c>
      <c r="AC245" s="56">
        <f t="shared" si="101"/>
        <v>0</v>
      </c>
      <c r="AD245" s="33">
        <f t="shared" si="101"/>
        <v>0</v>
      </c>
      <c r="AE245" s="56">
        <f t="shared" si="101"/>
        <v>0</v>
      </c>
      <c r="AF245" s="56">
        <f t="shared" si="101"/>
        <v>0</v>
      </c>
      <c r="AG245" s="56">
        <f t="shared" si="101"/>
        <v>0</v>
      </c>
      <c r="AH245" s="56">
        <f t="shared" si="101"/>
        <v>0</v>
      </c>
      <c r="AI245" s="56">
        <f t="shared" si="101"/>
        <v>0</v>
      </c>
      <c r="AJ245" s="56">
        <f t="shared" si="101"/>
        <v>0</v>
      </c>
      <c r="AK245" s="56">
        <f t="shared" si="101"/>
        <v>0</v>
      </c>
      <c r="AL245" s="56">
        <f>+SUM(J245:AK245)</f>
        <v>0</v>
      </c>
    </row>
    <row r="246" spans="1:38" x14ac:dyDescent="0.3">
      <c r="B246" s="23" t="s">
        <v>93</v>
      </c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>
        <f t="shared" ref="Z246:AK246" si="102">+Z244</f>
        <v>1879.4215000000002</v>
      </c>
      <c r="AA246" s="56">
        <f t="shared" si="102"/>
        <v>1879.4215000000002</v>
      </c>
      <c r="AB246" s="56">
        <f t="shared" si="102"/>
        <v>1879.4215000000002</v>
      </c>
      <c r="AC246" s="56">
        <f t="shared" si="102"/>
        <v>1879.4215000000002</v>
      </c>
      <c r="AD246" s="56">
        <f t="shared" si="102"/>
        <v>1879.4215000000002</v>
      </c>
      <c r="AE246" s="56">
        <f t="shared" si="102"/>
        <v>1879.4215000000002</v>
      </c>
      <c r="AF246" s="56">
        <f t="shared" si="102"/>
        <v>1879.4215000000002</v>
      </c>
      <c r="AG246" s="56">
        <f t="shared" si="102"/>
        <v>1879.4215000000002</v>
      </c>
      <c r="AH246" s="56">
        <f t="shared" si="102"/>
        <v>1879.4215000000002</v>
      </c>
      <c r="AI246" s="56">
        <f t="shared" si="102"/>
        <v>1879.4215000000002</v>
      </c>
      <c r="AJ246" s="56">
        <f t="shared" si="102"/>
        <v>1879.4215000000002</v>
      </c>
      <c r="AK246" s="56">
        <f t="shared" si="102"/>
        <v>1879.4215000000002</v>
      </c>
      <c r="AL246" s="56">
        <f>+SUM(J246:AK246)</f>
        <v>22553.058000000001</v>
      </c>
    </row>
    <row r="247" spans="1:38" x14ac:dyDescent="0.3">
      <c r="J247" s="53"/>
      <c r="K247" s="53"/>
      <c r="L247" s="53"/>
      <c r="M247" s="53"/>
      <c r="N247" s="53"/>
      <c r="O247" s="53"/>
      <c r="P247" s="53"/>
      <c r="Q247" s="53"/>
      <c r="R247" s="168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168"/>
      <c r="AE247" s="53"/>
      <c r="AF247" s="53"/>
      <c r="AG247" s="53"/>
      <c r="AH247" s="53"/>
      <c r="AI247" s="53"/>
      <c r="AJ247" s="53"/>
      <c r="AK247" s="53"/>
      <c r="AL247" s="53"/>
    </row>
    <row r="248" spans="1:38" x14ac:dyDescent="0.3">
      <c r="B248" s="23" t="s">
        <v>98</v>
      </c>
      <c r="J248" s="56"/>
      <c r="K248" s="56"/>
      <c r="L248" s="56"/>
      <c r="M248" s="56"/>
      <c r="N248" s="56"/>
      <c r="O248" s="56"/>
      <c r="P248" s="56"/>
      <c r="Q248" s="56"/>
      <c r="R248" s="33"/>
      <c r="S248" s="56"/>
      <c r="T248" s="56"/>
      <c r="U248" s="56"/>
      <c r="V248" s="56"/>
      <c r="W248" s="56"/>
      <c r="X248" s="56"/>
      <c r="Y248" s="56"/>
      <c r="Z248" s="56">
        <f t="shared" ref="Z248:AK248" si="103">Z236</f>
        <v>109.45</v>
      </c>
      <c r="AA248" s="56">
        <f t="shared" si="103"/>
        <v>109.45</v>
      </c>
      <c r="AB248" s="56">
        <f t="shared" si="103"/>
        <v>109.45</v>
      </c>
      <c r="AC248" s="56">
        <f t="shared" si="103"/>
        <v>109.45</v>
      </c>
      <c r="AD248" s="33">
        <f t="shared" si="103"/>
        <v>109.45</v>
      </c>
      <c r="AE248" s="56">
        <f t="shared" si="103"/>
        <v>109.45</v>
      </c>
      <c r="AF248" s="56">
        <f t="shared" si="103"/>
        <v>109.45</v>
      </c>
      <c r="AG248" s="56">
        <f t="shared" si="103"/>
        <v>109.45</v>
      </c>
      <c r="AH248" s="56">
        <f t="shared" si="103"/>
        <v>109.45</v>
      </c>
      <c r="AI248" s="56">
        <f t="shared" si="103"/>
        <v>109.45</v>
      </c>
      <c r="AJ248" s="56">
        <f t="shared" si="103"/>
        <v>109.45</v>
      </c>
      <c r="AK248" s="56">
        <f t="shared" si="103"/>
        <v>109.45</v>
      </c>
      <c r="AL248" s="126">
        <f>+SUM(J248:AK248)</f>
        <v>1313.4000000000003</v>
      </c>
    </row>
    <row r="249" spans="1:38" x14ac:dyDescent="0.3">
      <c r="B249" s="23" t="s">
        <v>95</v>
      </c>
      <c r="J249" s="56"/>
      <c r="K249" s="56"/>
      <c r="L249" s="56"/>
      <c r="M249" s="56"/>
      <c r="N249" s="56"/>
      <c r="O249" s="56"/>
      <c r="P249" s="53"/>
      <c r="Q249" s="53"/>
      <c r="R249" s="168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168"/>
      <c r="AE249" s="53"/>
      <c r="AF249" s="53"/>
      <c r="AG249" s="53"/>
      <c r="AH249" s="53"/>
      <c r="AI249" s="53"/>
      <c r="AJ249" s="53"/>
      <c r="AK249" s="53"/>
      <c r="AL249" s="126">
        <f>+SUM(J249:AK249)</f>
        <v>0</v>
      </c>
    </row>
    <row r="250" spans="1:38" x14ac:dyDescent="0.3">
      <c r="B250" s="23" t="s">
        <v>96</v>
      </c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126">
        <f>+SUM(J250:AK250)</f>
        <v>0</v>
      </c>
    </row>
    <row r="251" spans="1:38" x14ac:dyDescent="0.3">
      <c r="J251" s="53"/>
      <c r="K251" s="53"/>
      <c r="L251" s="53"/>
      <c r="M251" s="53"/>
      <c r="N251" s="53"/>
      <c r="O251" s="53"/>
      <c r="P251" s="53"/>
      <c r="Q251" s="53"/>
      <c r="R251" s="168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168"/>
      <c r="AE251" s="53"/>
      <c r="AF251" s="53"/>
      <c r="AG251" s="53"/>
      <c r="AH251" s="53"/>
      <c r="AI251" s="53"/>
      <c r="AJ251" s="53"/>
      <c r="AK251" s="53"/>
      <c r="AL251" s="126"/>
    </row>
    <row r="252" spans="1:38" x14ac:dyDescent="0.3">
      <c r="B252" s="23" t="s">
        <v>99</v>
      </c>
      <c r="J252" s="56"/>
      <c r="K252" s="56"/>
      <c r="L252" s="56"/>
      <c r="M252" s="56"/>
      <c r="N252" s="56"/>
      <c r="O252" s="56"/>
      <c r="P252" s="56"/>
      <c r="Q252" s="56"/>
      <c r="R252" s="33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33"/>
      <c r="AE252" s="56"/>
      <c r="AF252" s="56"/>
      <c r="AG252" s="56"/>
      <c r="AH252" s="56"/>
      <c r="AI252" s="56"/>
      <c r="AJ252" s="56"/>
      <c r="AK252" s="56"/>
      <c r="AL252" s="126">
        <f>SUM(J252:AK252)</f>
        <v>0</v>
      </c>
    </row>
    <row r="255" spans="1:38" hidden="1" x14ac:dyDescent="0.3">
      <c r="A255" s="178" t="s">
        <v>158</v>
      </c>
      <c r="B255" s="178"/>
    </row>
    <row r="256" spans="1:38" hidden="1" x14ac:dyDescent="0.3">
      <c r="A256" s="24" t="s">
        <v>0</v>
      </c>
      <c r="B256" s="1"/>
      <c r="C256" s="1"/>
      <c r="D256" s="1"/>
      <c r="E256" s="1" t="s">
        <v>24</v>
      </c>
      <c r="F256" s="1"/>
      <c r="G256" s="1"/>
      <c r="H256" s="1"/>
      <c r="I256" s="1"/>
      <c r="J256" s="1" t="s">
        <v>25</v>
      </c>
      <c r="K256" s="1" t="s">
        <v>25</v>
      </c>
      <c r="L256" s="1" t="s">
        <v>25</v>
      </c>
      <c r="M256" s="1" t="s">
        <v>25</v>
      </c>
      <c r="N256" s="1" t="s">
        <v>25</v>
      </c>
      <c r="O256" s="1" t="s">
        <v>25</v>
      </c>
      <c r="P256" s="1" t="s">
        <v>25</v>
      </c>
      <c r="Q256" s="1" t="s">
        <v>25</v>
      </c>
      <c r="R256" s="1" t="s">
        <v>25</v>
      </c>
      <c r="S256" s="1" t="s">
        <v>25</v>
      </c>
      <c r="T256" s="1" t="s">
        <v>25</v>
      </c>
      <c r="U256" s="1" t="s">
        <v>25</v>
      </c>
      <c r="V256" s="1"/>
      <c r="W256" s="1"/>
      <c r="X256" s="1"/>
      <c r="Y256" s="1"/>
      <c r="Z256" s="1" t="s">
        <v>26</v>
      </c>
      <c r="AA256" s="1" t="s">
        <v>26</v>
      </c>
      <c r="AB256" s="1" t="s">
        <v>26</v>
      </c>
      <c r="AC256" s="1" t="s">
        <v>26</v>
      </c>
      <c r="AD256" s="1" t="s">
        <v>26</v>
      </c>
      <c r="AE256" s="1" t="s">
        <v>26</v>
      </c>
      <c r="AF256" s="1" t="s">
        <v>26</v>
      </c>
      <c r="AG256" s="1" t="s">
        <v>26</v>
      </c>
      <c r="AH256" s="1" t="s">
        <v>26</v>
      </c>
      <c r="AI256" s="1" t="s">
        <v>26</v>
      </c>
      <c r="AJ256" s="1" t="s">
        <v>26</v>
      </c>
      <c r="AK256" s="1" t="s">
        <v>26</v>
      </c>
    </row>
    <row r="257" spans="1:37" hidden="1" x14ac:dyDescent="0.3">
      <c r="A257" s="2" t="s">
        <v>1</v>
      </c>
      <c r="B257" s="3"/>
      <c r="C257" s="3"/>
      <c r="D257" s="3"/>
      <c r="E257" s="4"/>
      <c r="F257" s="5">
        <v>40909</v>
      </c>
      <c r="G257" s="5">
        <v>40940</v>
      </c>
      <c r="H257" s="5">
        <v>40969</v>
      </c>
      <c r="I257" s="4"/>
      <c r="J257" s="5">
        <v>43160</v>
      </c>
      <c r="K257" s="5">
        <v>43191</v>
      </c>
      <c r="L257" s="5">
        <v>43221</v>
      </c>
      <c r="M257" s="5">
        <v>43252</v>
      </c>
      <c r="N257" s="5">
        <v>43282</v>
      </c>
      <c r="O257" s="5">
        <v>43313</v>
      </c>
      <c r="P257" s="5">
        <v>43344</v>
      </c>
      <c r="Q257" s="5">
        <v>43374</v>
      </c>
      <c r="R257" s="5">
        <v>43405</v>
      </c>
      <c r="S257" s="5">
        <v>43435</v>
      </c>
      <c r="T257" s="5">
        <v>43466</v>
      </c>
      <c r="U257" s="5">
        <v>43497</v>
      </c>
      <c r="V257" s="5">
        <v>43525</v>
      </c>
      <c r="W257" s="5">
        <v>43556</v>
      </c>
      <c r="X257" s="5">
        <v>43586</v>
      </c>
      <c r="Y257" s="5">
        <v>43617</v>
      </c>
      <c r="Z257" s="5">
        <v>43647</v>
      </c>
      <c r="AA257" s="5">
        <v>43678</v>
      </c>
      <c r="AB257" s="5">
        <v>43709</v>
      </c>
      <c r="AC257" s="5">
        <v>43739</v>
      </c>
      <c r="AD257" s="5">
        <v>43770</v>
      </c>
      <c r="AE257" s="5">
        <v>43800</v>
      </c>
      <c r="AF257" s="5">
        <v>43831</v>
      </c>
      <c r="AG257" s="5">
        <v>43862</v>
      </c>
      <c r="AH257" s="5">
        <v>43891</v>
      </c>
      <c r="AI257" s="5">
        <v>43922</v>
      </c>
      <c r="AJ257" s="5">
        <v>43952</v>
      </c>
      <c r="AK257" s="5">
        <v>43983</v>
      </c>
    </row>
    <row r="258" spans="1:37" hidden="1" x14ac:dyDescent="0.3">
      <c r="A258" s="6"/>
      <c r="B258" s="7"/>
      <c r="C258" s="7"/>
      <c r="D258" s="7"/>
      <c r="E258" s="7"/>
      <c r="F258" s="8"/>
      <c r="G258" s="8"/>
      <c r="H258" s="8"/>
      <c r="I258" s="7"/>
      <c r="J258" s="8"/>
      <c r="K258" s="8"/>
      <c r="L258" s="8"/>
      <c r="M258" s="8"/>
      <c r="N258" s="8"/>
      <c r="O258" s="8"/>
      <c r="P258" s="8"/>
      <c r="Q258" s="8"/>
      <c r="R258" s="9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9"/>
      <c r="AE258" s="8"/>
      <c r="AF258" s="8"/>
      <c r="AG258" s="8"/>
      <c r="AH258" s="8"/>
      <c r="AI258" s="8"/>
      <c r="AJ258" s="8"/>
      <c r="AK258" s="8"/>
    </row>
    <row r="259" spans="1:37" hidden="1" x14ac:dyDescent="0.3">
      <c r="A259" s="6"/>
      <c r="B259" s="10" t="s">
        <v>35</v>
      </c>
      <c r="C259" s="74"/>
      <c r="D259" s="10"/>
      <c r="E259" s="7" t="s">
        <v>23</v>
      </c>
      <c r="F259" s="8"/>
      <c r="G259" s="8"/>
      <c r="H259" s="8"/>
      <c r="I259" s="7" t="s">
        <v>23</v>
      </c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hidden="1" x14ac:dyDescent="0.3">
      <c r="A260" s="6"/>
      <c r="B260" s="12" t="s">
        <v>3</v>
      </c>
      <c r="C260" s="13"/>
      <c r="D260" s="12"/>
      <c r="E260" s="149"/>
      <c r="F260" s="13"/>
      <c r="G260" s="13"/>
      <c r="H260" s="13"/>
      <c r="I260" s="149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</row>
    <row r="261" spans="1:37" hidden="1" x14ac:dyDescent="0.3">
      <c r="A261" s="6"/>
      <c r="B261" s="12" t="s">
        <v>137</v>
      </c>
      <c r="C261" s="13"/>
      <c r="D261" s="12"/>
      <c r="E261" s="86">
        <v>22.02</v>
      </c>
      <c r="F261" s="13"/>
      <c r="G261" s="13"/>
      <c r="H261" s="13"/>
      <c r="I261" s="86">
        <f>+E261</f>
        <v>22.02</v>
      </c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>
        <f>+'Link In'!R291</f>
        <v>0</v>
      </c>
      <c r="AA261" s="13">
        <f>+'Link In'!S291</f>
        <v>0</v>
      </c>
      <c r="AB261" s="13">
        <f>+'Link In'!T291</f>
        <v>0</v>
      </c>
      <c r="AC261" s="13">
        <f>+'Link In'!U291</f>
        <v>0</v>
      </c>
      <c r="AD261" s="13">
        <f>+'Link In'!V291</f>
        <v>0</v>
      </c>
      <c r="AE261" s="13">
        <f>+'Link In'!W291</f>
        <v>0</v>
      </c>
      <c r="AF261" s="13">
        <f>+'Link In'!X291</f>
        <v>0</v>
      </c>
      <c r="AG261" s="13">
        <f>+'Link In'!Y291</f>
        <v>0</v>
      </c>
      <c r="AH261" s="13">
        <f>+'Link In'!Z291</f>
        <v>0</v>
      </c>
      <c r="AI261" s="13">
        <f>+'Link In'!AA291</f>
        <v>0</v>
      </c>
      <c r="AJ261" s="13">
        <f>+'Link In'!AB291</f>
        <v>0</v>
      </c>
      <c r="AK261" s="13">
        <f>+'Link In'!AC291</f>
        <v>0</v>
      </c>
    </row>
    <row r="262" spans="1:37" hidden="1" x14ac:dyDescent="0.3">
      <c r="A262" s="6"/>
      <c r="B262" s="15"/>
      <c r="C262" s="16"/>
      <c r="D262" s="15"/>
      <c r="E262" s="87"/>
      <c r="F262" s="13"/>
      <c r="G262" s="13"/>
      <c r="H262" s="13"/>
      <c r="I262" s="87"/>
      <c r="J262" s="16"/>
      <c r="K262" s="16"/>
      <c r="L262" s="16"/>
      <c r="M262" s="16"/>
      <c r="N262" s="16"/>
      <c r="O262" s="16"/>
      <c r="P262" s="16"/>
      <c r="Q262" s="16"/>
      <c r="R262" s="16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</row>
    <row r="263" spans="1:37" hidden="1" x14ac:dyDescent="0.3">
      <c r="A263" s="6"/>
      <c r="B263" s="10" t="s">
        <v>14</v>
      </c>
      <c r="C263" s="18"/>
      <c r="D263" s="10"/>
      <c r="E263" s="17"/>
      <c r="F263" s="18">
        <f t="shared" ref="F263:H263" si="104">SUM(F260:F262)</f>
        <v>0</v>
      </c>
      <c r="G263" s="18">
        <f t="shared" si="104"/>
        <v>0</v>
      </c>
      <c r="H263" s="18">
        <f t="shared" si="104"/>
        <v>0</v>
      </c>
      <c r="I263" s="17"/>
      <c r="J263" s="18">
        <f t="shared" ref="J263:AK263" si="105">SUM(J260:J262)</f>
        <v>0</v>
      </c>
      <c r="K263" s="18">
        <f t="shared" si="105"/>
        <v>0</v>
      </c>
      <c r="L263" s="18">
        <f t="shared" si="105"/>
        <v>0</v>
      </c>
      <c r="M263" s="18">
        <f t="shared" si="105"/>
        <v>0</v>
      </c>
      <c r="N263" s="18">
        <f t="shared" si="105"/>
        <v>0</v>
      </c>
      <c r="O263" s="18">
        <f t="shared" si="105"/>
        <v>0</v>
      </c>
      <c r="P263" s="18">
        <f t="shared" si="105"/>
        <v>0</v>
      </c>
      <c r="Q263" s="18">
        <f t="shared" si="105"/>
        <v>0</v>
      </c>
      <c r="R263" s="18">
        <f t="shared" si="105"/>
        <v>0</v>
      </c>
      <c r="S263" s="18">
        <f t="shared" si="105"/>
        <v>0</v>
      </c>
      <c r="T263" s="18">
        <f t="shared" si="105"/>
        <v>0</v>
      </c>
      <c r="U263" s="18">
        <f t="shared" si="105"/>
        <v>0</v>
      </c>
      <c r="V263" s="18">
        <f t="shared" si="105"/>
        <v>0</v>
      </c>
      <c r="W263" s="18">
        <f t="shared" si="105"/>
        <v>0</v>
      </c>
      <c r="X263" s="18">
        <f t="shared" si="105"/>
        <v>0</v>
      </c>
      <c r="Y263" s="18">
        <f t="shared" si="105"/>
        <v>0</v>
      </c>
      <c r="Z263" s="18">
        <f t="shared" si="105"/>
        <v>0</v>
      </c>
      <c r="AA263" s="18">
        <f t="shared" si="105"/>
        <v>0</v>
      </c>
      <c r="AB263" s="18">
        <f t="shared" si="105"/>
        <v>0</v>
      </c>
      <c r="AC263" s="18">
        <f t="shared" si="105"/>
        <v>0</v>
      </c>
      <c r="AD263" s="18">
        <f t="shared" si="105"/>
        <v>0</v>
      </c>
      <c r="AE263" s="18">
        <f t="shared" si="105"/>
        <v>0</v>
      </c>
      <c r="AF263" s="18">
        <f t="shared" si="105"/>
        <v>0</v>
      </c>
      <c r="AG263" s="18">
        <f t="shared" si="105"/>
        <v>0</v>
      </c>
      <c r="AH263" s="18">
        <f t="shared" si="105"/>
        <v>0</v>
      </c>
      <c r="AI263" s="18">
        <f t="shared" si="105"/>
        <v>0</v>
      </c>
      <c r="AJ263" s="18">
        <f t="shared" si="105"/>
        <v>0</v>
      </c>
      <c r="AK263" s="18">
        <f t="shared" si="105"/>
        <v>0</v>
      </c>
    </row>
    <row r="264" spans="1:37" hidden="1" x14ac:dyDescent="0.3">
      <c r="A264" s="6"/>
      <c r="B264" s="7"/>
      <c r="C264" s="7"/>
      <c r="D264" s="7"/>
      <c r="E264" s="18"/>
      <c r="F264" s="19"/>
      <c r="G264" s="19"/>
      <c r="H264" s="19"/>
      <c r="I264" s="18"/>
      <c r="J264" s="18"/>
      <c r="K264" s="18"/>
      <c r="L264" s="18"/>
      <c r="M264" s="18"/>
      <c r="N264" s="18"/>
      <c r="O264" s="18"/>
      <c r="P264" s="19"/>
      <c r="Q264" s="19"/>
      <c r="R264" s="13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33"/>
      <c r="AE264" s="56"/>
      <c r="AF264" s="56"/>
      <c r="AG264" s="56"/>
      <c r="AH264" s="56"/>
      <c r="AI264" s="56"/>
      <c r="AJ264" s="56"/>
      <c r="AK264" s="56"/>
    </row>
    <row r="265" spans="1:37" hidden="1" x14ac:dyDescent="0.3">
      <c r="E265" s="18"/>
      <c r="I265" s="18"/>
      <c r="J265" s="18"/>
      <c r="K265" s="18"/>
      <c r="L265" s="18"/>
      <c r="M265" s="18"/>
      <c r="N265" s="18"/>
      <c r="O265" s="18"/>
      <c r="R265" s="13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33"/>
      <c r="AE265" s="56"/>
      <c r="AF265" s="56"/>
      <c r="AG265" s="56"/>
      <c r="AH265" s="56"/>
      <c r="AI265" s="56"/>
      <c r="AJ265" s="56"/>
      <c r="AK265" s="56"/>
    </row>
    <row r="266" spans="1:37" hidden="1" x14ac:dyDescent="0.3">
      <c r="E266" s="19"/>
      <c r="I266" s="19"/>
      <c r="J266" s="19"/>
      <c r="K266" s="19"/>
      <c r="L266" s="19"/>
      <c r="M266" s="19"/>
      <c r="N266" s="19"/>
      <c r="O266" s="19"/>
      <c r="R266" s="164"/>
      <c r="AD266" s="164"/>
    </row>
    <row r="267" spans="1:37" hidden="1" x14ac:dyDescent="0.3">
      <c r="E267" s="164"/>
      <c r="R267" s="164"/>
      <c r="AD267" s="164"/>
    </row>
    <row r="268" spans="1:37" hidden="1" x14ac:dyDescent="0.3">
      <c r="A268" s="2" t="s">
        <v>18</v>
      </c>
      <c r="B268" s="3"/>
      <c r="C268" s="3"/>
      <c r="D268" s="3"/>
      <c r="E268" s="4"/>
      <c r="F268" s="5">
        <f>F257</f>
        <v>40909</v>
      </c>
      <c r="G268" s="5">
        <f>G257</f>
        <v>40940</v>
      </c>
      <c r="H268" s="5">
        <f>H257</f>
        <v>40969</v>
      </c>
      <c r="I268" s="4"/>
      <c r="J268" s="5">
        <v>43160</v>
      </c>
      <c r="K268" s="5">
        <v>43191</v>
      </c>
      <c r="L268" s="5">
        <v>43221</v>
      </c>
      <c r="M268" s="5">
        <v>43252</v>
      </c>
      <c r="N268" s="5">
        <v>43282</v>
      </c>
      <c r="O268" s="5">
        <v>43313</v>
      </c>
      <c r="P268" s="5">
        <v>43344</v>
      </c>
      <c r="Q268" s="5">
        <v>43374</v>
      </c>
      <c r="R268" s="5">
        <v>43405</v>
      </c>
      <c r="S268" s="5">
        <v>43435</v>
      </c>
      <c r="T268" s="5">
        <v>43466</v>
      </c>
      <c r="U268" s="5">
        <v>43497</v>
      </c>
      <c r="V268" s="5">
        <v>43525</v>
      </c>
      <c r="W268" s="5">
        <v>43556</v>
      </c>
      <c r="X268" s="5">
        <v>43586</v>
      </c>
      <c r="Y268" s="5">
        <v>43617</v>
      </c>
      <c r="Z268" s="5">
        <v>43647</v>
      </c>
      <c r="AA268" s="5">
        <v>43678</v>
      </c>
      <c r="AB268" s="5">
        <v>43709</v>
      </c>
      <c r="AC268" s="5">
        <v>43739</v>
      </c>
      <c r="AD268" s="5">
        <v>43770</v>
      </c>
      <c r="AE268" s="5">
        <v>43800</v>
      </c>
      <c r="AF268" s="5">
        <v>43831</v>
      </c>
      <c r="AG268" s="5">
        <v>43862</v>
      </c>
      <c r="AH268" s="5">
        <v>43891</v>
      </c>
      <c r="AI268" s="5">
        <v>43922</v>
      </c>
      <c r="AJ268" s="5">
        <v>43952</v>
      </c>
      <c r="AK268" s="5">
        <v>43983</v>
      </c>
    </row>
    <row r="269" spans="1:37" hidden="1" x14ac:dyDescent="0.3">
      <c r="A269" s="6"/>
      <c r="B269" s="10"/>
      <c r="C269" s="10"/>
      <c r="D269" s="10"/>
      <c r="E269" s="26"/>
      <c r="F269" s="18"/>
      <c r="G269" s="18"/>
      <c r="H269" s="18"/>
      <c r="I269" s="26"/>
      <c r="J269" s="9"/>
      <c r="K269" s="9"/>
      <c r="L269" s="9"/>
      <c r="M269" s="9"/>
      <c r="N269" s="9"/>
      <c r="O269" s="9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</row>
    <row r="270" spans="1:37" hidden="1" x14ac:dyDescent="0.3">
      <c r="A270" s="6"/>
      <c r="B270" s="21" t="s">
        <v>13</v>
      </c>
      <c r="C270" s="21"/>
      <c r="D270" s="21"/>
      <c r="E270" s="7" t="s">
        <v>23</v>
      </c>
      <c r="F270" s="18"/>
      <c r="G270" s="18"/>
      <c r="H270" s="18"/>
      <c r="I270" s="7"/>
      <c r="J270" s="27"/>
      <c r="K270" s="27"/>
      <c r="L270" s="27"/>
      <c r="M270" s="27"/>
      <c r="N270" s="27"/>
      <c r="O270" s="27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</row>
    <row r="271" spans="1:37" hidden="1" x14ac:dyDescent="0.3">
      <c r="A271" s="6"/>
      <c r="B271" s="29" t="s">
        <v>27</v>
      </c>
      <c r="C271" s="29"/>
      <c r="D271" s="29"/>
      <c r="E271" s="230">
        <v>0</v>
      </c>
      <c r="F271" s="13"/>
      <c r="G271" s="13"/>
      <c r="H271" s="13"/>
      <c r="I271" s="230">
        <f>+E271</f>
        <v>0</v>
      </c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>
        <f>+'Link In'!R294</f>
        <v>0</v>
      </c>
      <c r="AA271" s="13">
        <f>+'Link In'!S294</f>
        <v>0</v>
      </c>
      <c r="AB271" s="13">
        <f>+'Link In'!T294</f>
        <v>0</v>
      </c>
      <c r="AC271" s="13">
        <f>+'Link In'!U294</f>
        <v>0</v>
      </c>
      <c r="AD271" s="13">
        <f>+'Link In'!V294</f>
        <v>0</v>
      </c>
      <c r="AE271" s="13">
        <f>+'Link In'!W294</f>
        <v>0</v>
      </c>
      <c r="AF271" s="13">
        <f>+'Link In'!X294</f>
        <v>0</v>
      </c>
      <c r="AG271" s="13">
        <f>+'Link In'!Y294</f>
        <v>0</v>
      </c>
      <c r="AH271" s="13">
        <f>+'Link In'!Z294</f>
        <v>0</v>
      </c>
      <c r="AI271" s="13">
        <f>+'Link In'!AA294</f>
        <v>0</v>
      </c>
      <c r="AJ271" s="13">
        <f>+'Link In'!AB294</f>
        <v>0</v>
      </c>
      <c r="AK271" s="13">
        <f>+'Link In'!AC294</f>
        <v>0</v>
      </c>
    </row>
    <row r="272" spans="1:37" hidden="1" x14ac:dyDescent="0.3">
      <c r="A272" s="6"/>
      <c r="B272" s="29" t="s">
        <v>28</v>
      </c>
      <c r="C272" s="29"/>
      <c r="D272" s="29"/>
      <c r="E272" s="230">
        <v>7.67</v>
      </c>
      <c r="F272" s="13"/>
      <c r="G272" s="13"/>
      <c r="H272" s="13"/>
      <c r="I272" s="230">
        <f t="shared" ref="I272:I273" si="106">+E272</f>
        <v>7.67</v>
      </c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>
        <f>+'Link In'!R295</f>
        <v>0</v>
      </c>
      <c r="AA272" s="13">
        <f>+'Link In'!S295</f>
        <v>0</v>
      </c>
      <c r="AB272" s="13">
        <f>+'Link In'!T295</f>
        <v>0</v>
      </c>
      <c r="AC272" s="13">
        <f>+'Link In'!U295</f>
        <v>0</v>
      </c>
      <c r="AD272" s="13">
        <f>+'Link In'!V295</f>
        <v>0</v>
      </c>
      <c r="AE272" s="13">
        <f>+'Link In'!W295</f>
        <v>0</v>
      </c>
      <c r="AF272" s="13">
        <f>+'Link In'!X295</f>
        <v>0</v>
      </c>
      <c r="AG272" s="13">
        <f>+'Link In'!Y295</f>
        <v>0</v>
      </c>
      <c r="AH272" s="13">
        <f>+'Link In'!Z295</f>
        <v>0</v>
      </c>
      <c r="AI272" s="13">
        <f>+'Link In'!AA295</f>
        <v>0</v>
      </c>
      <c r="AJ272" s="13">
        <f>+'Link In'!AB295</f>
        <v>0</v>
      </c>
      <c r="AK272" s="13">
        <f>+'Link In'!AC295</f>
        <v>0</v>
      </c>
    </row>
    <row r="273" spans="1:37" hidden="1" x14ac:dyDescent="0.3">
      <c r="A273" s="6"/>
      <c r="B273" s="29" t="s">
        <v>29</v>
      </c>
      <c r="C273" s="29"/>
      <c r="D273" s="29"/>
      <c r="E273" s="230">
        <v>6.99</v>
      </c>
      <c r="F273" s="13"/>
      <c r="G273" s="13"/>
      <c r="H273" s="13"/>
      <c r="I273" s="230">
        <f t="shared" si="106"/>
        <v>6.99</v>
      </c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>
        <f>+'Link In'!R296</f>
        <v>0</v>
      </c>
      <c r="AA273" s="13">
        <f>+'Link In'!S296</f>
        <v>0</v>
      </c>
      <c r="AB273" s="13">
        <f>+'Link In'!T296</f>
        <v>0</v>
      </c>
      <c r="AC273" s="13">
        <f>+'Link In'!U296</f>
        <v>0</v>
      </c>
      <c r="AD273" s="13">
        <f>+'Link In'!V296</f>
        <v>0</v>
      </c>
      <c r="AE273" s="13">
        <f>+'Link In'!W296</f>
        <v>0</v>
      </c>
      <c r="AF273" s="13">
        <f>+'Link In'!X296</f>
        <v>0</v>
      </c>
      <c r="AG273" s="13">
        <f>+'Link In'!Y296</f>
        <v>0</v>
      </c>
      <c r="AH273" s="13">
        <f>+'Link In'!Z296</f>
        <v>0</v>
      </c>
      <c r="AI273" s="13">
        <f>+'Link In'!AA296</f>
        <v>0</v>
      </c>
      <c r="AJ273" s="13">
        <f>+'Link In'!AB296</f>
        <v>0</v>
      </c>
      <c r="AK273" s="13">
        <f>+'Link In'!AC296</f>
        <v>0</v>
      </c>
    </row>
    <row r="274" spans="1:37" hidden="1" x14ac:dyDescent="0.3">
      <c r="A274" s="6"/>
      <c r="B274" s="29" t="s">
        <v>30</v>
      </c>
      <c r="C274" s="29"/>
      <c r="D274" s="29"/>
      <c r="E274" s="151"/>
      <c r="F274" s="13"/>
      <c r="G274" s="13"/>
      <c r="H274" s="13"/>
      <c r="I274" s="88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</row>
    <row r="275" spans="1:37" hidden="1" x14ac:dyDescent="0.3">
      <c r="A275" s="6"/>
      <c r="B275" s="29"/>
      <c r="C275" s="29"/>
      <c r="D275" s="29"/>
      <c r="E275" s="88"/>
      <c r="F275" s="18"/>
      <c r="G275" s="18"/>
      <c r="H275" s="18"/>
      <c r="I275" s="88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</row>
    <row r="276" spans="1:37" hidden="1" x14ac:dyDescent="0.3">
      <c r="A276" s="6"/>
      <c r="B276" s="30"/>
      <c r="C276" s="30"/>
      <c r="D276" s="30"/>
      <c r="E276" s="89"/>
      <c r="F276" s="18"/>
      <c r="G276" s="18"/>
      <c r="H276" s="18"/>
      <c r="I276" s="89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</row>
    <row r="277" spans="1:37" hidden="1" x14ac:dyDescent="0.3">
      <c r="A277" s="22"/>
      <c r="B277" s="10" t="s">
        <v>20</v>
      </c>
      <c r="C277" s="10"/>
      <c r="D277" s="10"/>
      <c r="E277" s="17"/>
      <c r="F277" s="18">
        <f t="shared" ref="F277:H277" si="107">SUM(F271:F276)</f>
        <v>0</v>
      </c>
      <c r="G277" s="18">
        <f t="shared" si="107"/>
        <v>0</v>
      </c>
      <c r="H277" s="18">
        <f t="shared" si="107"/>
        <v>0</v>
      </c>
      <c r="I277" s="17"/>
      <c r="J277" s="18">
        <f>SUM(J271:J276)</f>
        <v>0</v>
      </c>
      <c r="K277" s="18">
        <f t="shared" ref="K277:AK277" si="108">SUM(K271:K276)</f>
        <v>0</v>
      </c>
      <c r="L277" s="18">
        <f t="shared" si="108"/>
        <v>0</v>
      </c>
      <c r="M277" s="18">
        <f t="shared" si="108"/>
        <v>0</v>
      </c>
      <c r="N277" s="18">
        <f t="shared" si="108"/>
        <v>0</v>
      </c>
      <c r="O277" s="18">
        <f t="shared" si="108"/>
        <v>0</v>
      </c>
      <c r="P277" s="18">
        <f t="shared" si="108"/>
        <v>0</v>
      </c>
      <c r="Q277" s="18">
        <f t="shared" si="108"/>
        <v>0</v>
      </c>
      <c r="R277" s="18">
        <f t="shared" si="108"/>
        <v>0</v>
      </c>
      <c r="S277" s="18">
        <f t="shared" si="108"/>
        <v>0</v>
      </c>
      <c r="T277" s="18">
        <f t="shared" si="108"/>
        <v>0</v>
      </c>
      <c r="U277" s="18">
        <f t="shared" si="108"/>
        <v>0</v>
      </c>
      <c r="V277" s="18">
        <f t="shared" si="108"/>
        <v>0</v>
      </c>
      <c r="W277" s="18">
        <f t="shared" si="108"/>
        <v>0</v>
      </c>
      <c r="X277" s="18">
        <f t="shared" si="108"/>
        <v>0</v>
      </c>
      <c r="Y277" s="18">
        <f t="shared" si="108"/>
        <v>0</v>
      </c>
      <c r="Z277" s="18">
        <f t="shared" si="108"/>
        <v>0</v>
      </c>
      <c r="AA277" s="18">
        <f t="shared" si="108"/>
        <v>0</v>
      </c>
      <c r="AB277" s="18">
        <f t="shared" si="108"/>
        <v>0</v>
      </c>
      <c r="AC277" s="18">
        <f t="shared" si="108"/>
        <v>0</v>
      </c>
      <c r="AD277" s="18">
        <f t="shared" si="108"/>
        <v>0</v>
      </c>
      <c r="AE277" s="18">
        <f t="shared" si="108"/>
        <v>0</v>
      </c>
      <c r="AF277" s="18">
        <f t="shared" si="108"/>
        <v>0</v>
      </c>
      <c r="AG277" s="18">
        <f t="shared" si="108"/>
        <v>0</v>
      </c>
      <c r="AH277" s="18">
        <f t="shared" si="108"/>
        <v>0</v>
      </c>
      <c r="AI277" s="18">
        <f t="shared" si="108"/>
        <v>0</v>
      </c>
      <c r="AJ277" s="18">
        <f t="shared" si="108"/>
        <v>0</v>
      </c>
      <c r="AK277" s="18">
        <f t="shared" si="108"/>
        <v>0</v>
      </c>
    </row>
    <row r="278" spans="1:37" hidden="1" x14ac:dyDescent="0.3">
      <c r="E278" s="18"/>
      <c r="I278" s="31"/>
      <c r="R278" s="13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33"/>
      <c r="AE278" s="56"/>
      <c r="AF278" s="56"/>
      <c r="AG278" s="56"/>
      <c r="AH278" s="56"/>
      <c r="AI278" s="56"/>
      <c r="AJ278" s="56"/>
      <c r="AK278" s="56"/>
    </row>
    <row r="279" spans="1:37" hidden="1" x14ac:dyDescent="0.3">
      <c r="E279" s="164"/>
      <c r="R279" s="13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33"/>
      <c r="AE279" s="56"/>
      <c r="AF279" s="56"/>
      <c r="AG279" s="56"/>
      <c r="AH279" s="56"/>
      <c r="AI279" s="56"/>
      <c r="AJ279" s="56"/>
      <c r="AK279" s="56"/>
    </row>
    <row r="280" spans="1:37" hidden="1" x14ac:dyDescent="0.3">
      <c r="E280" s="164"/>
      <c r="R280" s="164"/>
      <c r="AD280" s="164"/>
    </row>
    <row r="281" spans="1:37" hidden="1" x14ac:dyDescent="0.3">
      <c r="E281" s="164"/>
      <c r="R281" s="164"/>
      <c r="AD281" s="164"/>
    </row>
    <row r="282" spans="1:37" hidden="1" x14ac:dyDescent="0.3">
      <c r="E282" s="164"/>
      <c r="R282" s="164"/>
      <c r="AD282" s="164"/>
    </row>
    <row r="283" spans="1:37" hidden="1" x14ac:dyDescent="0.3">
      <c r="E283" s="164"/>
      <c r="F283" s="53"/>
      <c r="G283" s="53"/>
      <c r="H283" s="53"/>
      <c r="J283" s="53"/>
      <c r="K283" s="53"/>
      <c r="L283" s="53"/>
      <c r="M283" s="53"/>
      <c r="N283" s="53"/>
      <c r="O283" s="53"/>
      <c r="P283" s="53"/>
      <c r="Q283" s="53"/>
      <c r="R283" s="168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168"/>
      <c r="AE283" s="53"/>
      <c r="AF283" s="53"/>
      <c r="AG283" s="53"/>
      <c r="AH283" s="53"/>
      <c r="AI283" s="53"/>
      <c r="AJ283" s="53"/>
      <c r="AK283" s="53"/>
    </row>
    <row r="284" spans="1:37" hidden="1" x14ac:dyDescent="0.3">
      <c r="A284" s="24" t="s">
        <v>36</v>
      </c>
      <c r="B284" s="1"/>
      <c r="C284" s="1"/>
      <c r="D284" s="1"/>
      <c r="E284" s="7" t="s">
        <v>24</v>
      </c>
      <c r="F284" s="1"/>
      <c r="G284" s="1"/>
      <c r="H284" s="1"/>
      <c r="I284" s="1"/>
      <c r="J284" s="1" t="s">
        <v>25</v>
      </c>
      <c r="K284" s="1" t="s">
        <v>25</v>
      </c>
      <c r="L284" s="1" t="s">
        <v>25</v>
      </c>
      <c r="M284" s="1" t="s">
        <v>25</v>
      </c>
      <c r="N284" s="1" t="s">
        <v>25</v>
      </c>
      <c r="O284" s="1" t="s">
        <v>25</v>
      </c>
      <c r="P284" s="1" t="s">
        <v>25</v>
      </c>
      <c r="Q284" s="1" t="s">
        <v>25</v>
      </c>
      <c r="R284" s="7" t="s">
        <v>25</v>
      </c>
      <c r="S284" s="1" t="s">
        <v>25</v>
      </c>
      <c r="T284" s="1" t="s">
        <v>25</v>
      </c>
      <c r="U284" s="1" t="s">
        <v>25</v>
      </c>
      <c r="V284" s="1"/>
      <c r="W284" s="1"/>
      <c r="X284" s="1"/>
      <c r="Y284" s="1"/>
      <c r="Z284" s="1" t="s">
        <v>26</v>
      </c>
      <c r="AA284" s="1" t="s">
        <v>26</v>
      </c>
      <c r="AB284" s="1" t="s">
        <v>26</v>
      </c>
      <c r="AC284" s="1" t="s">
        <v>26</v>
      </c>
      <c r="AD284" s="7" t="s">
        <v>26</v>
      </c>
      <c r="AE284" s="1" t="s">
        <v>26</v>
      </c>
      <c r="AF284" s="1" t="s">
        <v>26</v>
      </c>
      <c r="AG284" s="1" t="s">
        <v>26</v>
      </c>
      <c r="AH284" s="1" t="s">
        <v>26</v>
      </c>
      <c r="AI284" s="1" t="s">
        <v>26</v>
      </c>
      <c r="AJ284" s="1" t="s">
        <v>26</v>
      </c>
      <c r="AK284" s="1" t="s">
        <v>26</v>
      </c>
    </row>
    <row r="285" spans="1:37" hidden="1" x14ac:dyDescent="0.3">
      <c r="A285" s="2" t="s">
        <v>1</v>
      </c>
      <c r="B285" s="3"/>
      <c r="C285" s="3"/>
      <c r="D285" s="3"/>
      <c r="E285" s="4"/>
      <c r="F285" s="5">
        <v>40909</v>
      </c>
      <c r="G285" s="5">
        <v>40940</v>
      </c>
      <c r="H285" s="5">
        <v>40969</v>
      </c>
      <c r="I285" s="4"/>
      <c r="J285" s="5">
        <v>43160</v>
      </c>
      <c r="K285" s="5">
        <v>43191</v>
      </c>
      <c r="L285" s="5">
        <v>43221</v>
      </c>
      <c r="M285" s="5">
        <v>43252</v>
      </c>
      <c r="N285" s="5">
        <v>43282</v>
      </c>
      <c r="O285" s="5">
        <v>43313</v>
      </c>
      <c r="P285" s="5">
        <v>43344</v>
      </c>
      <c r="Q285" s="5">
        <v>43374</v>
      </c>
      <c r="R285" s="5">
        <v>43405</v>
      </c>
      <c r="S285" s="5">
        <v>43435</v>
      </c>
      <c r="T285" s="5">
        <v>43466</v>
      </c>
      <c r="U285" s="5">
        <v>43497</v>
      </c>
      <c r="V285" s="5">
        <v>43525</v>
      </c>
      <c r="W285" s="5">
        <v>43556</v>
      </c>
      <c r="X285" s="5">
        <v>43586</v>
      </c>
      <c r="Y285" s="5">
        <v>43617</v>
      </c>
      <c r="Z285" s="5">
        <v>43647</v>
      </c>
      <c r="AA285" s="5">
        <v>43678</v>
      </c>
      <c r="AB285" s="5">
        <v>43709</v>
      </c>
      <c r="AC285" s="5">
        <v>43739</v>
      </c>
      <c r="AD285" s="5">
        <v>43770</v>
      </c>
      <c r="AE285" s="5">
        <v>43800</v>
      </c>
      <c r="AF285" s="5">
        <v>43831</v>
      </c>
      <c r="AG285" s="5">
        <v>43862</v>
      </c>
      <c r="AH285" s="5">
        <v>43891</v>
      </c>
      <c r="AI285" s="5">
        <v>43922</v>
      </c>
      <c r="AJ285" s="5">
        <v>43952</v>
      </c>
      <c r="AK285" s="5">
        <v>43983</v>
      </c>
    </row>
    <row r="286" spans="1:37" hidden="1" x14ac:dyDescent="0.3">
      <c r="A286" s="6"/>
      <c r="B286" s="7"/>
      <c r="C286" s="7"/>
      <c r="D286" s="7"/>
      <c r="E286" s="26"/>
      <c r="F286" s="18"/>
      <c r="G286" s="18"/>
      <c r="H286" s="18"/>
      <c r="I286" s="26"/>
      <c r="J286" s="8"/>
      <c r="K286" s="8"/>
      <c r="L286" s="8"/>
      <c r="M286" s="8"/>
      <c r="N286" s="8"/>
      <c r="O286" s="8"/>
      <c r="P286" s="8"/>
      <c r="Q286" s="8"/>
      <c r="R286" s="166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166"/>
      <c r="AE286" s="8"/>
      <c r="AF286" s="8"/>
      <c r="AG286" s="8"/>
      <c r="AH286" s="8"/>
      <c r="AI286" s="8"/>
      <c r="AJ286" s="8"/>
      <c r="AK286" s="8"/>
    </row>
    <row r="287" spans="1:37" hidden="1" x14ac:dyDescent="0.3">
      <c r="A287" s="6"/>
      <c r="B287" s="10" t="str">
        <f>B259</f>
        <v>Commercial</v>
      </c>
      <c r="C287" s="74"/>
      <c r="D287" s="10"/>
      <c r="E287" s="7" t="s">
        <v>23</v>
      </c>
      <c r="F287" s="18"/>
      <c r="G287" s="18"/>
      <c r="H287" s="18"/>
      <c r="I287" s="7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1:37" hidden="1" x14ac:dyDescent="0.3">
      <c r="A288" s="6"/>
      <c r="B288" s="12" t="s">
        <v>3</v>
      </c>
      <c r="C288" s="13"/>
      <c r="D288" s="12"/>
      <c r="E288" s="233">
        <f>E260</f>
        <v>0</v>
      </c>
      <c r="F288" s="13"/>
      <c r="G288" s="13"/>
      <c r="H288" s="13"/>
      <c r="I288" s="233">
        <f>I260</f>
        <v>0</v>
      </c>
      <c r="J288" s="155">
        <f t="shared" ref="J288:N288" si="109">$E288*J260</f>
        <v>0</v>
      </c>
      <c r="K288" s="155">
        <f t="shared" si="109"/>
        <v>0</v>
      </c>
      <c r="L288" s="155">
        <f t="shared" si="109"/>
        <v>0</v>
      </c>
      <c r="M288" s="155">
        <f t="shared" si="109"/>
        <v>0</v>
      </c>
      <c r="N288" s="155">
        <f t="shared" si="109"/>
        <v>0</v>
      </c>
      <c r="O288" s="155">
        <f>$E288*O260</f>
        <v>0</v>
      </c>
      <c r="P288" s="155">
        <f>$I288*P260</f>
        <v>0</v>
      </c>
      <c r="Q288" s="155">
        <f t="shared" ref="Q288:AK288" si="110">$I288*Q260</f>
        <v>0</v>
      </c>
      <c r="R288" s="155">
        <f t="shared" si="110"/>
        <v>0</v>
      </c>
      <c r="S288" s="155">
        <f t="shared" si="110"/>
        <v>0</v>
      </c>
      <c r="T288" s="155">
        <f t="shared" si="110"/>
        <v>0</v>
      </c>
      <c r="U288" s="155">
        <f t="shared" si="110"/>
        <v>0</v>
      </c>
      <c r="V288" s="155">
        <f t="shared" si="110"/>
        <v>0</v>
      </c>
      <c r="W288" s="155">
        <f t="shared" si="110"/>
        <v>0</v>
      </c>
      <c r="X288" s="155">
        <f t="shared" si="110"/>
        <v>0</v>
      </c>
      <c r="Y288" s="155">
        <f t="shared" si="110"/>
        <v>0</v>
      </c>
      <c r="Z288" s="155">
        <f t="shared" si="110"/>
        <v>0</v>
      </c>
      <c r="AA288" s="155">
        <f t="shared" si="110"/>
        <v>0</v>
      </c>
      <c r="AB288" s="155">
        <f t="shared" si="110"/>
        <v>0</v>
      </c>
      <c r="AC288" s="155">
        <f t="shared" si="110"/>
        <v>0</v>
      </c>
      <c r="AD288" s="155">
        <f t="shared" si="110"/>
        <v>0</v>
      </c>
      <c r="AE288" s="155">
        <f t="shared" si="110"/>
        <v>0</v>
      </c>
      <c r="AF288" s="155">
        <f t="shared" si="110"/>
        <v>0</v>
      </c>
      <c r="AG288" s="155">
        <f t="shared" si="110"/>
        <v>0</v>
      </c>
      <c r="AH288" s="155">
        <f t="shared" si="110"/>
        <v>0</v>
      </c>
      <c r="AI288" s="155">
        <f t="shared" si="110"/>
        <v>0</v>
      </c>
      <c r="AJ288" s="155">
        <f t="shared" si="110"/>
        <v>0</v>
      </c>
      <c r="AK288" s="155">
        <f t="shared" si="110"/>
        <v>0</v>
      </c>
    </row>
    <row r="289" spans="1:37" hidden="1" x14ac:dyDescent="0.3">
      <c r="A289" s="6"/>
      <c r="B289" s="12" t="s">
        <v>66</v>
      </c>
      <c r="C289" s="13"/>
      <c r="D289" s="12"/>
      <c r="E289" s="233">
        <f>E261</f>
        <v>22.02</v>
      </c>
      <c r="F289" s="13"/>
      <c r="G289" s="13"/>
      <c r="H289" s="13"/>
      <c r="I289" s="233">
        <f>I261</f>
        <v>22.02</v>
      </c>
      <c r="J289" s="155">
        <f>$E289*J261</f>
        <v>0</v>
      </c>
      <c r="K289" s="155">
        <f t="shared" ref="K289:O289" si="111">$E289*K261</f>
        <v>0</v>
      </c>
      <c r="L289" s="155">
        <f t="shared" si="111"/>
        <v>0</v>
      </c>
      <c r="M289" s="155">
        <f t="shared" si="111"/>
        <v>0</v>
      </c>
      <c r="N289" s="155">
        <f t="shared" si="111"/>
        <v>0</v>
      </c>
      <c r="O289" s="155">
        <f t="shared" si="111"/>
        <v>0</v>
      </c>
      <c r="P289" s="155">
        <f>$I289*P261</f>
        <v>0</v>
      </c>
      <c r="Q289" s="155">
        <f t="shared" ref="Q289:AK289" si="112">$I289*Q261</f>
        <v>0</v>
      </c>
      <c r="R289" s="155">
        <f t="shared" si="112"/>
        <v>0</v>
      </c>
      <c r="S289" s="155">
        <f t="shared" si="112"/>
        <v>0</v>
      </c>
      <c r="T289" s="155">
        <f t="shared" si="112"/>
        <v>0</v>
      </c>
      <c r="U289" s="155">
        <f t="shared" si="112"/>
        <v>0</v>
      </c>
      <c r="V289" s="155">
        <f t="shared" si="112"/>
        <v>0</v>
      </c>
      <c r="W289" s="155">
        <f t="shared" si="112"/>
        <v>0</v>
      </c>
      <c r="X289" s="155">
        <f t="shared" si="112"/>
        <v>0</v>
      </c>
      <c r="Y289" s="155">
        <f t="shared" si="112"/>
        <v>0</v>
      </c>
      <c r="Z289" s="155">
        <f t="shared" si="112"/>
        <v>0</v>
      </c>
      <c r="AA289" s="155">
        <f t="shared" si="112"/>
        <v>0</v>
      </c>
      <c r="AB289" s="155">
        <f t="shared" si="112"/>
        <v>0</v>
      </c>
      <c r="AC289" s="155">
        <f t="shared" si="112"/>
        <v>0</v>
      </c>
      <c r="AD289" s="155">
        <f t="shared" si="112"/>
        <v>0</v>
      </c>
      <c r="AE289" s="155">
        <f t="shared" si="112"/>
        <v>0</v>
      </c>
      <c r="AF289" s="155">
        <f t="shared" si="112"/>
        <v>0</v>
      </c>
      <c r="AG289" s="155">
        <f t="shared" si="112"/>
        <v>0</v>
      </c>
      <c r="AH289" s="155">
        <f t="shared" si="112"/>
        <v>0</v>
      </c>
      <c r="AI289" s="155">
        <f t="shared" si="112"/>
        <v>0</v>
      </c>
      <c r="AJ289" s="155">
        <f t="shared" si="112"/>
        <v>0</v>
      </c>
      <c r="AK289" s="155">
        <f t="shared" si="112"/>
        <v>0</v>
      </c>
    </row>
    <row r="290" spans="1:37" hidden="1" x14ac:dyDescent="0.3">
      <c r="A290" s="6"/>
      <c r="B290" s="15"/>
      <c r="C290" s="16"/>
      <c r="D290" s="15"/>
      <c r="E290" s="87"/>
      <c r="F290" s="16"/>
      <c r="G290" s="16"/>
      <c r="H290" s="16"/>
      <c r="I290" s="87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</row>
    <row r="291" spans="1:37" hidden="1" x14ac:dyDescent="0.3">
      <c r="A291" s="6"/>
      <c r="B291" s="10" t="str">
        <f>B263</f>
        <v>Total Commercial Meters</v>
      </c>
      <c r="C291" s="18"/>
      <c r="D291" s="10"/>
      <c r="E291" s="17"/>
      <c r="F291" s="18">
        <f t="shared" ref="F291:H291" si="113">SUM(F288:F290)</f>
        <v>0</v>
      </c>
      <c r="G291" s="18">
        <f t="shared" si="113"/>
        <v>0</v>
      </c>
      <c r="H291" s="18">
        <f t="shared" si="113"/>
        <v>0</v>
      </c>
      <c r="I291" s="17"/>
      <c r="J291" s="157">
        <f t="shared" ref="J291:AK291" si="114">SUM(J288:J290)</f>
        <v>0</v>
      </c>
      <c r="K291" s="157">
        <f t="shared" si="114"/>
        <v>0</v>
      </c>
      <c r="L291" s="157">
        <f t="shared" si="114"/>
        <v>0</v>
      </c>
      <c r="M291" s="157">
        <f t="shared" si="114"/>
        <v>0</v>
      </c>
      <c r="N291" s="157">
        <f t="shared" si="114"/>
        <v>0</v>
      </c>
      <c r="O291" s="157">
        <f t="shared" si="114"/>
        <v>0</v>
      </c>
      <c r="P291" s="157">
        <f t="shared" si="114"/>
        <v>0</v>
      </c>
      <c r="Q291" s="157">
        <f t="shared" si="114"/>
        <v>0</v>
      </c>
      <c r="R291" s="157">
        <f t="shared" si="114"/>
        <v>0</v>
      </c>
      <c r="S291" s="157">
        <f t="shared" si="114"/>
        <v>0</v>
      </c>
      <c r="T291" s="157">
        <f t="shared" si="114"/>
        <v>0</v>
      </c>
      <c r="U291" s="157">
        <f t="shared" si="114"/>
        <v>0</v>
      </c>
      <c r="V291" s="157">
        <f t="shared" si="114"/>
        <v>0</v>
      </c>
      <c r="W291" s="157">
        <f t="shared" si="114"/>
        <v>0</v>
      </c>
      <c r="X291" s="157">
        <f t="shared" si="114"/>
        <v>0</v>
      </c>
      <c r="Y291" s="157">
        <f t="shared" si="114"/>
        <v>0</v>
      </c>
      <c r="Z291" s="157">
        <f t="shared" si="114"/>
        <v>0</v>
      </c>
      <c r="AA291" s="157">
        <f t="shared" si="114"/>
        <v>0</v>
      </c>
      <c r="AB291" s="157">
        <f t="shared" si="114"/>
        <v>0</v>
      </c>
      <c r="AC291" s="157">
        <f t="shared" si="114"/>
        <v>0</v>
      </c>
      <c r="AD291" s="157">
        <f t="shared" si="114"/>
        <v>0</v>
      </c>
      <c r="AE291" s="157">
        <f t="shared" si="114"/>
        <v>0</v>
      </c>
      <c r="AF291" s="157">
        <f t="shared" si="114"/>
        <v>0</v>
      </c>
      <c r="AG291" s="157">
        <f t="shared" si="114"/>
        <v>0</v>
      </c>
      <c r="AH291" s="157">
        <f t="shared" si="114"/>
        <v>0</v>
      </c>
      <c r="AI291" s="157">
        <f t="shared" si="114"/>
        <v>0</v>
      </c>
      <c r="AJ291" s="157">
        <f t="shared" si="114"/>
        <v>0</v>
      </c>
      <c r="AK291" s="157">
        <f t="shared" si="114"/>
        <v>0</v>
      </c>
    </row>
    <row r="292" spans="1:37" hidden="1" x14ac:dyDescent="0.3">
      <c r="A292" s="6"/>
      <c r="B292" s="10"/>
      <c r="C292" s="10"/>
      <c r="D292" s="10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</row>
    <row r="293" spans="1:37" hidden="1" x14ac:dyDescent="0.3">
      <c r="A293" s="6"/>
      <c r="B293" s="10"/>
      <c r="C293" s="10"/>
      <c r="D293" s="10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</row>
    <row r="294" spans="1:37" hidden="1" x14ac:dyDescent="0.3">
      <c r="A294" s="6"/>
      <c r="B294" s="7"/>
      <c r="C294" s="7"/>
      <c r="D294" s="7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</row>
    <row r="295" spans="1:37" hidden="1" x14ac:dyDescent="0.3">
      <c r="E295" s="164"/>
      <c r="R295" s="164"/>
      <c r="AD295" s="164"/>
    </row>
    <row r="296" spans="1:37" hidden="1" x14ac:dyDescent="0.3">
      <c r="A296" s="2" t="s">
        <v>119</v>
      </c>
      <c r="B296" s="3"/>
      <c r="C296" s="3"/>
      <c r="D296" s="3"/>
      <c r="E296" s="165"/>
      <c r="F296" s="5">
        <f t="shared" ref="F296:H296" si="115">F285</f>
        <v>40909</v>
      </c>
      <c r="G296" s="5">
        <f t="shared" si="115"/>
        <v>40940</v>
      </c>
      <c r="H296" s="5">
        <f t="shared" si="115"/>
        <v>40969</v>
      </c>
      <c r="I296" s="195"/>
      <c r="J296" s="5">
        <f>J285</f>
        <v>43160</v>
      </c>
      <c r="K296" s="5">
        <f t="shared" ref="K296:AK296" si="116">K285</f>
        <v>43191</v>
      </c>
      <c r="L296" s="5">
        <f t="shared" si="116"/>
        <v>43221</v>
      </c>
      <c r="M296" s="5">
        <f t="shared" si="116"/>
        <v>43252</v>
      </c>
      <c r="N296" s="5">
        <f t="shared" si="116"/>
        <v>43282</v>
      </c>
      <c r="O296" s="5">
        <f t="shared" si="116"/>
        <v>43313</v>
      </c>
      <c r="P296" s="5">
        <f t="shared" si="116"/>
        <v>43344</v>
      </c>
      <c r="Q296" s="5">
        <f t="shared" si="116"/>
        <v>43374</v>
      </c>
      <c r="R296" s="165">
        <f t="shared" si="116"/>
        <v>43405</v>
      </c>
      <c r="S296" s="5">
        <f t="shared" si="116"/>
        <v>43435</v>
      </c>
      <c r="T296" s="5">
        <f t="shared" si="116"/>
        <v>43466</v>
      </c>
      <c r="U296" s="5">
        <f t="shared" si="116"/>
        <v>43497</v>
      </c>
      <c r="V296" s="5">
        <f t="shared" si="116"/>
        <v>43525</v>
      </c>
      <c r="W296" s="5">
        <f t="shared" si="116"/>
        <v>43556</v>
      </c>
      <c r="X296" s="5">
        <f t="shared" si="116"/>
        <v>43586</v>
      </c>
      <c r="Y296" s="5">
        <f t="shared" si="116"/>
        <v>43617</v>
      </c>
      <c r="Z296" s="5">
        <f t="shared" si="116"/>
        <v>43647</v>
      </c>
      <c r="AA296" s="5">
        <f t="shared" si="116"/>
        <v>43678</v>
      </c>
      <c r="AB296" s="5">
        <f t="shared" si="116"/>
        <v>43709</v>
      </c>
      <c r="AC296" s="5">
        <f t="shared" si="116"/>
        <v>43739</v>
      </c>
      <c r="AD296" s="165">
        <f t="shared" si="116"/>
        <v>43770</v>
      </c>
      <c r="AE296" s="5">
        <f t="shared" si="116"/>
        <v>43800</v>
      </c>
      <c r="AF296" s="5">
        <f t="shared" si="116"/>
        <v>43831</v>
      </c>
      <c r="AG296" s="5">
        <f t="shared" si="116"/>
        <v>43862</v>
      </c>
      <c r="AH296" s="5">
        <f t="shared" si="116"/>
        <v>43891</v>
      </c>
      <c r="AI296" s="5">
        <f t="shared" si="116"/>
        <v>43922</v>
      </c>
      <c r="AJ296" s="5">
        <f t="shared" si="116"/>
        <v>43952</v>
      </c>
      <c r="AK296" s="5">
        <f t="shared" si="116"/>
        <v>43983</v>
      </c>
    </row>
    <row r="297" spans="1:37" hidden="1" x14ac:dyDescent="0.3">
      <c r="A297" s="25"/>
      <c r="B297" s="26"/>
      <c r="C297" s="26"/>
      <c r="D297" s="26"/>
      <c r="E297" s="26"/>
      <c r="F297" s="18"/>
      <c r="G297" s="18"/>
      <c r="H297" s="18"/>
      <c r="I297" s="26"/>
      <c r="J297" s="9"/>
      <c r="K297" s="9"/>
      <c r="L297" s="9"/>
      <c r="M297" s="9"/>
      <c r="N297" s="9"/>
      <c r="O297" s="9"/>
      <c r="P297" s="9"/>
      <c r="Q297" s="9"/>
      <c r="R297" s="166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166"/>
      <c r="AE297" s="9"/>
      <c r="AF297" s="9"/>
      <c r="AG297" s="9"/>
      <c r="AH297" s="9"/>
      <c r="AI297" s="9"/>
      <c r="AJ297" s="9"/>
      <c r="AK297" s="9"/>
    </row>
    <row r="298" spans="1:37" hidden="1" x14ac:dyDescent="0.3">
      <c r="A298" s="6"/>
      <c r="B298" s="10" t="str">
        <f>B270</f>
        <v xml:space="preserve">Commercial </v>
      </c>
      <c r="C298" s="10"/>
      <c r="D298" s="10"/>
      <c r="E298" s="7" t="s">
        <v>23</v>
      </c>
      <c r="F298" s="18"/>
      <c r="G298" s="18"/>
      <c r="H298" s="18"/>
      <c r="I298" s="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</row>
    <row r="299" spans="1:37" hidden="1" x14ac:dyDescent="0.3">
      <c r="A299" s="6"/>
      <c r="B299" s="29" t="s">
        <v>27</v>
      </c>
      <c r="C299" s="29"/>
      <c r="D299" s="29"/>
      <c r="E299" s="231">
        <f>E271</f>
        <v>0</v>
      </c>
      <c r="F299" s="13"/>
      <c r="G299" s="13"/>
      <c r="H299" s="13"/>
      <c r="I299" s="232">
        <f>I271</f>
        <v>0</v>
      </c>
      <c r="J299" s="158">
        <f>$E299*J271</f>
        <v>0</v>
      </c>
      <c r="K299" s="158">
        <f t="shared" ref="K299:O299" si="117">$E299*K271</f>
        <v>0</v>
      </c>
      <c r="L299" s="158">
        <f t="shared" si="117"/>
        <v>0</v>
      </c>
      <c r="M299" s="158">
        <f t="shared" si="117"/>
        <v>0</v>
      </c>
      <c r="N299" s="158">
        <f t="shared" si="117"/>
        <v>0</v>
      </c>
      <c r="O299" s="158">
        <f t="shared" si="117"/>
        <v>0</v>
      </c>
      <c r="P299" s="158">
        <f>$I299*P271</f>
        <v>0</v>
      </c>
      <c r="Q299" s="158">
        <f t="shared" ref="Q299:AK299" si="118">$I299*Q271</f>
        <v>0</v>
      </c>
      <c r="R299" s="158">
        <f t="shared" si="118"/>
        <v>0</v>
      </c>
      <c r="S299" s="158">
        <f t="shared" si="118"/>
        <v>0</v>
      </c>
      <c r="T299" s="158">
        <f t="shared" si="118"/>
        <v>0</v>
      </c>
      <c r="U299" s="158">
        <f t="shared" si="118"/>
        <v>0</v>
      </c>
      <c r="V299" s="158">
        <f t="shared" si="118"/>
        <v>0</v>
      </c>
      <c r="W299" s="158">
        <f t="shared" si="118"/>
        <v>0</v>
      </c>
      <c r="X299" s="158">
        <f t="shared" si="118"/>
        <v>0</v>
      </c>
      <c r="Y299" s="158">
        <f t="shared" si="118"/>
        <v>0</v>
      </c>
      <c r="Z299" s="158">
        <f t="shared" si="118"/>
        <v>0</v>
      </c>
      <c r="AA299" s="158">
        <f t="shared" si="118"/>
        <v>0</v>
      </c>
      <c r="AB299" s="158">
        <f t="shared" si="118"/>
        <v>0</v>
      </c>
      <c r="AC299" s="158">
        <f t="shared" si="118"/>
        <v>0</v>
      </c>
      <c r="AD299" s="158">
        <f t="shared" si="118"/>
        <v>0</v>
      </c>
      <c r="AE299" s="158">
        <f t="shared" si="118"/>
        <v>0</v>
      </c>
      <c r="AF299" s="158">
        <f t="shared" si="118"/>
        <v>0</v>
      </c>
      <c r="AG299" s="158">
        <f t="shared" si="118"/>
        <v>0</v>
      </c>
      <c r="AH299" s="158">
        <f t="shared" si="118"/>
        <v>0</v>
      </c>
      <c r="AI299" s="158">
        <f t="shared" si="118"/>
        <v>0</v>
      </c>
      <c r="AJ299" s="158">
        <f t="shared" si="118"/>
        <v>0</v>
      </c>
      <c r="AK299" s="158">
        <f t="shared" si="118"/>
        <v>0</v>
      </c>
    </row>
    <row r="300" spans="1:37" hidden="1" x14ac:dyDescent="0.3">
      <c r="A300" s="6"/>
      <c r="B300" s="29" t="s">
        <v>28</v>
      </c>
      <c r="C300" s="29"/>
      <c r="D300" s="29"/>
      <c r="E300" s="231">
        <f t="shared" ref="E300:E301" si="119">E272</f>
        <v>7.67</v>
      </c>
      <c r="F300" s="13"/>
      <c r="G300" s="13"/>
      <c r="H300" s="13"/>
      <c r="I300" s="232">
        <f t="shared" ref="I300:I301" si="120">I272</f>
        <v>7.67</v>
      </c>
      <c r="J300" s="158">
        <f>$E300*J272</f>
        <v>0</v>
      </c>
      <c r="K300" s="158">
        <f t="shared" ref="K300:M300" si="121">$E300*K272</f>
        <v>0</v>
      </c>
      <c r="L300" s="158">
        <f t="shared" si="121"/>
        <v>0</v>
      </c>
      <c r="M300" s="158">
        <f t="shared" si="121"/>
        <v>0</v>
      </c>
      <c r="N300" s="158">
        <f>$E300*N272</f>
        <v>0</v>
      </c>
      <c r="O300" s="158">
        <f t="shared" ref="O300" si="122">$E300*O272</f>
        <v>0</v>
      </c>
      <c r="P300" s="158">
        <f>$I300*P272</f>
        <v>0</v>
      </c>
      <c r="Q300" s="158">
        <f t="shared" ref="Q300:AK300" si="123">$I300*Q272</f>
        <v>0</v>
      </c>
      <c r="R300" s="158">
        <f t="shared" si="123"/>
        <v>0</v>
      </c>
      <c r="S300" s="158">
        <f t="shared" si="123"/>
        <v>0</v>
      </c>
      <c r="T300" s="158">
        <f t="shared" si="123"/>
        <v>0</v>
      </c>
      <c r="U300" s="158">
        <f t="shared" si="123"/>
        <v>0</v>
      </c>
      <c r="V300" s="158">
        <f t="shared" si="123"/>
        <v>0</v>
      </c>
      <c r="W300" s="158">
        <f t="shared" si="123"/>
        <v>0</v>
      </c>
      <c r="X300" s="158">
        <f t="shared" si="123"/>
        <v>0</v>
      </c>
      <c r="Y300" s="158">
        <f t="shared" si="123"/>
        <v>0</v>
      </c>
      <c r="Z300" s="158">
        <f t="shared" si="123"/>
        <v>0</v>
      </c>
      <c r="AA300" s="158">
        <f t="shared" si="123"/>
        <v>0</v>
      </c>
      <c r="AB300" s="158">
        <f t="shared" si="123"/>
        <v>0</v>
      </c>
      <c r="AC300" s="158">
        <f t="shared" si="123"/>
        <v>0</v>
      </c>
      <c r="AD300" s="158">
        <f t="shared" si="123"/>
        <v>0</v>
      </c>
      <c r="AE300" s="158">
        <f t="shared" si="123"/>
        <v>0</v>
      </c>
      <c r="AF300" s="158">
        <f t="shared" si="123"/>
        <v>0</v>
      </c>
      <c r="AG300" s="158">
        <f t="shared" si="123"/>
        <v>0</v>
      </c>
      <c r="AH300" s="158">
        <f t="shared" si="123"/>
        <v>0</v>
      </c>
      <c r="AI300" s="158">
        <f t="shared" si="123"/>
        <v>0</v>
      </c>
      <c r="AJ300" s="158">
        <f t="shared" si="123"/>
        <v>0</v>
      </c>
      <c r="AK300" s="158">
        <f t="shared" si="123"/>
        <v>0</v>
      </c>
    </row>
    <row r="301" spans="1:37" hidden="1" x14ac:dyDescent="0.3">
      <c r="A301" s="6"/>
      <c r="B301" s="29" t="s">
        <v>29</v>
      </c>
      <c r="C301" s="29"/>
      <c r="D301" s="29"/>
      <c r="E301" s="231">
        <f t="shared" si="119"/>
        <v>6.99</v>
      </c>
      <c r="F301" s="13"/>
      <c r="G301" s="13"/>
      <c r="H301" s="13"/>
      <c r="I301" s="232">
        <f t="shared" si="120"/>
        <v>6.99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13">
        <v>0</v>
      </c>
      <c r="R301" s="13">
        <v>0</v>
      </c>
      <c r="S301" s="13">
        <v>0</v>
      </c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58">
        <f t="shared" ref="Z301:AK301" si="124">$I301*Z273</f>
        <v>0</v>
      </c>
      <c r="AA301" s="158">
        <f t="shared" si="124"/>
        <v>0</v>
      </c>
      <c r="AB301" s="158">
        <f t="shared" si="124"/>
        <v>0</v>
      </c>
      <c r="AC301" s="158">
        <f t="shared" si="124"/>
        <v>0</v>
      </c>
      <c r="AD301" s="158">
        <f t="shared" si="124"/>
        <v>0</v>
      </c>
      <c r="AE301" s="158">
        <f t="shared" si="124"/>
        <v>0</v>
      </c>
      <c r="AF301" s="158">
        <f t="shared" si="124"/>
        <v>0</v>
      </c>
      <c r="AG301" s="158">
        <f t="shared" si="124"/>
        <v>0</v>
      </c>
      <c r="AH301" s="158">
        <f t="shared" si="124"/>
        <v>0</v>
      </c>
      <c r="AI301" s="158">
        <f t="shared" si="124"/>
        <v>0</v>
      </c>
      <c r="AJ301" s="158">
        <f t="shared" si="124"/>
        <v>0</v>
      </c>
      <c r="AK301" s="158">
        <f t="shared" si="124"/>
        <v>0</v>
      </c>
    </row>
    <row r="302" spans="1:37" hidden="1" x14ac:dyDescent="0.3">
      <c r="A302" s="6"/>
      <c r="B302" s="29" t="s">
        <v>30</v>
      </c>
      <c r="C302" s="29"/>
      <c r="D302" s="29"/>
      <c r="E302" s="191"/>
      <c r="F302" s="13"/>
      <c r="G302" s="13"/>
      <c r="H302" s="13"/>
      <c r="I302" s="197"/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58">
        <f t="shared" ref="Z302:AK302" si="125">$I302*Z274</f>
        <v>0</v>
      </c>
      <c r="AA302" s="158">
        <f t="shared" si="125"/>
        <v>0</v>
      </c>
      <c r="AB302" s="158">
        <f t="shared" si="125"/>
        <v>0</v>
      </c>
      <c r="AC302" s="158">
        <f t="shared" si="125"/>
        <v>0</v>
      </c>
      <c r="AD302" s="158">
        <f t="shared" si="125"/>
        <v>0</v>
      </c>
      <c r="AE302" s="158">
        <f t="shared" si="125"/>
        <v>0</v>
      </c>
      <c r="AF302" s="158">
        <f t="shared" si="125"/>
        <v>0</v>
      </c>
      <c r="AG302" s="158">
        <f t="shared" si="125"/>
        <v>0</v>
      </c>
      <c r="AH302" s="158">
        <f t="shared" si="125"/>
        <v>0</v>
      </c>
      <c r="AI302" s="158">
        <f t="shared" si="125"/>
        <v>0</v>
      </c>
      <c r="AJ302" s="158">
        <f t="shared" si="125"/>
        <v>0</v>
      </c>
      <c r="AK302" s="158">
        <f t="shared" si="125"/>
        <v>0</v>
      </c>
    </row>
    <row r="303" spans="1:37" hidden="1" x14ac:dyDescent="0.3">
      <c r="A303" s="6"/>
      <c r="B303" s="29"/>
      <c r="C303" s="29"/>
      <c r="D303" s="29"/>
      <c r="E303" s="191"/>
      <c r="F303" s="18"/>
      <c r="G303" s="18"/>
      <c r="H303" s="18"/>
      <c r="I303" s="198"/>
      <c r="J303" s="13"/>
      <c r="K303" s="13"/>
      <c r="L303" s="13"/>
      <c r="M303" s="13"/>
      <c r="N303" s="13"/>
      <c r="O303" s="13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</row>
    <row r="304" spans="1:37" hidden="1" x14ac:dyDescent="0.3">
      <c r="A304" s="6"/>
      <c r="B304" s="30"/>
      <c r="C304" s="30"/>
      <c r="D304" s="30"/>
      <c r="E304" s="192"/>
      <c r="F304" s="18"/>
      <c r="G304" s="18"/>
      <c r="H304" s="18"/>
      <c r="I304" s="198"/>
      <c r="J304" s="16"/>
      <c r="K304" s="16"/>
      <c r="L304" s="16"/>
      <c r="M304" s="16"/>
      <c r="N304" s="16"/>
      <c r="O304" s="16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</row>
    <row r="305" spans="1:38" hidden="1" x14ac:dyDescent="0.3">
      <c r="A305" s="22"/>
      <c r="B305" s="10" t="str">
        <f>B277</f>
        <v>Commercial Usage</v>
      </c>
      <c r="C305" s="10"/>
      <c r="D305" s="10"/>
      <c r="E305" s="200"/>
      <c r="F305" s="18">
        <f t="shared" ref="F305:H305" si="126">SUM(F299:F304)</f>
        <v>0</v>
      </c>
      <c r="G305" s="18">
        <f t="shared" si="126"/>
        <v>0</v>
      </c>
      <c r="H305" s="18">
        <f t="shared" si="126"/>
        <v>0</v>
      </c>
      <c r="I305" s="199"/>
      <c r="J305" s="157">
        <f t="shared" ref="J305:AK305" si="127">SUM(J299:J304)</f>
        <v>0</v>
      </c>
      <c r="K305" s="157">
        <f t="shared" si="127"/>
        <v>0</v>
      </c>
      <c r="L305" s="157">
        <f t="shared" si="127"/>
        <v>0</v>
      </c>
      <c r="M305" s="157">
        <f t="shared" si="127"/>
        <v>0</v>
      </c>
      <c r="N305" s="157">
        <f t="shared" si="127"/>
        <v>0</v>
      </c>
      <c r="O305" s="157">
        <f t="shared" si="127"/>
        <v>0</v>
      </c>
      <c r="P305" s="157">
        <f t="shared" si="127"/>
        <v>0</v>
      </c>
      <c r="Q305" s="157">
        <f t="shared" si="127"/>
        <v>0</v>
      </c>
      <c r="R305" s="157">
        <f t="shared" si="127"/>
        <v>0</v>
      </c>
      <c r="S305" s="157">
        <f t="shared" si="127"/>
        <v>0</v>
      </c>
      <c r="T305" s="157">
        <f t="shared" si="127"/>
        <v>0</v>
      </c>
      <c r="U305" s="157">
        <f t="shared" si="127"/>
        <v>0</v>
      </c>
      <c r="V305" s="157">
        <f t="shared" si="127"/>
        <v>0</v>
      </c>
      <c r="W305" s="157">
        <f t="shared" si="127"/>
        <v>0</v>
      </c>
      <c r="X305" s="157">
        <f t="shared" si="127"/>
        <v>0</v>
      </c>
      <c r="Y305" s="157">
        <f t="shared" si="127"/>
        <v>0</v>
      </c>
      <c r="Z305" s="157">
        <f t="shared" si="127"/>
        <v>0</v>
      </c>
      <c r="AA305" s="157">
        <f t="shared" si="127"/>
        <v>0</v>
      </c>
      <c r="AB305" s="157">
        <f t="shared" si="127"/>
        <v>0</v>
      </c>
      <c r="AC305" s="157">
        <f t="shared" si="127"/>
        <v>0</v>
      </c>
      <c r="AD305" s="157">
        <f t="shared" si="127"/>
        <v>0</v>
      </c>
      <c r="AE305" s="157">
        <f t="shared" si="127"/>
        <v>0</v>
      </c>
      <c r="AF305" s="157">
        <f t="shared" si="127"/>
        <v>0</v>
      </c>
      <c r="AG305" s="157">
        <f t="shared" si="127"/>
        <v>0</v>
      </c>
      <c r="AH305" s="157">
        <f t="shared" si="127"/>
        <v>0</v>
      </c>
      <c r="AI305" s="157">
        <f t="shared" si="127"/>
        <v>0</v>
      </c>
      <c r="AJ305" s="157">
        <f t="shared" si="127"/>
        <v>0</v>
      </c>
      <c r="AK305" s="157">
        <f t="shared" si="127"/>
        <v>0</v>
      </c>
    </row>
    <row r="306" spans="1:38" hidden="1" x14ac:dyDescent="0.3">
      <c r="R306" s="164"/>
      <c r="AD306" s="164"/>
    </row>
    <row r="307" spans="1:38" hidden="1" x14ac:dyDescent="0.3">
      <c r="R307" s="164"/>
      <c r="AD307" s="164"/>
    </row>
    <row r="308" spans="1:38" hidden="1" x14ac:dyDescent="0.3">
      <c r="R308" s="164"/>
      <c r="AD308" s="164"/>
    </row>
    <row r="309" spans="1:38" hidden="1" x14ac:dyDescent="0.3">
      <c r="R309" s="164"/>
      <c r="AD309" s="164"/>
    </row>
    <row r="310" spans="1:38" hidden="1" x14ac:dyDescent="0.3">
      <c r="R310" s="164"/>
      <c r="AD310" s="164"/>
    </row>
    <row r="311" spans="1:38" hidden="1" x14ac:dyDescent="0.3">
      <c r="B311" s="23" t="s">
        <v>37</v>
      </c>
      <c r="J311" s="111">
        <f>J305+J291</f>
        <v>0</v>
      </c>
      <c r="K311" s="111">
        <f t="shared" ref="K311:O311" si="128">K305+K291</f>
        <v>0</v>
      </c>
      <c r="L311" s="111">
        <f t="shared" si="128"/>
        <v>0</v>
      </c>
      <c r="M311" s="111">
        <f t="shared" si="128"/>
        <v>0</v>
      </c>
      <c r="N311" s="111">
        <f t="shared" si="128"/>
        <v>0</v>
      </c>
      <c r="O311" s="111">
        <f t="shared" si="128"/>
        <v>0</v>
      </c>
      <c r="P311" s="111">
        <f>P305+P291</f>
        <v>0</v>
      </c>
      <c r="Q311" s="111">
        <f t="shared" ref="Q311:AK311" si="129">Q305+Q291</f>
        <v>0</v>
      </c>
      <c r="R311" s="155">
        <f t="shared" si="129"/>
        <v>0</v>
      </c>
      <c r="S311" s="111">
        <f t="shared" si="129"/>
        <v>0</v>
      </c>
      <c r="T311" s="111">
        <f t="shared" si="129"/>
        <v>0</v>
      </c>
      <c r="U311" s="111">
        <f t="shared" si="129"/>
        <v>0</v>
      </c>
      <c r="V311" s="111">
        <f t="shared" si="129"/>
        <v>0</v>
      </c>
      <c r="W311" s="111">
        <f t="shared" si="129"/>
        <v>0</v>
      </c>
      <c r="X311" s="111">
        <f t="shared" si="129"/>
        <v>0</v>
      </c>
      <c r="Y311" s="111">
        <f t="shared" si="129"/>
        <v>0</v>
      </c>
      <c r="Z311" s="111">
        <f t="shared" si="129"/>
        <v>0</v>
      </c>
      <c r="AA311" s="111">
        <f t="shared" si="129"/>
        <v>0</v>
      </c>
      <c r="AB311" s="111">
        <f t="shared" si="129"/>
        <v>0</v>
      </c>
      <c r="AC311" s="111">
        <f t="shared" si="129"/>
        <v>0</v>
      </c>
      <c r="AD311" s="155">
        <f t="shared" si="129"/>
        <v>0</v>
      </c>
      <c r="AE311" s="111">
        <f t="shared" si="129"/>
        <v>0</v>
      </c>
      <c r="AF311" s="111">
        <f t="shared" si="129"/>
        <v>0</v>
      </c>
      <c r="AG311" s="111">
        <f t="shared" si="129"/>
        <v>0</v>
      </c>
      <c r="AH311" s="111">
        <f t="shared" si="129"/>
        <v>0</v>
      </c>
      <c r="AI311" s="111">
        <f t="shared" si="129"/>
        <v>0</v>
      </c>
      <c r="AJ311" s="111">
        <f t="shared" si="129"/>
        <v>0</v>
      </c>
      <c r="AK311" s="111">
        <f t="shared" si="129"/>
        <v>0</v>
      </c>
      <c r="AL311" s="53"/>
    </row>
    <row r="312" spans="1:38" hidden="1" x14ac:dyDescent="0.3">
      <c r="B312" s="23" t="s">
        <v>92</v>
      </c>
      <c r="J312" s="56">
        <f t="shared" ref="J312:N312" si="130">J277</f>
        <v>0</v>
      </c>
      <c r="K312" s="56">
        <f t="shared" si="130"/>
        <v>0</v>
      </c>
      <c r="L312" s="56">
        <f t="shared" si="130"/>
        <v>0</v>
      </c>
      <c r="M312" s="56">
        <f t="shared" si="130"/>
        <v>0</v>
      </c>
      <c r="N312" s="56">
        <f t="shared" si="130"/>
        <v>0</v>
      </c>
      <c r="O312" s="56">
        <f>O277</f>
        <v>0</v>
      </c>
      <c r="P312" s="56">
        <f t="shared" ref="P312:AK312" si="131">P277</f>
        <v>0</v>
      </c>
      <c r="Q312" s="56">
        <f t="shared" si="131"/>
        <v>0</v>
      </c>
      <c r="R312" s="33">
        <f t="shared" si="131"/>
        <v>0</v>
      </c>
      <c r="S312" s="56">
        <f t="shared" si="131"/>
        <v>0</v>
      </c>
      <c r="T312" s="56">
        <f t="shared" si="131"/>
        <v>0</v>
      </c>
      <c r="U312" s="56">
        <f t="shared" si="131"/>
        <v>0</v>
      </c>
      <c r="V312" s="56">
        <f t="shared" si="131"/>
        <v>0</v>
      </c>
      <c r="W312" s="56">
        <f t="shared" si="131"/>
        <v>0</v>
      </c>
      <c r="X312" s="56">
        <f t="shared" si="131"/>
        <v>0</v>
      </c>
      <c r="Y312" s="56">
        <f t="shared" si="131"/>
        <v>0</v>
      </c>
      <c r="Z312" s="56">
        <f t="shared" si="131"/>
        <v>0</v>
      </c>
      <c r="AA312" s="56">
        <f t="shared" si="131"/>
        <v>0</v>
      </c>
      <c r="AB312" s="56">
        <f t="shared" si="131"/>
        <v>0</v>
      </c>
      <c r="AC312" s="56">
        <f t="shared" si="131"/>
        <v>0</v>
      </c>
      <c r="AD312" s="33">
        <f t="shared" si="131"/>
        <v>0</v>
      </c>
      <c r="AE312" s="56">
        <f t="shared" si="131"/>
        <v>0</v>
      </c>
      <c r="AF312" s="56">
        <f t="shared" si="131"/>
        <v>0</v>
      </c>
      <c r="AG312" s="56">
        <f t="shared" si="131"/>
        <v>0</v>
      </c>
      <c r="AH312" s="56">
        <f t="shared" si="131"/>
        <v>0</v>
      </c>
      <c r="AI312" s="56">
        <f t="shared" si="131"/>
        <v>0</v>
      </c>
      <c r="AJ312" s="56">
        <f t="shared" si="131"/>
        <v>0</v>
      </c>
      <c r="AK312" s="56">
        <f t="shared" si="131"/>
        <v>0</v>
      </c>
      <c r="AL312" s="53"/>
    </row>
    <row r="313" spans="1:38" hidden="1" x14ac:dyDescent="0.3">
      <c r="B313" s="69" t="s">
        <v>55</v>
      </c>
      <c r="J313" s="53"/>
      <c r="K313" s="53"/>
      <c r="L313" s="53"/>
      <c r="M313" s="53"/>
      <c r="N313" s="53"/>
      <c r="O313" s="53"/>
      <c r="P313" s="53"/>
      <c r="Q313" s="53"/>
      <c r="R313" s="168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168"/>
      <c r="AE313" s="53"/>
      <c r="AF313" s="53"/>
      <c r="AG313" s="53"/>
      <c r="AH313" s="53"/>
      <c r="AI313" s="53"/>
      <c r="AJ313" s="53"/>
      <c r="AK313" s="53"/>
      <c r="AL313" s="53"/>
    </row>
    <row r="314" spans="1:38" hidden="1" x14ac:dyDescent="0.3">
      <c r="B314" s="23" t="s">
        <v>81</v>
      </c>
      <c r="J314" s="111">
        <v>0</v>
      </c>
      <c r="K314" s="111"/>
      <c r="L314" s="111"/>
      <c r="M314" s="111"/>
      <c r="N314" s="111"/>
      <c r="O314" s="111"/>
      <c r="P314" s="53"/>
      <c r="Q314" s="53"/>
      <c r="R314" s="168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168"/>
      <c r="AE314" s="53"/>
      <c r="AF314" s="53"/>
      <c r="AG314" s="53"/>
      <c r="AH314" s="53"/>
      <c r="AI314" s="53"/>
      <c r="AJ314" s="53"/>
      <c r="AK314" s="53"/>
      <c r="AL314" s="56">
        <f>SUM(J314:AK314)</f>
        <v>0</v>
      </c>
    </row>
    <row r="315" spans="1:38" hidden="1" x14ac:dyDescent="0.3">
      <c r="B315" s="53" t="s">
        <v>91</v>
      </c>
      <c r="C315" s="53"/>
      <c r="J315" s="56">
        <v>0</v>
      </c>
      <c r="K315" s="56"/>
      <c r="L315" s="56"/>
      <c r="M315" s="56"/>
      <c r="N315" s="56"/>
      <c r="O315" s="56"/>
      <c r="P315" s="53"/>
      <c r="Q315" s="53"/>
      <c r="R315" s="168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168"/>
      <c r="AE315" s="53"/>
      <c r="AF315" s="53"/>
      <c r="AG315" s="53"/>
      <c r="AH315" s="53"/>
      <c r="AI315" s="53"/>
      <c r="AJ315" s="53"/>
      <c r="AK315" s="53"/>
      <c r="AL315" s="56"/>
    </row>
    <row r="316" spans="1:38" hidden="1" x14ac:dyDescent="0.3">
      <c r="J316" s="53"/>
      <c r="K316" s="53"/>
      <c r="L316" s="53"/>
      <c r="M316" s="53"/>
      <c r="N316" s="53"/>
      <c r="O316" s="53"/>
      <c r="P316" s="53"/>
      <c r="Q316" s="53"/>
      <c r="R316" s="168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168"/>
      <c r="AE316" s="53"/>
      <c r="AF316" s="53"/>
      <c r="AG316" s="53"/>
      <c r="AH316" s="53"/>
      <c r="AI316" s="53"/>
      <c r="AJ316" s="53"/>
      <c r="AK316" s="53"/>
      <c r="AL316" s="56"/>
    </row>
    <row r="317" spans="1:38" hidden="1" x14ac:dyDescent="0.3">
      <c r="B317" s="23" t="s">
        <v>79</v>
      </c>
      <c r="J317" s="53">
        <v>0</v>
      </c>
      <c r="K317" s="125"/>
      <c r="L317" s="56"/>
      <c r="M317" s="56"/>
      <c r="N317" s="56"/>
      <c r="O317" s="56"/>
      <c r="P317" s="53"/>
      <c r="Q317" s="53"/>
      <c r="R317" s="168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168"/>
      <c r="AE317" s="53"/>
      <c r="AF317" s="53"/>
      <c r="AG317" s="53"/>
      <c r="AH317" s="53"/>
      <c r="AI317" s="53"/>
      <c r="AJ317" s="53"/>
      <c r="AK317" s="53"/>
      <c r="AL317" s="56">
        <f>SUM(J317:AK317)</f>
        <v>0</v>
      </c>
    </row>
    <row r="318" spans="1:38" hidden="1" x14ac:dyDescent="0.3">
      <c r="J318" s="53"/>
      <c r="K318" s="53"/>
      <c r="L318" s="53"/>
      <c r="M318" s="53"/>
      <c r="N318" s="53"/>
      <c r="O318" s="53"/>
      <c r="P318" s="53"/>
      <c r="Q318" s="53"/>
      <c r="R318" s="168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168"/>
      <c r="AE318" s="53"/>
      <c r="AF318" s="53"/>
      <c r="AG318" s="53"/>
      <c r="AH318" s="53"/>
      <c r="AI318" s="53"/>
      <c r="AJ318" s="53"/>
      <c r="AK318" s="53"/>
      <c r="AL318" s="53"/>
    </row>
    <row r="319" spans="1:38" hidden="1" x14ac:dyDescent="0.3">
      <c r="J319" s="53"/>
      <c r="K319" s="53"/>
      <c r="L319" s="53"/>
      <c r="M319" s="53"/>
      <c r="N319" s="53"/>
      <c r="O319" s="53"/>
      <c r="P319" s="53"/>
      <c r="Q319" s="53"/>
      <c r="R319" s="168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168"/>
      <c r="AE319" s="53"/>
      <c r="AF319" s="53"/>
      <c r="AG319" s="53"/>
      <c r="AH319" s="53"/>
      <c r="AI319" s="53"/>
      <c r="AJ319" s="53"/>
      <c r="AK319" s="53"/>
      <c r="AL319" s="53"/>
    </row>
    <row r="320" spans="1:38" hidden="1" x14ac:dyDescent="0.3">
      <c r="B320" s="23" t="s">
        <v>97</v>
      </c>
      <c r="J320" s="111"/>
      <c r="K320" s="111"/>
      <c r="L320" s="111"/>
      <c r="M320" s="111"/>
      <c r="N320" s="111"/>
      <c r="O320" s="111"/>
      <c r="P320" s="111"/>
      <c r="Q320" s="111"/>
      <c r="R320" s="155"/>
      <c r="S320" s="111"/>
      <c r="T320" s="111">
        <f t="shared" ref="T320:Y320" si="132">T311+T314+T315</f>
        <v>0</v>
      </c>
      <c r="U320" s="111">
        <f t="shared" si="132"/>
        <v>0</v>
      </c>
      <c r="V320" s="111">
        <f t="shared" si="132"/>
        <v>0</v>
      </c>
      <c r="W320" s="111">
        <f t="shared" si="132"/>
        <v>0</v>
      </c>
      <c r="X320" s="111">
        <f t="shared" si="132"/>
        <v>0</v>
      </c>
      <c r="Y320" s="111">
        <f t="shared" si="132"/>
        <v>0</v>
      </c>
      <c r="Z320" s="111">
        <f>Z311+Z314+Z315</f>
        <v>0</v>
      </c>
      <c r="AA320" s="111">
        <f t="shared" ref="AA320:AK320" si="133">AA311+AA314+AA315</f>
        <v>0</v>
      </c>
      <c r="AB320" s="111">
        <f t="shared" si="133"/>
        <v>0</v>
      </c>
      <c r="AC320" s="111">
        <f t="shared" si="133"/>
        <v>0</v>
      </c>
      <c r="AD320" s="155">
        <f t="shared" si="133"/>
        <v>0</v>
      </c>
      <c r="AE320" s="111">
        <f t="shared" si="133"/>
        <v>0</v>
      </c>
      <c r="AF320" s="111">
        <f t="shared" si="133"/>
        <v>0</v>
      </c>
      <c r="AG320" s="111">
        <f t="shared" si="133"/>
        <v>0</v>
      </c>
      <c r="AH320" s="111">
        <f t="shared" si="133"/>
        <v>0</v>
      </c>
      <c r="AI320" s="111">
        <f t="shared" si="133"/>
        <v>0</v>
      </c>
      <c r="AJ320" s="111">
        <f t="shared" si="133"/>
        <v>0</v>
      </c>
      <c r="AK320" s="111">
        <f t="shared" si="133"/>
        <v>0</v>
      </c>
      <c r="AL320" s="111">
        <f>+SUM(J320:AK320)</f>
        <v>0</v>
      </c>
    </row>
    <row r="321" spans="2:38" s="53" customFormat="1" hidden="1" x14ac:dyDescent="0.3">
      <c r="B321" s="111" t="s">
        <v>94</v>
      </c>
      <c r="J321" s="56"/>
      <c r="K321" s="56"/>
      <c r="L321" s="56"/>
      <c r="M321" s="56"/>
      <c r="N321" s="56"/>
      <c r="O321" s="56"/>
      <c r="P321" s="56"/>
      <c r="Q321" s="56"/>
      <c r="R321" s="33"/>
      <c r="S321" s="56"/>
      <c r="T321" s="56">
        <f t="shared" ref="T321:Y321" si="134">+T322-T320</f>
        <v>0</v>
      </c>
      <c r="U321" s="56">
        <f t="shared" si="134"/>
        <v>0</v>
      </c>
      <c r="V321" s="56">
        <f t="shared" si="134"/>
        <v>0</v>
      </c>
      <c r="W321" s="56">
        <f t="shared" si="134"/>
        <v>0</v>
      </c>
      <c r="X321" s="56">
        <f t="shared" si="134"/>
        <v>0</v>
      </c>
      <c r="Y321" s="56">
        <f t="shared" si="134"/>
        <v>0</v>
      </c>
      <c r="Z321" s="56">
        <f>+Z322-Z320</f>
        <v>0</v>
      </c>
      <c r="AA321" s="56">
        <f t="shared" ref="AA321:AK321" si="135">+AA322-AA320</f>
        <v>0</v>
      </c>
      <c r="AB321" s="56">
        <f t="shared" si="135"/>
        <v>0</v>
      </c>
      <c r="AC321" s="56">
        <f t="shared" si="135"/>
        <v>0</v>
      </c>
      <c r="AD321" s="33">
        <f t="shared" si="135"/>
        <v>0</v>
      </c>
      <c r="AE321" s="56">
        <f t="shared" si="135"/>
        <v>0</v>
      </c>
      <c r="AF321" s="56">
        <f t="shared" si="135"/>
        <v>0</v>
      </c>
      <c r="AG321" s="56">
        <f t="shared" si="135"/>
        <v>0</v>
      </c>
      <c r="AH321" s="56">
        <f t="shared" si="135"/>
        <v>0</v>
      </c>
      <c r="AI321" s="56">
        <f t="shared" si="135"/>
        <v>0</v>
      </c>
      <c r="AJ321" s="56">
        <f t="shared" si="135"/>
        <v>0</v>
      </c>
      <c r="AK321" s="56">
        <f t="shared" si="135"/>
        <v>0</v>
      </c>
      <c r="AL321" s="56">
        <f>+SUM(J321:AK321)</f>
        <v>0</v>
      </c>
    </row>
    <row r="322" spans="2:38" hidden="1" x14ac:dyDescent="0.3">
      <c r="B322" s="23" t="s">
        <v>93</v>
      </c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>
        <f>+T320</f>
        <v>0</v>
      </c>
      <c r="U322" s="56">
        <f t="shared" ref="U322:AK322" si="136">+U320</f>
        <v>0</v>
      </c>
      <c r="V322" s="56">
        <f t="shared" si="136"/>
        <v>0</v>
      </c>
      <c r="W322" s="56">
        <f t="shared" si="136"/>
        <v>0</v>
      </c>
      <c r="X322" s="56">
        <f t="shared" si="136"/>
        <v>0</v>
      </c>
      <c r="Y322" s="56">
        <f t="shared" si="136"/>
        <v>0</v>
      </c>
      <c r="Z322" s="56">
        <f t="shared" si="136"/>
        <v>0</v>
      </c>
      <c r="AA322" s="56">
        <f t="shared" si="136"/>
        <v>0</v>
      </c>
      <c r="AB322" s="56">
        <f t="shared" si="136"/>
        <v>0</v>
      </c>
      <c r="AC322" s="56">
        <f t="shared" si="136"/>
        <v>0</v>
      </c>
      <c r="AD322" s="56">
        <f t="shared" si="136"/>
        <v>0</v>
      </c>
      <c r="AE322" s="56">
        <f t="shared" si="136"/>
        <v>0</v>
      </c>
      <c r="AF322" s="56">
        <f t="shared" si="136"/>
        <v>0</v>
      </c>
      <c r="AG322" s="56">
        <f t="shared" si="136"/>
        <v>0</v>
      </c>
      <c r="AH322" s="56">
        <f t="shared" si="136"/>
        <v>0</v>
      </c>
      <c r="AI322" s="56">
        <f t="shared" si="136"/>
        <v>0</v>
      </c>
      <c r="AJ322" s="56">
        <f t="shared" si="136"/>
        <v>0</v>
      </c>
      <c r="AK322" s="56">
        <f t="shared" si="136"/>
        <v>0</v>
      </c>
      <c r="AL322" s="56">
        <f>+SUM(J322:AK322)</f>
        <v>0</v>
      </c>
    </row>
    <row r="323" spans="2:38" hidden="1" x14ac:dyDescent="0.3">
      <c r="J323" s="53"/>
      <c r="K323" s="53"/>
      <c r="L323" s="53"/>
      <c r="M323" s="53"/>
      <c r="N323" s="53"/>
      <c r="O323" s="53"/>
      <c r="P323" s="53"/>
      <c r="Q323" s="53"/>
      <c r="R323" s="168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168"/>
      <c r="AE323" s="53"/>
      <c r="AF323" s="53"/>
      <c r="AG323" s="53"/>
      <c r="AH323" s="53"/>
      <c r="AI323" s="53"/>
      <c r="AJ323" s="53"/>
      <c r="AK323" s="53"/>
      <c r="AL323" s="53"/>
    </row>
    <row r="324" spans="2:38" hidden="1" x14ac:dyDescent="0.3">
      <c r="B324" s="23" t="s">
        <v>98</v>
      </c>
      <c r="J324" s="56"/>
      <c r="K324" s="56"/>
      <c r="L324" s="56"/>
      <c r="M324" s="56"/>
      <c r="N324" s="56"/>
      <c r="O324" s="56"/>
      <c r="P324" s="56"/>
      <c r="Q324" s="56"/>
      <c r="R324" s="33"/>
      <c r="S324" s="56"/>
      <c r="T324" s="56">
        <f t="shared" ref="T324:AK324" si="137">T312</f>
        <v>0</v>
      </c>
      <c r="U324" s="56">
        <f t="shared" si="137"/>
        <v>0</v>
      </c>
      <c r="V324" s="56">
        <f t="shared" si="137"/>
        <v>0</v>
      </c>
      <c r="W324" s="56">
        <f t="shared" si="137"/>
        <v>0</v>
      </c>
      <c r="X324" s="56">
        <f t="shared" si="137"/>
        <v>0</v>
      </c>
      <c r="Y324" s="56">
        <f t="shared" si="137"/>
        <v>0</v>
      </c>
      <c r="Z324" s="56">
        <f t="shared" si="137"/>
        <v>0</v>
      </c>
      <c r="AA324" s="56">
        <f t="shared" si="137"/>
        <v>0</v>
      </c>
      <c r="AB324" s="56">
        <f t="shared" si="137"/>
        <v>0</v>
      </c>
      <c r="AC324" s="56">
        <f t="shared" si="137"/>
        <v>0</v>
      </c>
      <c r="AD324" s="33">
        <f t="shared" si="137"/>
        <v>0</v>
      </c>
      <c r="AE324" s="56">
        <f t="shared" si="137"/>
        <v>0</v>
      </c>
      <c r="AF324" s="56">
        <f t="shared" si="137"/>
        <v>0</v>
      </c>
      <c r="AG324" s="56">
        <f t="shared" si="137"/>
        <v>0</v>
      </c>
      <c r="AH324" s="56">
        <f t="shared" si="137"/>
        <v>0</v>
      </c>
      <c r="AI324" s="56">
        <f t="shared" si="137"/>
        <v>0</v>
      </c>
      <c r="AJ324" s="56">
        <f t="shared" si="137"/>
        <v>0</v>
      </c>
      <c r="AK324" s="56">
        <f t="shared" si="137"/>
        <v>0</v>
      </c>
      <c r="AL324" s="126">
        <f>+SUM(J324:AK324)</f>
        <v>0</v>
      </c>
    </row>
    <row r="325" spans="2:38" hidden="1" x14ac:dyDescent="0.3">
      <c r="B325" s="23" t="s">
        <v>95</v>
      </c>
      <c r="J325" s="56"/>
      <c r="K325" s="56"/>
      <c r="L325" s="56"/>
      <c r="M325" s="56"/>
      <c r="N325" s="56"/>
      <c r="O325" s="56"/>
      <c r="P325" s="53"/>
      <c r="Q325" s="53"/>
      <c r="R325" s="168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168"/>
      <c r="AE325" s="53"/>
      <c r="AF325" s="53"/>
      <c r="AG325" s="53"/>
      <c r="AH325" s="53"/>
      <c r="AI325" s="53"/>
      <c r="AJ325" s="53"/>
      <c r="AK325" s="53"/>
      <c r="AL325" s="126">
        <f>+SUM(J325:AK325)</f>
        <v>0</v>
      </c>
    </row>
    <row r="326" spans="2:38" hidden="1" x14ac:dyDescent="0.3">
      <c r="B326" s="23" t="s">
        <v>96</v>
      </c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>
        <f>+'Link In'!L362</f>
        <v>0</v>
      </c>
      <c r="U326" s="56">
        <f>+'Link In'!M362</f>
        <v>0</v>
      </c>
      <c r="V326" s="56">
        <f>+'Link In'!N362</f>
        <v>0</v>
      </c>
      <c r="W326" s="56">
        <f>+'Link In'!O362</f>
        <v>0</v>
      </c>
      <c r="X326" s="56">
        <f>+'Link In'!P362</f>
        <v>0</v>
      </c>
      <c r="Y326" s="56">
        <f>+'Link In'!Q362</f>
        <v>0</v>
      </c>
      <c r="Z326" s="56">
        <f>+'Link In'!R362</f>
        <v>0</v>
      </c>
      <c r="AA326" s="56">
        <f>+'Link In'!S362</f>
        <v>0</v>
      </c>
      <c r="AB326" s="56">
        <f>+'Link In'!T362</f>
        <v>0</v>
      </c>
      <c r="AC326" s="56">
        <f>+'Link In'!U362</f>
        <v>0</v>
      </c>
      <c r="AD326" s="56">
        <f>+'Link In'!V362</f>
        <v>0</v>
      </c>
      <c r="AE326" s="56">
        <f>+'Link In'!W362</f>
        <v>0</v>
      </c>
      <c r="AF326" s="56">
        <f>+'Link In'!X362</f>
        <v>0</v>
      </c>
      <c r="AG326" s="56">
        <f>+'Link In'!Y362</f>
        <v>0</v>
      </c>
      <c r="AH326" s="56">
        <f>+'Link In'!Z362</f>
        <v>0</v>
      </c>
      <c r="AI326" s="56">
        <f>+'Link In'!AA362</f>
        <v>0</v>
      </c>
      <c r="AJ326" s="56">
        <f>+'Link In'!AB362</f>
        <v>0</v>
      </c>
      <c r="AK326" s="56">
        <f>+'Link In'!AC362</f>
        <v>0</v>
      </c>
      <c r="AL326" s="126">
        <f>+SUM(J326:AK326)</f>
        <v>0</v>
      </c>
    </row>
    <row r="327" spans="2:38" hidden="1" x14ac:dyDescent="0.3">
      <c r="J327" s="53"/>
      <c r="K327" s="53"/>
      <c r="L327" s="53"/>
      <c r="M327" s="53"/>
      <c r="N327" s="53"/>
      <c r="O327" s="53"/>
      <c r="P327" s="53"/>
      <c r="Q327" s="53"/>
      <c r="R327" s="168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168"/>
      <c r="AE327" s="53"/>
      <c r="AF327" s="53"/>
      <c r="AG327" s="53"/>
      <c r="AH327" s="53"/>
      <c r="AI327" s="53"/>
      <c r="AJ327" s="53"/>
      <c r="AK327" s="53"/>
      <c r="AL327" s="126"/>
    </row>
    <row r="328" spans="2:38" hidden="1" x14ac:dyDescent="0.3">
      <c r="B328" s="23" t="s">
        <v>99</v>
      </c>
      <c r="J328" s="56"/>
      <c r="K328" s="56"/>
      <c r="L328" s="56"/>
      <c r="M328" s="56"/>
      <c r="N328" s="56"/>
      <c r="O328" s="56"/>
      <c r="P328" s="56"/>
      <c r="Q328" s="56"/>
      <c r="R328" s="33"/>
      <c r="S328" s="56"/>
      <c r="T328" s="56">
        <f>+'Link In'!N434</f>
        <v>0</v>
      </c>
      <c r="U328" s="56">
        <f>+'Link In'!O434</f>
        <v>0</v>
      </c>
      <c r="V328" s="56">
        <f>+'Link In'!P434</f>
        <v>0</v>
      </c>
      <c r="W328" s="56">
        <f>+'Link In'!Q434</f>
        <v>0</v>
      </c>
      <c r="X328" s="56">
        <f>+'Link In'!R434</f>
        <v>0</v>
      </c>
      <c r="Y328" s="56">
        <f>+'Link In'!S434</f>
        <v>0</v>
      </c>
      <c r="Z328" s="56">
        <f>+'Link In'!T434</f>
        <v>0</v>
      </c>
      <c r="AA328" s="56">
        <f>+'Link In'!U434</f>
        <v>0</v>
      </c>
      <c r="AB328" s="56">
        <f>+'Link In'!V434</f>
        <v>0</v>
      </c>
      <c r="AC328" s="56">
        <f>+'Link In'!W434</f>
        <v>0</v>
      </c>
      <c r="AD328" s="33">
        <f>+'Link In'!X434</f>
        <v>0</v>
      </c>
      <c r="AE328" s="56">
        <f>+'Link In'!Y434</f>
        <v>0</v>
      </c>
      <c r="AF328" s="56">
        <f>+'Link In'!Z434</f>
        <v>0</v>
      </c>
      <c r="AG328" s="56">
        <f>+'Link In'!AA434</f>
        <v>0</v>
      </c>
      <c r="AH328" s="56">
        <f>+'Link In'!AB434</f>
        <v>0</v>
      </c>
      <c r="AI328" s="56">
        <f>+'Link In'!AC434</f>
        <v>0</v>
      </c>
      <c r="AJ328" s="56">
        <f>+'Link In'!AD434</f>
        <v>0</v>
      </c>
      <c r="AK328" s="56">
        <f>+'Link In'!AE434</f>
        <v>0</v>
      </c>
      <c r="AL328" s="126">
        <f>SUM(J328:AK328)</f>
        <v>0</v>
      </c>
    </row>
    <row r="329" spans="2:38" hidden="1" x14ac:dyDescent="0.3"/>
    <row r="331" spans="2:38" x14ac:dyDescent="0.3">
      <c r="B331" s="69" t="s">
        <v>154</v>
      </c>
      <c r="J331" s="228">
        <f>J285</f>
        <v>43160</v>
      </c>
      <c r="K331" s="228">
        <f t="shared" ref="K331:AK331" si="138">K285</f>
        <v>43191</v>
      </c>
      <c r="L331" s="228">
        <f t="shared" si="138"/>
        <v>43221</v>
      </c>
      <c r="M331" s="228">
        <f t="shared" si="138"/>
        <v>43252</v>
      </c>
      <c r="N331" s="228">
        <f t="shared" si="138"/>
        <v>43282</v>
      </c>
      <c r="O331" s="228">
        <f t="shared" si="138"/>
        <v>43313</v>
      </c>
      <c r="P331" s="228">
        <f t="shared" si="138"/>
        <v>43344</v>
      </c>
      <c r="Q331" s="228">
        <f t="shared" si="138"/>
        <v>43374</v>
      </c>
      <c r="R331" s="228">
        <f t="shared" si="138"/>
        <v>43405</v>
      </c>
      <c r="S331" s="228">
        <f t="shared" si="138"/>
        <v>43435</v>
      </c>
      <c r="T331" s="228">
        <f t="shared" si="138"/>
        <v>43466</v>
      </c>
      <c r="U331" s="228">
        <f t="shared" si="138"/>
        <v>43497</v>
      </c>
      <c r="V331" s="228">
        <f t="shared" si="138"/>
        <v>43525</v>
      </c>
      <c r="W331" s="228">
        <f t="shared" si="138"/>
        <v>43556</v>
      </c>
      <c r="X331" s="228">
        <f t="shared" si="138"/>
        <v>43586</v>
      </c>
      <c r="Y331" s="228">
        <f t="shared" si="138"/>
        <v>43617</v>
      </c>
      <c r="Z331" s="228">
        <f t="shared" si="138"/>
        <v>43647</v>
      </c>
      <c r="AA331" s="228">
        <f t="shared" si="138"/>
        <v>43678</v>
      </c>
      <c r="AB331" s="228">
        <f t="shared" si="138"/>
        <v>43709</v>
      </c>
      <c r="AC331" s="228">
        <f t="shared" si="138"/>
        <v>43739</v>
      </c>
      <c r="AD331" s="228">
        <f t="shared" si="138"/>
        <v>43770</v>
      </c>
      <c r="AE331" s="228">
        <f t="shared" si="138"/>
        <v>43800</v>
      </c>
      <c r="AF331" s="228">
        <f t="shared" si="138"/>
        <v>43831</v>
      </c>
      <c r="AG331" s="228">
        <f t="shared" si="138"/>
        <v>43862</v>
      </c>
      <c r="AH331" s="228">
        <f t="shared" si="138"/>
        <v>43891</v>
      </c>
      <c r="AI331" s="228">
        <f t="shared" si="138"/>
        <v>43922</v>
      </c>
      <c r="AJ331" s="228">
        <f t="shared" si="138"/>
        <v>43952</v>
      </c>
      <c r="AK331" s="228">
        <f t="shared" si="138"/>
        <v>43983</v>
      </c>
    </row>
    <row r="332" spans="2:38" x14ac:dyDescent="0.3">
      <c r="B332" s="226" t="s">
        <v>149</v>
      </c>
    </row>
    <row r="333" spans="2:38" x14ac:dyDescent="0.3">
      <c r="B333" s="23" t="s">
        <v>150</v>
      </c>
      <c r="J333" s="23">
        <f>+'Link In'!B315</f>
        <v>0</v>
      </c>
      <c r="K333" s="23">
        <f>+'Link In'!C315</f>
        <v>0</v>
      </c>
      <c r="L333" s="23">
        <f>+'Link In'!D315</f>
        <v>0</v>
      </c>
      <c r="M333" s="23">
        <f>+'Link In'!E315</f>
        <v>0</v>
      </c>
      <c r="N333" s="23">
        <f>+'Link In'!F315</f>
        <v>0</v>
      </c>
      <c r="O333" s="23">
        <f>+'Link In'!G315</f>
        <v>0</v>
      </c>
      <c r="P333" s="23">
        <f>+'Link In'!H315</f>
        <v>0</v>
      </c>
      <c r="Q333" s="23">
        <f>+'Link In'!I315</f>
        <v>0</v>
      </c>
      <c r="R333" s="23">
        <f>+'Link In'!J315</f>
        <v>0</v>
      </c>
      <c r="S333" s="23">
        <f>+'Link In'!K315</f>
        <v>0</v>
      </c>
      <c r="T333" s="23">
        <f>+'Link In'!L315</f>
        <v>0</v>
      </c>
      <c r="U333" s="23">
        <f>+'Link In'!M315</f>
        <v>0</v>
      </c>
      <c r="V333" s="23">
        <f>+'Link In'!N315</f>
        <v>0</v>
      </c>
      <c r="W333" s="23">
        <f>+'Link In'!O315</f>
        <v>0</v>
      </c>
      <c r="X333" s="23">
        <f>+'Link In'!P315</f>
        <v>0</v>
      </c>
      <c r="Y333" s="23">
        <f>+'Link In'!Q315</f>
        <v>0</v>
      </c>
      <c r="Z333" s="23">
        <f>+'Link In'!R315</f>
        <v>11</v>
      </c>
      <c r="AA333" s="23">
        <f>+'Link In'!S315</f>
        <v>11</v>
      </c>
      <c r="AB333" s="23">
        <f>+'Link In'!T315</f>
        <v>11</v>
      </c>
      <c r="AC333" s="23">
        <f>+'Link In'!U315</f>
        <v>11</v>
      </c>
      <c r="AD333" s="23">
        <f>+'Link In'!V315</f>
        <v>11</v>
      </c>
      <c r="AE333" s="23">
        <f>+'Link In'!W315</f>
        <v>11</v>
      </c>
      <c r="AF333" s="23">
        <f>+'Link In'!X315</f>
        <v>11</v>
      </c>
      <c r="AG333" s="23">
        <f>+'Link In'!Y315</f>
        <v>11</v>
      </c>
      <c r="AH333" s="23">
        <f>+'Link In'!Z315</f>
        <v>11</v>
      </c>
      <c r="AI333" s="23">
        <f>+'Link In'!AA315</f>
        <v>11</v>
      </c>
      <c r="AJ333" s="23">
        <f>+'Link In'!AB315</f>
        <v>11</v>
      </c>
      <c r="AK333" s="23">
        <f>+'Link In'!AC315</f>
        <v>11</v>
      </c>
    </row>
    <row r="334" spans="2:38" x14ac:dyDescent="0.3">
      <c r="B334" s="23" t="s">
        <v>158</v>
      </c>
      <c r="J334" s="23">
        <f>+'Link In'!B321</f>
        <v>0</v>
      </c>
      <c r="K334" s="23">
        <f>+'Link In'!C321</f>
        <v>0</v>
      </c>
      <c r="L334" s="23">
        <f>+'Link In'!D321</f>
        <v>0</v>
      </c>
      <c r="M334" s="23">
        <f>+'Link In'!E321</f>
        <v>0</v>
      </c>
      <c r="N334" s="23">
        <f>+'Link In'!F321</f>
        <v>0</v>
      </c>
      <c r="O334" s="23">
        <f>+'Link In'!G321</f>
        <v>0</v>
      </c>
      <c r="P334" s="23">
        <f>+'Link In'!H321</f>
        <v>0</v>
      </c>
      <c r="Q334" s="23">
        <f>+'Link In'!I321</f>
        <v>0</v>
      </c>
      <c r="R334" s="23">
        <f>+'Link In'!J321</f>
        <v>0</v>
      </c>
      <c r="S334" s="23">
        <f>+'Link In'!K321</f>
        <v>0</v>
      </c>
      <c r="T334" s="23">
        <f>+'Link In'!L321</f>
        <v>0</v>
      </c>
      <c r="U334" s="23">
        <f>+'Link In'!M321</f>
        <v>0</v>
      </c>
      <c r="V334" s="23">
        <f>+'Link In'!N321</f>
        <v>0</v>
      </c>
      <c r="W334" s="23">
        <f>+'Link In'!O321</f>
        <v>0</v>
      </c>
      <c r="X334" s="23">
        <f>+'Link In'!P321</f>
        <v>0</v>
      </c>
      <c r="Y334" s="23">
        <f>+'Link In'!Q321</f>
        <v>0</v>
      </c>
      <c r="Z334" s="23">
        <f>+'Link In'!R321</f>
        <v>0</v>
      </c>
      <c r="AA334" s="23">
        <f>+'Link In'!S321</f>
        <v>0</v>
      </c>
      <c r="AB334" s="23">
        <f>+'Link In'!T321</f>
        <v>0</v>
      </c>
      <c r="AC334" s="23">
        <f>+'Link In'!U321</f>
        <v>0</v>
      </c>
      <c r="AD334" s="23">
        <f>+'Link In'!V321</f>
        <v>0</v>
      </c>
      <c r="AE334" s="23">
        <f>+'Link In'!W321</f>
        <v>0</v>
      </c>
      <c r="AF334" s="23">
        <f>+'Link In'!X321</f>
        <v>0</v>
      </c>
      <c r="AG334" s="23">
        <f>+'Link In'!Y321</f>
        <v>0</v>
      </c>
      <c r="AH334" s="23">
        <f>+'Link In'!Z321</f>
        <v>0</v>
      </c>
      <c r="AI334" s="23">
        <f>+'Link In'!AA321</f>
        <v>0</v>
      </c>
      <c r="AJ334" s="23">
        <f>+'Link In'!AB321</f>
        <v>0</v>
      </c>
      <c r="AK334" s="23">
        <f>+'Link In'!AC321</f>
        <v>0</v>
      </c>
    </row>
    <row r="336" spans="2:38" x14ac:dyDescent="0.3">
      <c r="B336" s="226" t="s">
        <v>44</v>
      </c>
    </row>
    <row r="337" spans="2:37" x14ac:dyDescent="0.3">
      <c r="B337" s="23" t="s">
        <v>150</v>
      </c>
      <c r="J337" s="35">
        <f>+J248</f>
        <v>0</v>
      </c>
      <c r="K337" s="35">
        <f t="shared" ref="K337:AK337" si="139">+K248</f>
        <v>0</v>
      </c>
      <c r="L337" s="35">
        <f t="shared" si="139"/>
        <v>0</v>
      </c>
      <c r="M337" s="35">
        <f t="shared" si="139"/>
        <v>0</v>
      </c>
      <c r="N337" s="35">
        <f t="shared" si="139"/>
        <v>0</v>
      </c>
      <c r="O337" s="35">
        <f t="shared" si="139"/>
        <v>0</v>
      </c>
      <c r="P337" s="35">
        <f t="shared" si="139"/>
        <v>0</v>
      </c>
      <c r="Q337" s="35">
        <f t="shared" si="139"/>
        <v>0</v>
      </c>
      <c r="R337" s="35">
        <f t="shared" si="139"/>
        <v>0</v>
      </c>
      <c r="S337" s="35">
        <f t="shared" si="139"/>
        <v>0</v>
      </c>
      <c r="T337" s="35">
        <f t="shared" si="139"/>
        <v>0</v>
      </c>
      <c r="U337" s="35">
        <f t="shared" si="139"/>
        <v>0</v>
      </c>
      <c r="V337" s="35">
        <f t="shared" si="139"/>
        <v>0</v>
      </c>
      <c r="W337" s="35">
        <f t="shared" si="139"/>
        <v>0</v>
      </c>
      <c r="X337" s="35">
        <f t="shared" si="139"/>
        <v>0</v>
      </c>
      <c r="Y337" s="35">
        <f t="shared" si="139"/>
        <v>0</v>
      </c>
      <c r="Z337" s="35">
        <f t="shared" si="139"/>
        <v>109.45</v>
      </c>
      <c r="AA337" s="35">
        <f t="shared" si="139"/>
        <v>109.45</v>
      </c>
      <c r="AB337" s="35">
        <f t="shared" si="139"/>
        <v>109.45</v>
      </c>
      <c r="AC337" s="35">
        <f t="shared" si="139"/>
        <v>109.45</v>
      </c>
      <c r="AD337" s="35">
        <f t="shared" si="139"/>
        <v>109.45</v>
      </c>
      <c r="AE337" s="35">
        <f t="shared" si="139"/>
        <v>109.45</v>
      </c>
      <c r="AF337" s="35">
        <f t="shared" si="139"/>
        <v>109.45</v>
      </c>
      <c r="AG337" s="35">
        <f t="shared" si="139"/>
        <v>109.45</v>
      </c>
      <c r="AH337" s="35">
        <f t="shared" si="139"/>
        <v>109.45</v>
      </c>
      <c r="AI337" s="35">
        <f t="shared" si="139"/>
        <v>109.45</v>
      </c>
      <c r="AJ337" s="35">
        <f t="shared" si="139"/>
        <v>109.45</v>
      </c>
      <c r="AK337" s="35">
        <f t="shared" si="139"/>
        <v>109.45</v>
      </c>
    </row>
    <row r="338" spans="2:37" x14ac:dyDescent="0.3">
      <c r="B338" s="23" t="s">
        <v>158</v>
      </c>
      <c r="J338" s="35">
        <f>+J324</f>
        <v>0</v>
      </c>
      <c r="K338" s="35">
        <f t="shared" ref="K338:AK338" si="140">+K324</f>
        <v>0</v>
      </c>
      <c r="L338" s="35">
        <f t="shared" si="140"/>
        <v>0</v>
      </c>
      <c r="M338" s="35">
        <f t="shared" si="140"/>
        <v>0</v>
      </c>
      <c r="N338" s="35">
        <f t="shared" si="140"/>
        <v>0</v>
      </c>
      <c r="O338" s="35">
        <f t="shared" si="140"/>
        <v>0</v>
      </c>
      <c r="P338" s="35">
        <f t="shared" si="140"/>
        <v>0</v>
      </c>
      <c r="Q338" s="35">
        <f t="shared" si="140"/>
        <v>0</v>
      </c>
      <c r="R338" s="35">
        <f t="shared" si="140"/>
        <v>0</v>
      </c>
      <c r="S338" s="35">
        <f t="shared" si="140"/>
        <v>0</v>
      </c>
      <c r="T338" s="35">
        <f t="shared" si="140"/>
        <v>0</v>
      </c>
      <c r="U338" s="35">
        <f t="shared" si="140"/>
        <v>0</v>
      </c>
      <c r="V338" s="35">
        <f t="shared" si="140"/>
        <v>0</v>
      </c>
      <c r="W338" s="35">
        <f t="shared" si="140"/>
        <v>0</v>
      </c>
      <c r="X338" s="35">
        <f t="shared" si="140"/>
        <v>0</v>
      </c>
      <c r="Y338" s="35">
        <f t="shared" si="140"/>
        <v>0</v>
      </c>
      <c r="Z338" s="35">
        <f t="shared" si="140"/>
        <v>0</v>
      </c>
      <c r="AA338" s="35">
        <f t="shared" si="140"/>
        <v>0</v>
      </c>
      <c r="AB338" s="35">
        <f t="shared" si="140"/>
        <v>0</v>
      </c>
      <c r="AC338" s="35">
        <f t="shared" si="140"/>
        <v>0</v>
      </c>
      <c r="AD338" s="35">
        <f t="shared" si="140"/>
        <v>0</v>
      </c>
      <c r="AE338" s="35">
        <f t="shared" si="140"/>
        <v>0</v>
      </c>
      <c r="AF338" s="35">
        <f t="shared" si="140"/>
        <v>0</v>
      </c>
      <c r="AG338" s="35">
        <f t="shared" si="140"/>
        <v>0</v>
      </c>
      <c r="AH338" s="35">
        <f t="shared" si="140"/>
        <v>0</v>
      </c>
      <c r="AI338" s="35">
        <f t="shared" si="140"/>
        <v>0</v>
      </c>
      <c r="AJ338" s="35">
        <f t="shared" si="140"/>
        <v>0</v>
      </c>
      <c r="AK338" s="35">
        <f t="shared" si="140"/>
        <v>0</v>
      </c>
    </row>
    <row r="340" spans="2:37" x14ac:dyDescent="0.3">
      <c r="B340" s="226" t="s">
        <v>42</v>
      </c>
    </row>
    <row r="341" spans="2:37" x14ac:dyDescent="0.3">
      <c r="B341" s="23" t="s">
        <v>150</v>
      </c>
      <c r="J341" s="35">
        <f>+J246</f>
        <v>0</v>
      </c>
      <c r="K341" s="35">
        <f t="shared" ref="K341:AK341" si="141">+K246</f>
        <v>0</v>
      </c>
      <c r="L341" s="35">
        <f t="shared" si="141"/>
        <v>0</v>
      </c>
      <c r="M341" s="35">
        <f t="shared" si="141"/>
        <v>0</v>
      </c>
      <c r="N341" s="35">
        <f t="shared" si="141"/>
        <v>0</v>
      </c>
      <c r="O341" s="35">
        <f t="shared" si="141"/>
        <v>0</v>
      </c>
      <c r="P341" s="35">
        <f t="shared" si="141"/>
        <v>0</v>
      </c>
      <c r="Q341" s="35">
        <f t="shared" si="141"/>
        <v>0</v>
      </c>
      <c r="R341" s="35">
        <f t="shared" si="141"/>
        <v>0</v>
      </c>
      <c r="S341" s="35">
        <f t="shared" si="141"/>
        <v>0</v>
      </c>
      <c r="T341" s="35">
        <f t="shared" si="141"/>
        <v>0</v>
      </c>
      <c r="U341" s="35">
        <f t="shared" si="141"/>
        <v>0</v>
      </c>
      <c r="V341" s="35">
        <f t="shared" si="141"/>
        <v>0</v>
      </c>
      <c r="W341" s="35">
        <f t="shared" si="141"/>
        <v>0</v>
      </c>
      <c r="X341" s="35">
        <f t="shared" si="141"/>
        <v>0</v>
      </c>
      <c r="Y341" s="35">
        <f t="shared" si="141"/>
        <v>0</v>
      </c>
      <c r="Z341" s="35">
        <f t="shared" si="141"/>
        <v>1879.4215000000002</v>
      </c>
      <c r="AA341" s="35">
        <f t="shared" si="141"/>
        <v>1879.4215000000002</v>
      </c>
      <c r="AB341" s="35">
        <f t="shared" si="141"/>
        <v>1879.4215000000002</v>
      </c>
      <c r="AC341" s="35">
        <f t="shared" si="141"/>
        <v>1879.4215000000002</v>
      </c>
      <c r="AD341" s="35">
        <f t="shared" si="141"/>
        <v>1879.4215000000002</v>
      </c>
      <c r="AE341" s="35">
        <f t="shared" si="141"/>
        <v>1879.4215000000002</v>
      </c>
      <c r="AF341" s="35">
        <f t="shared" si="141"/>
        <v>1879.4215000000002</v>
      </c>
      <c r="AG341" s="35">
        <f t="shared" si="141"/>
        <v>1879.4215000000002</v>
      </c>
      <c r="AH341" s="35">
        <f t="shared" si="141"/>
        <v>1879.4215000000002</v>
      </c>
      <c r="AI341" s="35">
        <f t="shared" si="141"/>
        <v>1879.4215000000002</v>
      </c>
      <c r="AJ341" s="35">
        <f t="shared" si="141"/>
        <v>1879.4215000000002</v>
      </c>
      <c r="AK341" s="35">
        <f t="shared" si="141"/>
        <v>1879.4215000000002</v>
      </c>
    </row>
    <row r="342" spans="2:37" x14ac:dyDescent="0.3">
      <c r="B342" s="23" t="s">
        <v>158</v>
      </c>
      <c r="J342" s="35">
        <f>+J322</f>
        <v>0</v>
      </c>
      <c r="K342" s="35">
        <f t="shared" ref="K342:AK342" si="142">+K322</f>
        <v>0</v>
      </c>
      <c r="L342" s="35">
        <f t="shared" si="142"/>
        <v>0</v>
      </c>
      <c r="M342" s="35">
        <f t="shared" si="142"/>
        <v>0</v>
      </c>
      <c r="N342" s="35">
        <f t="shared" si="142"/>
        <v>0</v>
      </c>
      <c r="O342" s="35">
        <f t="shared" si="142"/>
        <v>0</v>
      </c>
      <c r="P342" s="35">
        <f t="shared" si="142"/>
        <v>0</v>
      </c>
      <c r="Q342" s="35">
        <f t="shared" si="142"/>
        <v>0</v>
      </c>
      <c r="R342" s="35">
        <f t="shared" si="142"/>
        <v>0</v>
      </c>
      <c r="S342" s="35">
        <f t="shared" si="142"/>
        <v>0</v>
      </c>
      <c r="T342" s="35">
        <f t="shared" si="142"/>
        <v>0</v>
      </c>
      <c r="U342" s="35">
        <f t="shared" si="142"/>
        <v>0</v>
      </c>
      <c r="V342" s="35">
        <f t="shared" si="142"/>
        <v>0</v>
      </c>
      <c r="W342" s="35">
        <f t="shared" si="142"/>
        <v>0</v>
      </c>
      <c r="X342" s="35">
        <f t="shared" si="142"/>
        <v>0</v>
      </c>
      <c r="Y342" s="35">
        <f t="shared" si="142"/>
        <v>0</v>
      </c>
      <c r="Z342" s="35">
        <f t="shared" si="142"/>
        <v>0</v>
      </c>
      <c r="AA342" s="35">
        <f t="shared" si="142"/>
        <v>0</v>
      </c>
      <c r="AB342" s="35">
        <f t="shared" si="142"/>
        <v>0</v>
      </c>
      <c r="AC342" s="35">
        <f t="shared" si="142"/>
        <v>0</v>
      </c>
      <c r="AD342" s="35">
        <f t="shared" si="142"/>
        <v>0</v>
      </c>
      <c r="AE342" s="35">
        <f t="shared" si="142"/>
        <v>0</v>
      </c>
      <c r="AF342" s="35">
        <f t="shared" si="142"/>
        <v>0</v>
      </c>
      <c r="AG342" s="35">
        <f t="shared" si="142"/>
        <v>0</v>
      </c>
      <c r="AH342" s="35">
        <f t="shared" si="142"/>
        <v>0</v>
      </c>
      <c r="AI342" s="35">
        <f t="shared" si="142"/>
        <v>0</v>
      </c>
      <c r="AJ342" s="35">
        <f t="shared" si="142"/>
        <v>0</v>
      </c>
      <c r="AK342" s="35">
        <f t="shared" si="142"/>
        <v>0</v>
      </c>
    </row>
  </sheetData>
  <mergeCells count="8">
    <mergeCell ref="A7:S7"/>
    <mergeCell ref="T7:AL7"/>
    <mergeCell ref="A4:S4"/>
    <mergeCell ref="T4:AL4"/>
    <mergeCell ref="A5:S5"/>
    <mergeCell ref="T5:AL5"/>
    <mergeCell ref="A6:S6"/>
    <mergeCell ref="T6:AL6"/>
  </mergeCells>
  <pageMargins left="0.7" right="0.7" top="0.75" bottom="0.75" header="0.3" footer="0.3"/>
  <pageSetup scale="61" pageOrder="overThenDown" orientation="landscape" r:id="rId1"/>
  <rowBreaks count="1" manualBreakCount="1">
    <brk id="45" max="36" man="1"/>
  </rowBreaks>
  <colBreaks count="1" manualBreakCount="1">
    <brk id="18" min="8" max="90" man="1"/>
  </colBreaks>
  <customProperties>
    <customPr name="_pios_id" r:id="rId2"/>
  </customProperties>
  <ignoredErrors>
    <ignoredError sqref="F197:I197 E223:I225 E212:I212 F273:I273 E299:I301 E288:I289 F213:I213 F195:I195 F196:I196 F271:I271 F272:I27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1"/>
  <sheetViews>
    <sheetView zoomScaleNormal="100" workbookViewId="0"/>
  </sheetViews>
  <sheetFormatPr defaultColWidth="9.109375" defaultRowHeight="13.8" x14ac:dyDescent="0.3"/>
  <cols>
    <col min="1" max="2" width="9.109375" style="23"/>
    <col min="3" max="3" width="9.33203125" style="23" bestFit="1" customWidth="1"/>
    <col min="4" max="4" width="0" style="23" hidden="1" customWidth="1"/>
    <col min="5" max="5" width="12" style="23" bestFit="1" customWidth="1"/>
    <col min="6" max="6" width="9.109375" style="23" customWidth="1"/>
    <col min="7" max="7" width="13.5546875" style="23" bestFit="1" customWidth="1"/>
    <col min="8" max="8" width="11.5546875" style="23" bestFit="1" customWidth="1"/>
    <col min="9" max="9" width="12.5546875" style="23" bestFit="1" customWidth="1"/>
    <col min="10" max="12" width="11.5546875" style="23" bestFit="1" customWidth="1"/>
    <col min="13" max="34" width="10.88671875" style="23" bestFit="1" customWidth="1"/>
    <col min="35" max="16384" width="9.109375" style="23"/>
  </cols>
  <sheetData>
    <row r="1" spans="1:35" ht="14.4" x14ac:dyDescent="0.3">
      <c r="A1" s="82" t="s">
        <v>86</v>
      </c>
      <c r="B1"/>
      <c r="C1"/>
      <c r="D1"/>
      <c r="E1"/>
      <c r="F1"/>
      <c r="G1"/>
      <c r="H1"/>
      <c r="I1"/>
      <c r="J1"/>
      <c r="Q1" s="83" t="str">
        <f>'Link In'!A4</f>
        <v>W/P - 2-1</v>
      </c>
      <c r="R1" s="82" t="s">
        <v>86</v>
      </c>
      <c r="S1"/>
      <c r="T1"/>
      <c r="U1"/>
      <c r="V1"/>
      <c r="W1"/>
      <c r="X1"/>
      <c r="Y1"/>
      <c r="Z1"/>
      <c r="AA1"/>
      <c r="AB1"/>
      <c r="AI1" s="83" t="str">
        <f>Q1</f>
        <v>W/P - 2-1</v>
      </c>
    </row>
    <row r="2" spans="1:35" ht="14.4" x14ac:dyDescent="0.3">
      <c r="A2" s="69" t="s">
        <v>87</v>
      </c>
      <c r="B2"/>
      <c r="C2"/>
      <c r="D2"/>
      <c r="E2"/>
      <c r="F2"/>
      <c r="G2"/>
      <c r="H2"/>
      <c r="I2"/>
      <c r="J2"/>
      <c r="Q2" s="84" t="str">
        <f ca="1">RIGHT(CELL("filename",$A$1),LEN(CELL("filename",$A$1))-SEARCH("\Revenues",CELL("filename",$A$1),1))</f>
        <v>Revenues\[KAWC 2018 Rate Case - Bill Analysis.xlsx]Industrial</v>
      </c>
      <c r="R2" s="69" t="s">
        <v>87</v>
      </c>
      <c r="S2"/>
      <c r="T2"/>
      <c r="U2"/>
      <c r="V2"/>
      <c r="W2"/>
      <c r="X2"/>
      <c r="Y2"/>
      <c r="Z2"/>
      <c r="AA2"/>
      <c r="AB2"/>
      <c r="AI2" s="84" t="str">
        <f ca="1">RIGHT(CELL("filename",$A$1),LEN(CELL("filename",$A$1))-SEARCH("\Revenues",CELL("filename",$A$1),1))</f>
        <v>Revenues\[KAWC 2018 Rate Case - Bill Analysis.xlsx]Industrial</v>
      </c>
    </row>
    <row r="4" spans="1:35" x14ac:dyDescent="0.3">
      <c r="A4" s="246" t="str">
        <f>'Link In'!A1</f>
        <v>Kentucky American Water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 t="str">
        <f>A4</f>
        <v>Kentucky American Water</v>
      </c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</row>
    <row r="5" spans="1:35" x14ac:dyDescent="0.3">
      <c r="A5" s="246" t="str">
        <f>'Link In'!A2</f>
        <v>Case No. 2018-00358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 t="str">
        <f>A5</f>
        <v>Case No. 2018-00358</v>
      </c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</row>
    <row r="6" spans="1:35" x14ac:dyDescent="0.3">
      <c r="A6" s="246" t="str">
        <f>'Link In'!A3</f>
        <v>For the 12 Months Ending June 30, 2020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 t="str">
        <f>A6</f>
        <v>For the 12 Months Ending June 30, 2020</v>
      </c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</row>
    <row r="7" spans="1:35" x14ac:dyDescent="0.3">
      <c r="A7" s="246" t="s">
        <v>57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 t="s">
        <v>57</v>
      </c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</row>
    <row r="9" spans="1:35" x14ac:dyDescent="0.3"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5" x14ac:dyDescent="0.3">
      <c r="A10" s="24" t="s">
        <v>0</v>
      </c>
      <c r="B10" s="1"/>
      <c r="C10" s="1"/>
      <c r="D10" s="1"/>
      <c r="E10" s="1" t="s">
        <v>24</v>
      </c>
      <c r="F10" s="1"/>
      <c r="G10" s="1" t="s">
        <v>25</v>
      </c>
      <c r="H10" s="1" t="s">
        <v>25</v>
      </c>
      <c r="I10" s="1" t="s">
        <v>25</v>
      </c>
      <c r="J10" s="1" t="s">
        <v>25</v>
      </c>
      <c r="K10" s="1" t="s">
        <v>25</v>
      </c>
      <c r="L10" s="1" t="s">
        <v>25</v>
      </c>
      <c r="M10" s="1" t="s">
        <v>25</v>
      </c>
      <c r="N10" s="1" t="s">
        <v>25</v>
      </c>
      <c r="O10" s="1" t="s">
        <v>25</v>
      </c>
      <c r="P10" s="1" t="s">
        <v>25</v>
      </c>
      <c r="Q10" s="1" t="s">
        <v>25</v>
      </c>
      <c r="R10" s="1" t="s">
        <v>25</v>
      </c>
      <c r="S10" s="1"/>
      <c r="T10" s="1"/>
      <c r="U10" s="1"/>
      <c r="V10" s="1"/>
      <c r="W10" s="1" t="s">
        <v>26</v>
      </c>
      <c r="X10" s="1" t="s">
        <v>26</v>
      </c>
      <c r="Y10" s="1" t="s">
        <v>26</v>
      </c>
      <c r="Z10" s="1" t="s">
        <v>26</v>
      </c>
      <c r="AA10" s="1" t="s">
        <v>26</v>
      </c>
      <c r="AB10" s="1" t="s">
        <v>26</v>
      </c>
      <c r="AC10" s="1" t="s">
        <v>26</v>
      </c>
      <c r="AD10" s="1" t="s">
        <v>26</v>
      </c>
      <c r="AE10" s="1" t="s">
        <v>26</v>
      </c>
      <c r="AF10" s="1" t="s">
        <v>26</v>
      </c>
      <c r="AG10" s="1" t="s">
        <v>26</v>
      </c>
      <c r="AH10" s="1" t="s">
        <v>26</v>
      </c>
    </row>
    <row r="11" spans="1:35" x14ac:dyDescent="0.3">
      <c r="A11" s="2" t="s">
        <v>1</v>
      </c>
      <c r="B11" s="3"/>
      <c r="C11" s="3"/>
      <c r="D11" s="3"/>
      <c r="E11" s="195"/>
      <c r="F11" s="195"/>
      <c r="G11" s="5">
        <v>43160</v>
      </c>
      <c r="H11" s="5">
        <v>43191</v>
      </c>
      <c r="I11" s="5">
        <v>43221</v>
      </c>
      <c r="J11" s="5">
        <v>43252</v>
      </c>
      <c r="K11" s="5">
        <v>43282</v>
      </c>
      <c r="L11" s="5">
        <v>43313</v>
      </c>
      <c r="M11" s="5">
        <v>43344</v>
      </c>
      <c r="N11" s="5">
        <v>43374</v>
      </c>
      <c r="O11" s="5">
        <v>43405</v>
      </c>
      <c r="P11" s="5">
        <v>43435</v>
      </c>
      <c r="Q11" s="5">
        <v>43466</v>
      </c>
      <c r="R11" s="5">
        <v>43497</v>
      </c>
      <c r="S11" s="5">
        <v>43525</v>
      </c>
      <c r="T11" s="5">
        <v>43556</v>
      </c>
      <c r="U11" s="5">
        <v>43586</v>
      </c>
      <c r="V11" s="5">
        <v>43617</v>
      </c>
      <c r="W11" s="5">
        <v>43647</v>
      </c>
      <c r="X11" s="5">
        <v>43678</v>
      </c>
      <c r="Y11" s="5">
        <v>43709</v>
      </c>
      <c r="Z11" s="5">
        <v>43739</v>
      </c>
      <c r="AA11" s="5">
        <v>43770</v>
      </c>
      <c r="AB11" s="5">
        <v>43800</v>
      </c>
      <c r="AC11" s="5">
        <v>43831</v>
      </c>
      <c r="AD11" s="5">
        <v>43862</v>
      </c>
      <c r="AE11" s="5">
        <v>43891</v>
      </c>
      <c r="AF11" s="5">
        <v>43922</v>
      </c>
      <c r="AG11" s="5">
        <v>43952</v>
      </c>
      <c r="AH11" s="5">
        <v>43983</v>
      </c>
    </row>
    <row r="12" spans="1:35" x14ac:dyDescent="0.3">
      <c r="A12" s="6"/>
      <c r="B12" s="7"/>
      <c r="C12" s="7"/>
      <c r="D12" s="7"/>
      <c r="E12" s="205"/>
      <c r="F12" s="205"/>
      <c r="G12" s="8"/>
      <c r="H12" s="8"/>
      <c r="I12" s="8"/>
      <c r="J12" s="8"/>
      <c r="K12" s="8"/>
      <c r="L12" s="8"/>
      <c r="M12" s="8"/>
      <c r="N12" s="8"/>
      <c r="O12" s="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8"/>
      <c r="AC12" s="8"/>
      <c r="AD12" s="8"/>
      <c r="AE12" s="8"/>
      <c r="AF12" s="8"/>
      <c r="AG12" s="8"/>
      <c r="AH12" s="8"/>
    </row>
    <row r="13" spans="1:35" x14ac:dyDescent="0.3">
      <c r="A13" s="6"/>
      <c r="B13" s="10" t="s">
        <v>15</v>
      </c>
      <c r="C13" s="74"/>
      <c r="D13" s="10"/>
      <c r="E13" s="7" t="s">
        <v>23</v>
      </c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5" x14ac:dyDescent="0.3">
      <c r="A14" s="6"/>
      <c r="B14" s="12" t="s">
        <v>3</v>
      </c>
      <c r="C14" s="13"/>
      <c r="D14" s="12"/>
      <c r="E14" s="201">
        <v>13.63</v>
      </c>
      <c r="F14" s="201">
        <v>13.63</v>
      </c>
      <c r="G14" s="13">
        <f>'Link In'!B69</f>
        <v>7</v>
      </c>
      <c r="H14" s="13">
        <f>'Link In'!C69</f>
        <v>7</v>
      </c>
      <c r="I14" s="13">
        <f>'Link In'!D69</f>
        <v>7</v>
      </c>
      <c r="J14" s="13">
        <f>'Link In'!E69</f>
        <v>7</v>
      </c>
      <c r="K14" s="13">
        <f>'Link In'!F69</f>
        <v>6</v>
      </c>
      <c r="L14" s="13">
        <f>'Link In'!G69</f>
        <v>6.9999999999999991</v>
      </c>
      <c r="M14" s="13">
        <f>'Link In'!H69</f>
        <v>6</v>
      </c>
      <c r="N14" s="13">
        <f>'Link In'!I69</f>
        <v>6</v>
      </c>
      <c r="O14" s="13">
        <f>'Link In'!J69</f>
        <v>6</v>
      </c>
      <c r="P14" s="13">
        <f>'Link In'!K69</f>
        <v>6</v>
      </c>
      <c r="Q14" s="13">
        <f>'Link In'!L69</f>
        <v>6</v>
      </c>
      <c r="R14" s="13">
        <f>'Link In'!M69</f>
        <v>6</v>
      </c>
      <c r="S14" s="13">
        <f>'Link In'!N69</f>
        <v>6</v>
      </c>
      <c r="T14" s="13">
        <f>'Link In'!O69</f>
        <v>6</v>
      </c>
      <c r="U14" s="13">
        <f>'Link In'!P69</f>
        <v>6</v>
      </c>
      <c r="V14" s="13">
        <f>'Link In'!Q69</f>
        <v>6</v>
      </c>
      <c r="W14" s="13">
        <f>'Link In'!R69</f>
        <v>6</v>
      </c>
      <c r="X14" s="13">
        <f>'Link In'!S69</f>
        <v>6</v>
      </c>
      <c r="Y14" s="13">
        <f>'Link In'!T69</f>
        <v>6</v>
      </c>
      <c r="Z14" s="13">
        <f>'Link In'!U69</f>
        <v>6</v>
      </c>
      <c r="AA14" s="13">
        <f>'Link In'!V69</f>
        <v>6</v>
      </c>
      <c r="AB14" s="13">
        <f>'Link In'!W69</f>
        <v>6</v>
      </c>
      <c r="AC14" s="13">
        <f>'Link In'!X69</f>
        <v>6</v>
      </c>
      <c r="AD14" s="13">
        <f>'Link In'!Y69</f>
        <v>6</v>
      </c>
      <c r="AE14" s="13">
        <f>'Link In'!Z69</f>
        <v>6</v>
      </c>
      <c r="AF14" s="13">
        <f>'Link In'!AA69</f>
        <v>6</v>
      </c>
      <c r="AG14" s="13">
        <f>'Link In'!AB69</f>
        <v>6</v>
      </c>
      <c r="AH14" s="13">
        <f>'Link In'!AC69</f>
        <v>6</v>
      </c>
    </row>
    <row r="15" spans="1:35" x14ac:dyDescent="0.3">
      <c r="A15" s="6"/>
      <c r="B15" s="12" t="s">
        <v>4</v>
      </c>
      <c r="C15" s="13"/>
      <c r="D15" s="12"/>
      <c r="E15" s="202">
        <v>20.46</v>
      </c>
      <c r="F15" s="202">
        <v>20.46</v>
      </c>
      <c r="G15" s="13">
        <f>'Link In'!B70</f>
        <v>0</v>
      </c>
      <c r="H15" s="13">
        <f>'Link In'!C70</f>
        <v>0</v>
      </c>
      <c r="I15" s="13">
        <f>'Link In'!D70</f>
        <v>0</v>
      </c>
      <c r="J15" s="13">
        <f>'Link In'!E70</f>
        <v>0</v>
      </c>
      <c r="K15" s="13">
        <f>'Link In'!F70</f>
        <v>0</v>
      </c>
      <c r="L15" s="13">
        <f>'Link In'!G70</f>
        <v>0</v>
      </c>
      <c r="M15" s="13">
        <f>'Link In'!H70</f>
        <v>0</v>
      </c>
      <c r="N15" s="13">
        <f>'Link In'!I70</f>
        <v>0</v>
      </c>
      <c r="O15" s="13">
        <f>'Link In'!J70</f>
        <v>0</v>
      </c>
      <c r="P15" s="13">
        <f>'Link In'!K70</f>
        <v>0</v>
      </c>
      <c r="Q15" s="13">
        <f>'Link In'!L70</f>
        <v>0</v>
      </c>
      <c r="R15" s="13">
        <f>'Link In'!M70</f>
        <v>0</v>
      </c>
      <c r="S15" s="13">
        <f>'Link In'!N70</f>
        <v>0</v>
      </c>
      <c r="T15" s="13">
        <f>'Link In'!O70</f>
        <v>0</v>
      </c>
      <c r="U15" s="13">
        <f>'Link In'!P70</f>
        <v>0</v>
      </c>
      <c r="V15" s="13">
        <f>'Link In'!Q70</f>
        <v>0</v>
      </c>
      <c r="W15" s="13">
        <f>'Link In'!R70</f>
        <v>0</v>
      </c>
      <c r="X15" s="13">
        <f>'Link In'!S70</f>
        <v>0</v>
      </c>
      <c r="Y15" s="13">
        <f>'Link In'!T70</f>
        <v>0</v>
      </c>
      <c r="Z15" s="13">
        <f>'Link In'!U70</f>
        <v>0</v>
      </c>
      <c r="AA15" s="13">
        <f>'Link In'!V70</f>
        <v>0</v>
      </c>
      <c r="AB15" s="13">
        <f>'Link In'!W70</f>
        <v>0</v>
      </c>
      <c r="AC15" s="13">
        <f>'Link In'!X70</f>
        <v>0</v>
      </c>
      <c r="AD15" s="13">
        <f>'Link In'!Y70</f>
        <v>0</v>
      </c>
      <c r="AE15" s="13">
        <f>'Link In'!Z70</f>
        <v>0</v>
      </c>
      <c r="AF15" s="13">
        <f>'Link In'!AA70</f>
        <v>0</v>
      </c>
      <c r="AG15" s="13">
        <f>'Link In'!AB70</f>
        <v>0</v>
      </c>
      <c r="AH15" s="13">
        <f>'Link In'!AC70</f>
        <v>0</v>
      </c>
    </row>
    <row r="16" spans="1:35" x14ac:dyDescent="0.3">
      <c r="A16" s="6"/>
      <c r="B16" s="12" t="s">
        <v>5</v>
      </c>
      <c r="C16" s="13"/>
      <c r="D16" s="12"/>
      <c r="E16" s="202">
        <v>34.07</v>
      </c>
      <c r="F16" s="202">
        <v>34.07</v>
      </c>
      <c r="G16" s="13">
        <f>'Link In'!B71</f>
        <v>4</v>
      </c>
      <c r="H16" s="13">
        <f>'Link In'!C71</f>
        <v>4</v>
      </c>
      <c r="I16" s="13">
        <f>'Link In'!D71</f>
        <v>4</v>
      </c>
      <c r="J16" s="13">
        <f>'Link In'!E71</f>
        <v>4</v>
      </c>
      <c r="K16" s="13">
        <f>'Link In'!F71</f>
        <v>4</v>
      </c>
      <c r="L16" s="13">
        <f>'Link In'!G71</f>
        <v>4</v>
      </c>
      <c r="M16" s="13">
        <f>'Link In'!H71</f>
        <v>4</v>
      </c>
      <c r="N16" s="13">
        <f>'Link In'!I71</f>
        <v>4</v>
      </c>
      <c r="O16" s="13">
        <f>'Link In'!J71</f>
        <v>4</v>
      </c>
      <c r="P16" s="13">
        <f>'Link In'!K71</f>
        <v>4</v>
      </c>
      <c r="Q16" s="13">
        <f>'Link In'!L71</f>
        <v>4</v>
      </c>
      <c r="R16" s="13">
        <f>'Link In'!M71</f>
        <v>4</v>
      </c>
      <c r="S16" s="13">
        <f>'Link In'!N71</f>
        <v>4</v>
      </c>
      <c r="T16" s="13">
        <f>'Link In'!O71</f>
        <v>4</v>
      </c>
      <c r="U16" s="13">
        <f>'Link In'!P71</f>
        <v>4</v>
      </c>
      <c r="V16" s="13">
        <f>'Link In'!Q71</f>
        <v>4</v>
      </c>
      <c r="W16" s="13">
        <f>'Link In'!R71</f>
        <v>4</v>
      </c>
      <c r="X16" s="13">
        <f>'Link In'!S71</f>
        <v>4</v>
      </c>
      <c r="Y16" s="13">
        <f>'Link In'!T71</f>
        <v>4</v>
      </c>
      <c r="Z16" s="13">
        <f>'Link In'!U71</f>
        <v>4</v>
      </c>
      <c r="AA16" s="13">
        <f>'Link In'!V71</f>
        <v>4</v>
      </c>
      <c r="AB16" s="13">
        <f>'Link In'!W71</f>
        <v>4</v>
      </c>
      <c r="AC16" s="13">
        <f>'Link In'!X71</f>
        <v>4</v>
      </c>
      <c r="AD16" s="13">
        <f>'Link In'!Y71</f>
        <v>4</v>
      </c>
      <c r="AE16" s="13">
        <f>'Link In'!Z71</f>
        <v>4</v>
      </c>
      <c r="AF16" s="13">
        <f>'Link In'!AA71</f>
        <v>4</v>
      </c>
      <c r="AG16" s="13">
        <f>'Link In'!AB71</f>
        <v>4</v>
      </c>
      <c r="AH16" s="13">
        <f>'Link In'!AC71</f>
        <v>4</v>
      </c>
    </row>
    <row r="17" spans="1:34" x14ac:dyDescent="0.3">
      <c r="A17" s="6"/>
      <c r="B17" s="12" t="s">
        <v>6</v>
      </c>
      <c r="C17" s="13"/>
      <c r="D17" s="12"/>
      <c r="E17" s="202">
        <v>68.17</v>
      </c>
      <c r="F17" s="202">
        <v>68.17</v>
      </c>
      <c r="G17" s="13">
        <f>'Link In'!B72</f>
        <v>2</v>
      </c>
      <c r="H17" s="13">
        <f>'Link In'!C72</f>
        <v>2</v>
      </c>
      <c r="I17" s="13">
        <f>'Link In'!D72</f>
        <v>2</v>
      </c>
      <c r="J17" s="13">
        <f>'Link In'!E72</f>
        <v>2</v>
      </c>
      <c r="K17" s="13">
        <f>'Link In'!F72</f>
        <v>2</v>
      </c>
      <c r="L17" s="13">
        <f>'Link In'!G72</f>
        <v>2</v>
      </c>
      <c r="M17" s="13">
        <f>'Link In'!H72</f>
        <v>2</v>
      </c>
      <c r="N17" s="13">
        <f>'Link In'!I72</f>
        <v>2</v>
      </c>
      <c r="O17" s="13">
        <f>'Link In'!J72</f>
        <v>2</v>
      </c>
      <c r="P17" s="13">
        <f>'Link In'!K72</f>
        <v>2</v>
      </c>
      <c r="Q17" s="13">
        <f>'Link In'!L72</f>
        <v>2</v>
      </c>
      <c r="R17" s="13">
        <f>'Link In'!M72</f>
        <v>2</v>
      </c>
      <c r="S17" s="13">
        <f>'Link In'!N72</f>
        <v>2</v>
      </c>
      <c r="T17" s="13">
        <f>'Link In'!O72</f>
        <v>2</v>
      </c>
      <c r="U17" s="13">
        <f>'Link In'!P72</f>
        <v>2</v>
      </c>
      <c r="V17" s="13">
        <f>'Link In'!Q72</f>
        <v>2</v>
      </c>
      <c r="W17" s="13">
        <f>'Link In'!R72</f>
        <v>2</v>
      </c>
      <c r="X17" s="13">
        <f>'Link In'!S72</f>
        <v>2</v>
      </c>
      <c r="Y17" s="13">
        <f>'Link In'!T72</f>
        <v>2</v>
      </c>
      <c r="Z17" s="13">
        <f>'Link In'!U72</f>
        <v>2</v>
      </c>
      <c r="AA17" s="13">
        <f>'Link In'!V72</f>
        <v>2</v>
      </c>
      <c r="AB17" s="13">
        <f>'Link In'!W72</f>
        <v>2</v>
      </c>
      <c r="AC17" s="13">
        <f>'Link In'!X72</f>
        <v>2</v>
      </c>
      <c r="AD17" s="13">
        <f>'Link In'!Y72</f>
        <v>2</v>
      </c>
      <c r="AE17" s="13">
        <f>'Link In'!Z72</f>
        <v>2</v>
      </c>
      <c r="AF17" s="13">
        <f>'Link In'!AA72</f>
        <v>2</v>
      </c>
      <c r="AG17" s="13">
        <f>'Link In'!AB72</f>
        <v>2</v>
      </c>
      <c r="AH17" s="13">
        <f>'Link In'!AC72</f>
        <v>2</v>
      </c>
    </row>
    <row r="18" spans="1:34" x14ac:dyDescent="0.3">
      <c r="A18" s="6"/>
      <c r="B18" s="12" t="s">
        <v>7</v>
      </c>
      <c r="C18" s="13"/>
      <c r="D18" s="12"/>
      <c r="E18" s="202">
        <v>109.04</v>
      </c>
      <c r="F18" s="202">
        <v>109.04</v>
      </c>
      <c r="G18" s="13">
        <f>'Link In'!B73</f>
        <v>22</v>
      </c>
      <c r="H18" s="13">
        <f>'Link In'!C73</f>
        <v>24</v>
      </c>
      <c r="I18" s="13">
        <f>'Link In'!D73</f>
        <v>19.821900220102716</v>
      </c>
      <c r="J18" s="13">
        <f>'Link In'!E73</f>
        <v>22</v>
      </c>
      <c r="K18" s="13">
        <f>'Link In'!F73</f>
        <v>22</v>
      </c>
      <c r="L18" s="13">
        <f>'Link In'!G73</f>
        <v>22</v>
      </c>
      <c r="M18" s="13">
        <f>'Link In'!H73</f>
        <v>22</v>
      </c>
      <c r="N18" s="13">
        <f>'Link In'!I73</f>
        <v>22</v>
      </c>
      <c r="O18" s="13">
        <f>'Link In'!J73</f>
        <v>22</v>
      </c>
      <c r="P18" s="13">
        <f>'Link In'!K73</f>
        <v>22</v>
      </c>
      <c r="Q18" s="13">
        <f>'Link In'!L73</f>
        <v>22</v>
      </c>
      <c r="R18" s="13">
        <f>'Link In'!M73</f>
        <v>22</v>
      </c>
      <c r="S18" s="13">
        <f>'Link In'!N73</f>
        <v>22</v>
      </c>
      <c r="T18" s="13">
        <f>'Link In'!O73</f>
        <v>22</v>
      </c>
      <c r="U18" s="13">
        <f>'Link In'!P73</f>
        <v>22</v>
      </c>
      <c r="V18" s="13">
        <f>'Link In'!Q73</f>
        <v>22</v>
      </c>
      <c r="W18" s="13">
        <f>'Link In'!R73</f>
        <v>22</v>
      </c>
      <c r="X18" s="13">
        <f>'Link In'!S73</f>
        <v>22</v>
      </c>
      <c r="Y18" s="13">
        <f>'Link In'!T73</f>
        <v>22</v>
      </c>
      <c r="Z18" s="13">
        <f>'Link In'!U73</f>
        <v>22</v>
      </c>
      <c r="AA18" s="13">
        <f>'Link In'!V73</f>
        <v>22</v>
      </c>
      <c r="AB18" s="13">
        <f>'Link In'!W73</f>
        <v>22</v>
      </c>
      <c r="AC18" s="13">
        <f>'Link In'!X73</f>
        <v>22</v>
      </c>
      <c r="AD18" s="13">
        <f>'Link In'!Y73</f>
        <v>22</v>
      </c>
      <c r="AE18" s="13">
        <f>'Link In'!Z73</f>
        <v>22</v>
      </c>
      <c r="AF18" s="13">
        <f>'Link In'!AA73</f>
        <v>22</v>
      </c>
      <c r="AG18" s="13">
        <f>'Link In'!AB73</f>
        <v>22</v>
      </c>
      <c r="AH18" s="13">
        <f>'Link In'!AC73</f>
        <v>22</v>
      </c>
    </row>
    <row r="19" spans="1:34" x14ac:dyDescent="0.3">
      <c r="A19" s="6"/>
      <c r="B19" s="12" t="s">
        <v>8</v>
      </c>
      <c r="C19" s="13"/>
      <c r="D19" s="12"/>
      <c r="E19" s="202">
        <v>204.47</v>
      </c>
      <c r="F19" s="202">
        <v>204.47</v>
      </c>
      <c r="G19" s="13">
        <f>'Link In'!B74</f>
        <v>0</v>
      </c>
      <c r="H19" s="13">
        <f>'Link In'!C74</f>
        <v>0</v>
      </c>
      <c r="I19" s="13">
        <f>'Link In'!D74</f>
        <v>0</v>
      </c>
      <c r="J19" s="13">
        <f>'Link In'!E74</f>
        <v>0</v>
      </c>
      <c r="K19" s="13">
        <f>'Link In'!F74</f>
        <v>0</v>
      </c>
      <c r="L19" s="13">
        <f>'Link In'!G74</f>
        <v>0</v>
      </c>
      <c r="M19" s="13">
        <f>'Link In'!H74</f>
        <v>0</v>
      </c>
      <c r="N19" s="13">
        <f>'Link In'!I74</f>
        <v>0</v>
      </c>
      <c r="O19" s="13">
        <f>'Link In'!J74</f>
        <v>0</v>
      </c>
      <c r="P19" s="13">
        <f>'Link In'!K74</f>
        <v>0</v>
      </c>
      <c r="Q19" s="13">
        <f>'Link In'!L74</f>
        <v>0</v>
      </c>
      <c r="R19" s="13">
        <f>'Link In'!M74</f>
        <v>0</v>
      </c>
      <c r="S19" s="13">
        <f>'Link In'!N74</f>
        <v>0</v>
      </c>
      <c r="T19" s="13">
        <f>'Link In'!O74</f>
        <v>0</v>
      </c>
      <c r="U19" s="13">
        <f>'Link In'!P74</f>
        <v>0</v>
      </c>
      <c r="V19" s="13">
        <f>'Link In'!Q74</f>
        <v>0</v>
      </c>
      <c r="W19" s="13">
        <f>'Link In'!R74</f>
        <v>0</v>
      </c>
      <c r="X19" s="13">
        <f>'Link In'!S74</f>
        <v>0</v>
      </c>
      <c r="Y19" s="13">
        <f>'Link In'!T74</f>
        <v>0</v>
      </c>
      <c r="Z19" s="13">
        <f>'Link In'!U74</f>
        <v>0</v>
      </c>
      <c r="AA19" s="13">
        <f>'Link In'!V74</f>
        <v>0</v>
      </c>
      <c r="AB19" s="13">
        <f>'Link In'!W74</f>
        <v>0</v>
      </c>
      <c r="AC19" s="13">
        <f>'Link In'!X74</f>
        <v>0</v>
      </c>
      <c r="AD19" s="13">
        <f>'Link In'!Y74</f>
        <v>0</v>
      </c>
      <c r="AE19" s="13">
        <f>'Link In'!Z74</f>
        <v>0</v>
      </c>
      <c r="AF19" s="13">
        <f>'Link In'!AA74</f>
        <v>0</v>
      </c>
      <c r="AG19" s="13">
        <f>'Link In'!AB74</f>
        <v>0</v>
      </c>
      <c r="AH19" s="13">
        <f>'Link In'!AC74</f>
        <v>0</v>
      </c>
    </row>
    <row r="20" spans="1:34" x14ac:dyDescent="0.3">
      <c r="A20" s="6"/>
      <c r="B20" s="12" t="s">
        <v>9</v>
      </c>
      <c r="C20" s="13"/>
      <c r="D20" s="12"/>
      <c r="E20" s="202">
        <v>340.77</v>
      </c>
      <c r="F20" s="202">
        <v>340.77</v>
      </c>
      <c r="G20" s="13">
        <f>'Link In'!B75</f>
        <v>10</v>
      </c>
      <c r="H20" s="13">
        <f>'Link In'!C75</f>
        <v>10</v>
      </c>
      <c r="I20" s="13">
        <f>'Link In'!D75</f>
        <v>10</v>
      </c>
      <c r="J20" s="13">
        <f>'Link In'!E75</f>
        <v>10</v>
      </c>
      <c r="K20" s="13">
        <f>'Link In'!F75</f>
        <v>10</v>
      </c>
      <c r="L20" s="13">
        <f>'Link In'!G75</f>
        <v>10</v>
      </c>
      <c r="M20" s="13">
        <f>'Link In'!H75</f>
        <v>10</v>
      </c>
      <c r="N20" s="13">
        <f>'Link In'!I75</f>
        <v>10</v>
      </c>
      <c r="O20" s="13">
        <f>'Link In'!J75</f>
        <v>10</v>
      </c>
      <c r="P20" s="13">
        <f>'Link In'!K75</f>
        <v>10</v>
      </c>
      <c r="Q20" s="13">
        <f>'Link In'!L75</f>
        <v>10</v>
      </c>
      <c r="R20" s="13">
        <f>'Link In'!M75</f>
        <v>10</v>
      </c>
      <c r="S20" s="13">
        <f>'Link In'!N75</f>
        <v>10</v>
      </c>
      <c r="T20" s="13">
        <f>'Link In'!O75</f>
        <v>10</v>
      </c>
      <c r="U20" s="13">
        <f>'Link In'!P75</f>
        <v>10</v>
      </c>
      <c r="V20" s="13">
        <f>'Link In'!Q75</f>
        <v>10</v>
      </c>
      <c r="W20" s="13">
        <f>'Link In'!R75</f>
        <v>10</v>
      </c>
      <c r="X20" s="13">
        <f>'Link In'!S75</f>
        <v>10</v>
      </c>
      <c r="Y20" s="13">
        <f>'Link In'!T75</f>
        <v>10</v>
      </c>
      <c r="Z20" s="13">
        <f>'Link In'!U75</f>
        <v>10</v>
      </c>
      <c r="AA20" s="13">
        <f>'Link In'!V75</f>
        <v>10</v>
      </c>
      <c r="AB20" s="13">
        <f>'Link In'!W75</f>
        <v>10</v>
      </c>
      <c r="AC20" s="13">
        <f>'Link In'!X75</f>
        <v>10</v>
      </c>
      <c r="AD20" s="13">
        <f>'Link In'!Y75</f>
        <v>10</v>
      </c>
      <c r="AE20" s="13">
        <f>'Link In'!Z75</f>
        <v>10</v>
      </c>
      <c r="AF20" s="13">
        <f>'Link In'!AA75</f>
        <v>10</v>
      </c>
      <c r="AG20" s="13">
        <f>'Link In'!AB75</f>
        <v>10</v>
      </c>
      <c r="AH20" s="13">
        <f>'Link In'!AC75</f>
        <v>10</v>
      </c>
    </row>
    <row r="21" spans="1:34" x14ac:dyDescent="0.3">
      <c r="A21" s="6"/>
      <c r="B21" s="12" t="s">
        <v>10</v>
      </c>
      <c r="C21" s="13"/>
      <c r="D21" s="12"/>
      <c r="E21" s="202">
        <v>681.5</v>
      </c>
      <c r="F21" s="202">
        <v>681.5</v>
      </c>
      <c r="G21" s="13">
        <f>'Link In'!B76</f>
        <v>9</v>
      </c>
      <c r="H21" s="13">
        <f>'Link In'!C76</f>
        <v>9</v>
      </c>
      <c r="I21" s="13">
        <f>'Link In'!D76</f>
        <v>9</v>
      </c>
      <c r="J21" s="13">
        <f>'Link In'!E76</f>
        <v>9</v>
      </c>
      <c r="K21" s="13">
        <f>'Link In'!F76</f>
        <v>9</v>
      </c>
      <c r="L21" s="13">
        <f>'Link In'!G76</f>
        <v>9</v>
      </c>
      <c r="M21" s="13">
        <f>'Link In'!H76</f>
        <v>9</v>
      </c>
      <c r="N21" s="13">
        <f>'Link In'!I76</f>
        <v>9</v>
      </c>
      <c r="O21" s="13">
        <f>'Link In'!J76</f>
        <v>9</v>
      </c>
      <c r="P21" s="13">
        <f>'Link In'!K76</f>
        <v>9</v>
      </c>
      <c r="Q21" s="13">
        <f>'Link In'!L76</f>
        <v>9</v>
      </c>
      <c r="R21" s="13">
        <f>'Link In'!M76</f>
        <v>9</v>
      </c>
      <c r="S21" s="13">
        <f>'Link In'!N76</f>
        <v>9</v>
      </c>
      <c r="T21" s="13">
        <f>'Link In'!O76</f>
        <v>9</v>
      </c>
      <c r="U21" s="13">
        <f>'Link In'!P76</f>
        <v>9</v>
      </c>
      <c r="V21" s="13">
        <f>'Link In'!Q76</f>
        <v>9</v>
      </c>
      <c r="W21" s="13">
        <f>'Link In'!R76</f>
        <v>9</v>
      </c>
      <c r="X21" s="13">
        <f>'Link In'!S76</f>
        <v>9</v>
      </c>
      <c r="Y21" s="13">
        <f>'Link In'!T76</f>
        <v>9</v>
      </c>
      <c r="Z21" s="13">
        <f>'Link In'!U76</f>
        <v>9</v>
      </c>
      <c r="AA21" s="13">
        <f>'Link In'!V76</f>
        <v>9</v>
      </c>
      <c r="AB21" s="13">
        <f>'Link In'!W76</f>
        <v>9</v>
      </c>
      <c r="AC21" s="13">
        <f>'Link In'!X76</f>
        <v>9</v>
      </c>
      <c r="AD21" s="13">
        <f>'Link In'!Y76</f>
        <v>9</v>
      </c>
      <c r="AE21" s="13">
        <f>'Link In'!Z76</f>
        <v>9</v>
      </c>
      <c r="AF21" s="13">
        <f>'Link In'!AA76</f>
        <v>9</v>
      </c>
      <c r="AG21" s="13">
        <f>'Link In'!AB76</f>
        <v>9</v>
      </c>
      <c r="AH21" s="13">
        <f>'Link In'!AC76</f>
        <v>9</v>
      </c>
    </row>
    <row r="22" spans="1:34" x14ac:dyDescent="0.3">
      <c r="A22" s="6"/>
      <c r="B22" s="12" t="s">
        <v>11</v>
      </c>
      <c r="C22" s="13"/>
      <c r="D22" s="12"/>
      <c r="E22" s="202">
        <v>1090.4000000000001</v>
      </c>
      <c r="F22" s="202">
        <v>1090.4000000000001</v>
      </c>
      <c r="G22" s="13">
        <f>'Link In'!B77</f>
        <v>0</v>
      </c>
      <c r="H22" s="13">
        <f>'Link In'!C77</f>
        <v>0</v>
      </c>
      <c r="I22" s="13">
        <f>'Link In'!D77</f>
        <v>0</v>
      </c>
      <c r="J22" s="13">
        <f>'Link In'!E77</f>
        <v>0</v>
      </c>
      <c r="K22" s="13">
        <f>'Link In'!F77</f>
        <v>0</v>
      </c>
      <c r="L22" s="13">
        <f>'Link In'!G77</f>
        <v>0</v>
      </c>
      <c r="M22" s="13">
        <f>'Link In'!H77</f>
        <v>0</v>
      </c>
      <c r="N22" s="13">
        <f>'Link In'!I77</f>
        <v>0</v>
      </c>
      <c r="O22" s="13">
        <f>'Link In'!J77</f>
        <v>0</v>
      </c>
      <c r="P22" s="13">
        <f>'Link In'!K77</f>
        <v>0</v>
      </c>
      <c r="Q22" s="13">
        <f>'Link In'!L77</f>
        <v>0</v>
      </c>
      <c r="R22" s="13">
        <f>'Link In'!M77</f>
        <v>0</v>
      </c>
      <c r="S22" s="13">
        <f>'Link In'!N77</f>
        <v>0</v>
      </c>
      <c r="T22" s="13">
        <f>'Link In'!O77</f>
        <v>0</v>
      </c>
      <c r="U22" s="13">
        <f>'Link In'!P77</f>
        <v>0</v>
      </c>
      <c r="V22" s="13">
        <f>'Link In'!Q77</f>
        <v>0</v>
      </c>
      <c r="W22" s="13">
        <f>'Link In'!R77</f>
        <v>0</v>
      </c>
      <c r="X22" s="13">
        <f>'Link In'!S77</f>
        <v>0</v>
      </c>
      <c r="Y22" s="13">
        <f>'Link In'!T77</f>
        <v>0</v>
      </c>
      <c r="Z22" s="13">
        <f>'Link In'!U77</f>
        <v>0</v>
      </c>
      <c r="AA22" s="13">
        <f>'Link In'!V77</f>
        <v>0</v>
      </c>
      <c r="AB22" s="13">
        <f>'Link In'!W77</f>
        <v>0</v>
      </c>
      <c r="AC22" s="13">
        <f>'Link In'!X77</f>
        <v>0</v>
      </c>
      <c r="AD22" s="13">
        <f>'Link In'!Y77</f>
        <v>0</v>
      </c>
      <c r="AE22" s="13">
        <f>'Link In'!Z77</f>
        <v>0</v>
      </c>
      <c r="AF22" s="13">
        <f>'Link In'!AA77</f>
        <v>0</v>
      </c>
      <c r="AG22" s="13">
        <f>'Link In'!AB77</f>
        <v>0</v>
      </c>
      <c r="AH22" s="13">
        <f>'Link In'!AC77</f>
        <v>0</v>
      </c>
    </row>
    <row r="23" spans="1:34" x14ac:dyDescent="0.3">
      <c r="A23" s="6"/>
      <c r="B23" s="12"/>
      <c r="C23" s="13"/>
      <c r="D23" s="12"/>
      <c r="E23" s="203"/>
      <c r="F23" s="203"/>
      <c r="G23" s="13"/>
      <c r="H23" s="13"/>
      <c r="I23" s="13"/>
      <c r="J23" s="13"/>
      <c r="K23" s="13"/>
      <c r="L23" s="1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x14ac:dyDescent="0.3">
      <c r="A24" s="6"/>
      <c r="B24" s="15"/>
      <c r="C24" s="16"/>
      <c r="D24" s="15"/>
      <c r="E24" s="204"/>
      <c r="F24" s="204"/>
      <c r="G24" s="16"/>
      <c r="H24" s="16"/>
      <c r="I24" s="16"/>
      <c r="J24" s="16"/>
      <c r="K24" s="16"/>
      <c r="L24" s="16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x14ac:dyDescent="0.3">
      <c r="A25" s="6"/>
      <c r="B25" s="10" t="s">
        <v>16</v>
      </c>
      <c r="C25" s="18"/>
      <c r="D25" s="10"/>
      <c r="E25" s="198"/>
      <c r="F25" s="198"/>
      <c r="G25" s="18">
        <f>SUM(G14:G24)</f>
        <v>54</v>
      </c>
      <c r="H25" s="18">
        <f>SUM(H14:H24)</f>
        <v>56</v>
      </c>
      <c r="I25" s="18">
        <f>SUM(I14:I24)</f>
        <v>51.821900220102719</v>
      </c>
      <c r="J25" s="18">
        <f t="shared" ref="J25:AH25" si="0">SUM(J14:J24)</f>
        <v>54</v>
      </c>
      <c r="K25" s="18">
        <f t="shared" si="0"/>
        <v>53</v>
      </c>
      <c r="L25" s="18">
        <f t="shared" si="0"/>
        <v>54</v>
      </c>
      <c r="M25" s="18">
        <f t="shared" si="0"/>
        <v>53</v>
      </c>
      <c r="N25" s="18">
        <f t="shared" si="0"/>
        <v>53</v>
      </c>
      <c r="O25" s="18">
        <f t="shared" si="0"/>
        <v>53</v>
      </c>
      <c r="P25" s="18">
        <f t="shared" si="0"/>
        <v>53</v>
      </c>
      <c r="Q25" s="18">
        <f t="shared" si="0"/>
        <v>53</v>
      </c>
      <c r="R25" s="18">
        <f t="shared" si="0"/>
        <v>53</v>
      </c>
      <c r="S25" s="18">
        <f t="shared" si="0"/>
        <v>53</v>
      </c>
      <c r="T25" s="18">
        <f t="shared" si="0"/>
        <v>53</v>
      </c>
      <c r="U25" s="18">
        <f t="shared" si="0"/>
        <v>53</v>
      </c>
      <c r="V25" s="18">
        <f t="shared" si="0"/>
        <v>53</v>
      </c>
      <c r="W25" s="18">
        <f t="shared" si="0"/>
        <v>53</v>
      </c>
      <c r="X25" s="18">
        <f t="shared" si="0"/>
        <v>53</v>
      </c>
      <c r="Y25" s="18">
        <f t="shared" si="0"/>
        <v>53</v>
      </c>
      <c r="Z25" s="18">
        <f t="shared" si="0"/>
        <v>53</v>
      </c>
      <c r="AA25" s="18">
        <f t="shared" si="0"/>
        <v>53</v>
      </c>
      <c r="AB25" s="18">
        <f t="shared" si="0"/>
        <v>53</v>
      </c>
      <c r="AC25" s="18">
        <f t="shared" si="0"/>
        <v>53</v>
      </c>
      <c r="AD25" s="18">
        <f t="shared" si="0"/>
        <v>53</v>
      </c>
      <c r="AE25" s="18">
        <f t="shared" si="0"/>
        <v>53</v>
      </c>
      <c r="AF25" s="18">
        <f t="shared" si="0"/>
        <v>53</v>
      </c>
      <c r="AG25" s="18">
        <f t="shared" si="0"/>
        <v>53</v>
      </c>
      <c r="AH25" s="18">
        <f t="shared" si="0"/>
        <v>53</v>
      </c>
    </row>
    <row r="26" spans="1:34" x14ac:dyDescent="0.3">
      <c r="A26" s="6"/>
      <c r="B26" s="7"/>
      <c r="C26" s="7"/>
      <c r="D26" s="7"/>
      <c r="E26" s="18"/>
      <c r="F26" s="19"/>
      <c r="G26" s="18"/>
      <c r="H26" s="18"/>
      <c r="I26" s="18"/>
      <c r="J26" s="18"/>
      <c r="K26" s="18"/>
      <c r="L26" s="18"/>
      <c r="M26" s="19"/>
      <c r="N26" s="19"/>
      <c r="O26" s="13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33"/>
      <c r="AB26" s="56"/>
      <c r="AC26" s="56"/>
      <c r="AD26" s="56"/>
      <c r="AE26" s="56"/>
      <c r="AF26" s="56"/>
      <c r="AG26" s="56"/>
      <c r="AH26" s="56"/>
    </row>
    <row r="27" spans="1:34" x14ac:dyDescent="0.3">
      <c r="E27" s="18"/>
      <c r="G27" s="18"/>
      <c r="H27" s="18"/>
      <c r="I27" s="18"/>
      <c r="J27" s="18"/>
      <c r="K27" s="18"/>
      <c r="L27" s="18"/>
      <c r="O27" s="13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33"/>
      <c r="AB27" s="56"/>
      <c r="AC27" s="56"/>
      <c r="AD27" s="56"/>
      <c r="AE27" s="56"/>
      <c r="AF27" s="56"/>
      <c r="AG27" s="56"/>
      <c r="AH27" s="56"/>
    </row>
    <row r="28" spans="1:34" x14ac:dyDescent="0.3">
      <c r="E28" s="19"/>
      <c r="G28" s="19"/>
      <c r="H28" s="19"/>
      <c r="I28" s="19"/>
      <c r="J28" s="19"/>
      <c r="K28" s="19"/>
      <c r="L28" s="19"/>
      <c r="O28" s="164"/>
      <c r="AA28" s="164"/>
    </row>
    <row r="29" spans="1:34" x14ac:dyDescent="0.3">
      <c r="O29" s="164"/>
      <c r="AA29" s="164"/>
    </row>
    <row r="30" spans="1:34" x14ac:dyDescent="0.3">
      <c r="A30" s="2" t="s">
        <v>18</v>
      </c>
      <c r="B30" s="3"/>
      <c r="C30" s="3"/>
      <c r="D30" s="3"/>
      <c r="E30" s="195"/>
      <c r="F30" s="195"/>
      <c r="G30" s="5">
        <f t="shared" ref="G30:AH30" si="1">G11</f>
        <v>43160</v>
      </c>
      <c r="H30" s="5">
        <f t="shared" si="1"/>
        <v>43191</v>
      </c>
      <c r="I30" s="5">
        <f t="shared" si="1"/>
        <v>43221</v>
      </c>
      <c r="J30" s="5">
        <f t="shared" si="1"/>
        <v>43252</v>
      </c>
      <c r="K30" s="5">
        <f t="shared" si="1"/>
        <v>43282</v>
      </c>
      <c r="L30" s="5">
        <f t="shared" si="1"/>
        <v>43313</v>
      </c>
      <c r="M30" s="5">
        <f t="shared" si="1"/>
        <v>43344</v>
      </c>
      <c r="N30" s="5">
        <f t="shared" si="1"/>
        <v>43374</v>
      </c>
      <c r="O30" s="165">
        <f t="shared" si="1"/>
        <v>43405</v>
      </c>
      <c r="P30" s="5">
        <f t="shared" si="1"/>
        <v>43435</v>
      </c>
      <c r="Q30" s="5">
        <f t="shared" si="1"/>
        <v>43466</v>
      </c>
      <c r="R30" s="5">
        <f t="shared" si="1"/>
        <v>43497</v>
      </c>
      <c r="S30" s="5">
        <f t="shared" si="1"/>
        <v>43525</v>
      </c>
      <c r="T30" s="5">
        <f t="shared" si="1"/>
        <v>43556</v>
      </c>
      <c r="U30" s="5">
        <f t="shared" si="1"/>
        <v>43586</v>
      </c>
      <c r="V30" s="5">
        <f t="shared" si="1"/>
        <v>43617</v>
      </c>
      <c r="W30" s="5">
        <f t="shared" si="1"/>
        <v>43647</v>
      </c>
      <c r="X30" s="5">
        <f t="shared" si="1"/>
        <v>43678</v>
      </c>
      <c r="Y30" s="5">
        <f t="shared" si="1"/>
        <v>43709</v>
      </c>
      <c r="Z30" s="5">
        <f t="shared" si="1"/>
        <v>43739</v>
      </c>
      <c r="AA30" s="165">
        <f t="shared" si="1"/>
        <v>43770</v>
      </c>
      <c r="AB30" s="5">
        <f t="shared" si="1"/>
        <v>43800</v>
      </c>
      <c r="AC30" s="5">
        <f t="shared" si="1"/>
        <v>43831</v>
      </c>
      <c r="AD30" s="5">
        <f t="shared" si="1"/>
        <v>43862</v>
      </c>
      <c r="AE30" s="5">
        <f t="shared" si="1"/>
        <v>43891</v>
      </c>
      <c r="AF30" s="5">
        <f t="shared" si="1"/>
        <v>43922</v>
      </c>
      <c r="AG30" s="5">
        <f t="shared" si="1"/>
        <v>43952</v>
      </c>
      <c r="AH30" s="5">
        <f t="shared" si="1"/>
        <v>43983</v>
      </c>
    </row>
    <row r="31" spans="1:34" x14ac:dyDescent="0.3">
      <c r="A31" s="25"/>
      <c r="B31" s="26"/>
      <c r="C31" s="26"/>
      <c r="D31" s="26"/>
      <c r="E31" s="205"/>
      <c r="F31" s="205"/>
      <c r="G31" s="9"/>
      <c r="H31" s="9"/>
      <c r="I31" s="9"/>
      <c r="J31" s="9"/>
      <c r="K31" s="9"/>
      <c r="L31" s="9"/>
      <c r="M31" s="9"/>
      <c r="N31" s="9"/>
      <c r="O31" s="16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66"/>
      <c r="AB31" s="9"/>
      <c r="AC31" s="9"/>
      <c r="AD31" s="9"/>
      <c r="AE31" s="9"/>
      <c r="AF31" s="9"/>
      <c r="AG31" s="9"/>
      <c r="AH31" s="9"/>
    </row>
    <row r="32" spans="1:34" x14ac:dyDescent="0.3">
      <c r="A32" s="6"/>
      <c r="B32" s="21" t="s">
        <v>15</v>
      </c>
      <c r="C32" s="21"/>
      <c r="D32" s="21"/>
      <c r="E32" s="7" t="s">
        <v>23</v>
      </c>
      <c r="F32" s="7"/>
      <c r="G32" s="27"/>
      <c r="H32" s="27"/>
      <c r="I32" s="27"/>
      <c r="J32" s="27"/>
      <c r="K32" s="27"/>
      <c r="L32" s="27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x14ac:dyDescent="0.3">
      <c r="A33" s="6"/>
      <c r="B33" s="29" t="s">
        <v>27</v>
      </c>
      <c r="C33" s="29"/>
      <c r="D33" s="29"/>
      <c r="E33" s="196">
        <v>4.3087</v>
      </c>
      <c r="F33" s="196">
        <v>3.8340000000000001</v>
      </c>
      <c r="G33" s="13">
        <f>'Link In'!B80</f>
        <v>65096.270596426082</v>
      </c>
      <c r="H33" s="13">
        <f>'Link In'!C80</f>
        <v>48666.219540496633</v>
      </c>
      <c r="I33" s="13">
        <f>'Link In'!D80</f>
        <v>49350.266883267577</v>
      </c>
      <c r="J33" s="13">
        <f>'Link In'!E80</f>
        <v>62005.609190067298</v>
      </c>
      <c r="K33" s="13">
        <f>'Link In'!F80</f>
        <v>69120.023207240665</v>
      </c>
      <c r="L33" s="13">
        <f>'Link In'!G80</f>
        <v>56033.2</v>
      </c>
      <c r="M33" s="13">
        <f>'Link In'!H80</f>
        <v>58503.636390820531</v>
      </c>
      <c r="N33" s="13">
        <f>'Link In'!I80</f>
        <v>58047.577166746792</v>
      </c>
      <c r="O33" s="13">
        <f>'Link In'!J80</f>
        <v>49339.034324161272</v>
      </c>
      <c r="P33" s="13">
        <f>'Link In'!K80</f>
        <v>44607.609443071226</v>
      </c>
      <c r="Q33" s="13">
        <f>'Link In'!L80</f>
        <v>46854.151598367724</v>
      </c>
      <c r="R33" s="13">
        <f>'Link In'!M80</f>
        <v>44258.49377638306</v>
      </c>
      <c r="S33" s="13">
        <f>'Link In'!N80</f>
        <v>48609.350470992693</v>
      </c>
      <c r="T33" s="13">
        <f>'Link In'!O80</f>
        <v>48917.723306635169</v>
      </c>
      <c r="U33" s="13">
        <f>'Link In'!P80</f>
        <v>52413.994326282431</v>
      </c>
      <c r="V33" s="13">
        <f>'Link In'!Q80</f>
        <v>56492.570399612479</v>
      </c>
      <c r="W33" s="13">
        <f>'Link In'!R80</f>
        <v>59473.94789779788</v>
      </c>
      <c r="X33" s="13">
        <f>'Link In'!S80</f>
        <v>62370.370300487215</v>
      </c>
      <c r="Y33" s="13">
        <f>'Link In'!T80</f>
        <v>57617.097173166061</v>
      </c>
      <c r="Z33" s="13">
        <f>'Link In'!U80</f>
        <v>57167.948876560382</v>
      </c>
      <c r="AA33" s="13">
        <f>'Link In'!V80</f>
        <v>48591.371587483394</v>
      </c>
      <c r="AB33" s="13">
        <f>'Link In'!W80</f>
        <v>43931.644706231367</v>
      </c>
      <c r="AC33" s="13">
        <f>'Link In'!X80</f>
        <v>45441.123728480517</v>
      </c>
      <c r="AD33" s="13">
        <f>'Link In'!Y80</f>
        <v>42923.745775366282</v>
      </c>
      <c r="AE33" s="13">
        <f>'Link In'!Z80</f>
        <v>47143.389299794791</v>
      </c>
      <c r="AF33" s="13">
        <f>'Link In'!AA80</f>
        <v>47442.462225051218</v>
      </c>
      <c r="AG33" s="13">
        <f>'Link In'!AB80</f>
        <v>50833.292675978155</v>
      </c>
      <c r="AH33" s="13">
        <f>'Link In'!AC80</f>
        <v>54788.867020230442</v>
      </c>
    </row>
    <row r="34" spans="1:34" x14ac:dyDescent="0.3">
      <c r="A34" s="6"/>
      <c r="B34" s="29" t="s">
        <v>28</v>
      </c>
      <c r="C34" s="29"/>
      <c r="D34" s="29"/>
      <c r="E34" s="206"/>
      <c r="F34" s="206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</row>
    <row r="35" spans="1:34" x14ac:dyDescent="0.3">
      <c r="A35" s="6"/>
      <c r="B35" s="29" t="s">
        <v>29</v>
      </c>
      <c r="C35" s="29"/>
      <c r="D35" s="29"/>
      <c r="E35" s="206"/>
      <c r="F35" s="206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</row>
    <row r="36" spans="1:34" x14ac:dyDescent="0.3">
      <c r="A36" s="6"/>
      <c r="B36" s="29" t="s">
        <v>30</v>
      </c>
      <c r="C36" s="29"/>
      <c r="D36" s="29"/>
      <c r="E36" s="206"/>
      <c r="F36" s="206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</row>
    <row r="37" spans="1:34" x14ac:dyDescent="0.3">
      <c r="A37" s="6"/>
      <c r="B37" s="29"/>
      <c r="C37" s="29"/>
      <c r="D37" s="29"/>
      <c r="E37" s="206"/>
      <c r="F37" s="206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x14ac:dyDescent="0.3">
      <c r="A38" s="6"/>
      <c r="B38" s="30"/>
      <c r="C38" s="30"/>
      <c r="D38" s="30"/>
      <c r="E38" s="207"/>
      <c r="F38" s="207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x14ac:dyDescent="0.3">
      <c r="A39" s="22"/>
      <c r="B39" s="10" t="s">
        <v>21</v>
      </c>
      <c r="C39" s="10"/>
      <c r="D39" s="10"/>
      <c r="E39" s="198"/>
      <c r="F39" s="198"/>
      <c r="G39" s="18">
        <f>SUM(G33:G38)</f>
        <v>65096.270596426082</v>
      </c>
      <c r="H39" s="18">
        <f t="shared" ref="H39:AH39" si="2">SUM(H33:H38)</f>
        <v>48666.219540496633</v>
      </c>
      <c r="I39" s="18">
        <f t="shared" si="2"/>
        <v>49350.266883267577</v>
      </c>
      <c r="J39" s="18">
        <f t="shared" si="2"/>
        <v>62005.609190067298</v>
      </c>
      <c r="K39" s="18">
        <f t="shared" si="2"/>
        <v>69120.023207240665</v>
      </c>
      <c r="L39" s="18">
        <f t="shared" si="2"/>
        <v>56033.2</v>
      </c>
      <c r="M39" s="18">
        <f t="shared" si="2"/>
        <v>58503.636390820531</v>
      </c>
      <c r="N39" s="18">
        <f t="shared" si="2"/>
        <v>58047.577166746792</v>
      </c>
      <c r="O39" s="18">
        <f t="shared" si="2"/>
        <v>49339.034324161272</v>
      </c>
      <c r="P39" s="18">
        <f t="shared" si="2"/>
        <v>44607.609443071226</v>
      </c>
      <c r="Q39" s="18">
        <f t="shared" si="2"/>
        <v>46854.151598367724</v>
      </c>
      <c r="R39" s="18">
        <f t="shared" si="2"/>
        <v>44258.49377638306</v>
      </c>
      <c r="S39" s="18">
        <f t="shared" si="2"/>
        <v>48609.350470992693</v>
      </c>
      <c r="T39" s="18">
        <f t="shared" si="2"/>
        <v>48917.723306635169</v>
      </c>
      <c r="U39" s="18">
        <f t="shared" si="2"/>
        <v>52413.994326282431</v>
      </c>
      <c r="V39" s="18">
        <f t="shared" si="2"/>
        <v>56492.570399612479</v>
      </c>
      <c r="W39" s="18">
        <f t="shared" si="2"/>
        <v>59473.94789779788</v>
      </c>
      <c r="X39" s="18">
        <f t="shared" si="2"/>
        <v>62370.370300487215</v>
      </c>
      <c r="Y39" s="18">
        <f t="shared" si="2"/>
        <v>57617.097173166061</v>
      </c>
      <c r="Z39" s="18">
        <f t="shared" si="2"/>
        <v>57167.948876560382</v>
      </c>
      <c r="AA39" s="18">
        <f t="shared" si="2"/>
        <v>48591.371587483394</v>
      </c>
      <c r="AB39" s="18">
        <f t="shared" si="2"/>
        <v>43931.644706231367</v>
      </c>
      <c r="AC39" s="18">
        <f t="shared" si="2"/>
        <v>45441.123728480517</v>
      </c>
      <c r="AD39" s="18">
        <f t="shared" si="2"/>
        <v>42923.745775366282</v>
      </c>
      <c r="AE39" s="18">
        <f t="shared" si="2"/>
        <v>47143.389299794791</v>
      </c>
      <c r="AF39" s="18">
        <f t="shared" si="2"/>
        <v>47442.462225051218</v>
      </c>
      <c r="AG39" s="18">
        <f t="shared" si="2"/>
        <v>50833.292675978155</v>
      </c>
      <c r="AH39" s="18">
        <f t="shared" si="2"/>
        <v>54788.867020230442</v>
      </c>
    </row>
    <row r="40" spans="1:34" x14ac:dyDescent="0.3">
      <c r="E40" s="31"/>
      <c r="O40" s="13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33"/>
      <c r="AB40" s="56"/>
      <c r="AC40" s="56"/>
      <c r="AD40" s="56"/>
      <c r="AE40" s="56"/>
      <c r="AF40" s="56"/>
      <c r="AG40" s="56"/>
      <c r="AH40" s="56"/>
    </row>
    <row r="41" spans="1:34" x14ac:dyDescent="0.3">
      <c r="O41" s="13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33"/>
      <c r="AB41" s="56"/>
      <c r="AC41" s="56"/>
      <c r="AD41" s="56"/>
      <c r="AE41" s="56"/>
      <c r="AF41" s="56"/>
      <c r="AG41" s="56"/>
      <c r="AH41" s="56"/>
    </row>
    <row r="42" spans="1:34" x14ac:dyDescent="0.3">
      <c r="O42" s="164"/>
      <c r="AA42" s="164"/>
    </row>
    <row r="43" spans="1:34" x14ac:dyDescent="0.3">
      <c r="O43" s="164"/>
      <c r="AA43" s="164"/>
    </row>
    <row r="44" spans="1:34" x14ac:dyDescent="0.3">
      <c r="O44" s="164"/>
      <c r="AA44" s="164"/>
    </row>
    <row r="45" spans="1:34" x14ac:dyDescent="0.3">
      <c r="F45" s="53"/>
      <c r="G45" s="53"/>
      <c r="H45" s="53"/>
      <c r="I45" s="53"/>
      <c r="J45" s="53"/>
      <c r="K45" s="53"/>
      <c r="L45" s="53"/>
      <c r="M45" s="53"/>
      <c r="N45" s="53"/>
      <c r="O45" s="168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168"/>
      <c r="AB45" s="53"/>
      <c r="AC45" s="53"/>
      <c r="AD45" s="53"/>
      <c r="AE45" s="53"/>
      <c r="AF45" s="53"/>
      <c r="AG45" s="53"/>
      <c r="AH45" s="53"/>
    </row>
    <row r="46" spans="1:34" x14ac:dyDescent="0.3">
      <c r="A46" s="24" t="s">
        <v>36</v>
      </c>
      <c r="B46" s="1"/>
      <c r="C46" s="1"/>
      <c r="D46" s="1"/>
      <c r="E46" s="1" t="s">
        <v>24</v>
      </c>
      <c r="F46" s="1"/>
      <c r="G46" s="1" t="s">
        <v>25</v>
      </c>
      <c r="H46" s="1" t="s">
        <v>25</v>
      </c>
      <c r="I46" s="1" t="s">
        <v>25</v>
      </c>
      <c r="J46" s="1" t="s">
        <v>25</v>
      </c>
      <c r="K46" s="1" t="s">
        <v>25</v>
      </c>
      <c r="L46" s="1" t="s">
        <v>25</v>
      </c>
      <c r="M46" s="1" t="s">
        <v>25</v>
      </c>
      <c r="N46" s="1" t="s">
        <v>25</v>
      </c>
      <c r="O46" s="7" t="s">
        <v>25</v>
      </c>
      <c r="P46" s="1" t="s">
        <v>25</v>
      </c>
      <c r="Q46" s="1" t="s">
        <v>25</v>
      </c>
      <c r="R46" s="1" t="s">
        <v>25</v>
      </c>
      <c r="S46" s="1"/>
      <c r="T46" s="1"/>
      <c r="U46" s="1"/>
      <c r="V46" s="1"/>
      <c r="W46" s="1" t="s">
        <v>26</v>
      </c>
      <c r="X46" s="1" t="s">
        <v>26</v>
      </c>
      <c r="Y46" s="1" t="s">
        <v>26</v>
      </c>
      <c r="Z46" s="1" t="s">
        <v>26</v>
      </c>
      <c r="AA46" s="7" t="s">
        <v>26</v>
      </c>
      <c r="AB46" s="1" t="s">
        <v>26</v>
      </c>
      <c r="AC46" s="1" t="s">
        <v>26</v>
      </c>
      <c r="AD46" s="1" t="s">
        <v>26</v>
      </c>
      <c r="AE46" s="1" t="s">
        <v>26</v>
      </c>
      <c r="AF46" s="1" t="s">
        <v>26</v>
      </c>
      <c r="AG46" s="1" t="s">
        <v>26</v>
      </c>
      <c r="AH46" s="1" t="s">
        <v>26</v>
      </c>
    </row>
    <row r="47" spans="1:34" x14ac:dyDescent="0.3">
      <c r="A47" s="2" t="s">
        <v>1</v>
      </c>
      <c r="B47" s="3"/>
      <c r="C47" s="3"/>
      <c r="D47" s="3"/>
      <c r="E47" s="195"/>
      <c r="F47" s="195"/>
      <c r="G47" s="209">
        <f>G11</f>
        <v>43160</v>
      </c>
      <c r="H47" s="5">
        <f t="shared" ref="H47:AH47" si="3">H11</f>
        <v>43191</v>
      </c>
      <c r="I47" s="5">
        <f t="shared" si="3"/>
        <v>43221</v>
      </c>
      <c r="J47" s="5">
        <f t="shared" si="3"/>
        <v>43252</v>
      </c>
      <c r="K47" s="5">
        <f t="shared" si="3"/>
        <v>43282</v>
      </c>
      <c r="L47" s="165">
        <f t="shared" si="3"/>
        <v>43313</v>
      </c>
      <c r="M47" s="5">
        <f t="shared" si="3"/>
        <v>43344</v>
      </c>
      <c r="N47" s="5">
        <f t="shared" si="3"/>
        <v>43374</v>
      </c>
      <c r="O47" s="165">
        <f t="shared" si="3"/>
        <v>43405</v>
      </c>
      <c r="P47" s="5">
        <f t="shared" si="3"/>
        <v>43435</v>
      </c>
      <c r="Q47" s="5">
        <f t="shared" si="3"/>
        <v>43466</v>
      </c>
      <c r="R47" s="5">
        <f t="shared" si="3"/>
        <v>43497</v>
      </c>
      <c r="S47" s="5">
        <f t="shared" si="3"/>
        <v>43525</v>
      </c>
      <c r="T47" s="5">
        <f t="shared" si="3"/>
        <v>43556</v>
      </c>
      <c r="U47" s="5">
        <f t="shared" si="3"/>
        <v>43586</v>
      </c>
      <c r="V47" s="5">
        <f t="shared" si="3"/>
        <v>43617</v>
      </c>
      <c r="W47" s="5">
        <f t="shared" si="3"/>
        <v>43647</v>
      </c>
      <c r="X47" s="5">
        <f t="shared" si="3"/>
        <v>43678</v>
      </c>
      <c r="Y47" s="5">
        <f t="shared" si="3"/>
        <v>43709</v>
      </c>
      <c r="Z47" s="5">
        <f t="shared" si="3"/>
        <v>43739</v>
      </c>
      <c r="AA47" s="165">
        <f t="shared" si="3"/>
        <v>43770</v>
      </c>
      <c r="AB47" s="5">
        <f t="shared" si="3"/>
        <v>43800</v>
      </c>
      <c r="AC47" s="5">
        <f t="shared" si="3"/>
        <v>43831</v>
      </c>
      <c r="AD47" s="5">
        <f t="shared" si="3"/>
        <v>43862</v>
      </c>
      <c r="AE47" s="5">
        <f t="shared" si="3"/>
        <v>43891</v>
      </c>
      <c r="AF47" s="5">
        <f t="shared" si="3"/>
        <v>43922</v>
      </c>
      <c r="AG47" s="5">
        <f t="shared" si="3"/>
        <v>43952</v>
      </c>
      <c r="AH47" s="5">
        <f t="shared" si="3"/>
        <v>43983</v>
      </c>
    </row>
    <row r="48" spans="1:34" x14ac:dyDescent="0.3">
      <c r="A48" s="6"/>
      <c r="B48" s="7"/>
      <c r="C48" s="7"/>
      <c r="D48" s="7"/>
      <c r="E48" s="205"/>
      <c r="F48" s="205"/>
      <c r="G48" s="8"/>
      <c r="H48" s="8"/>
      <c r="I48" s="8"/>
      <c r="J48" s="8"/>
      <c r="K48" s="8"/>
      <c r="L48" s="8"/>
      <c r="M48" s="8"/>
      <c r="N48" s="8"/>
      <c r="O48" s="166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6"/>
      <c r="AB48" s="8"/>
      <c r="AC48" s="8"/>
      <c r="AD48" s="8"/>
      <c r="AE48" s="8"/>
      <c r="AF48" s="8"/>
      <c r="AG48" s="8"/>
      <c r="AH48" s="8"/>
    </row>
    <row r="49" spans="1:34" x14ac:dyDescent="0.3">
      <c r="A49" s="6"/>
      <c r="B49" s="10" t="str">
        <f>B13</f>
        <v>Industrial</v>
      </c>
      <c r="C49" s="10"/>
      <c r="D49" s="10"/>
      <c r="E49" s="7" t="s">
        <v>23</v>
      </c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x14ac:dyDescent="0.3">
      <c r="A50" s="6"/>
      <c r="B50" s="12" t="s">
        <v>3</v>
      </c>
      <c r="C50" s="12"/>
      <c r="D50" s="12"/>
      <c r="E50" s="187">
        <f>E14</f>
        <v>13.63</v>
      </c>
      <c r="F50" s="201">
        <f>F14</f>
        <v>13.63</v>
      </c>
      <c r="G50" s="210">
        <f t="shared" ref="G50:L50" si="4">$E50*G14</f>
        <v>95.410000000000011</v>
      </c>
      <c r="H50" s="155">
        <f t="shared" si="4"/>
        <v>95.410000000000011</v>
      </c>
      <c r="I50" s="155">
        <f t="shared" si="4"/>
        <v>95.410000000000011</v>
      </c>
      <c r="J50" s="155">
        <f t="shared" si="4"/>
        <v>95.410000000000011</v>
      </c>
      <c r="K50" s="155">
        <f t="shared" si="4"/>
        <v>81.78</v>
      </c>
      <c r="L50" s="155">
        <f t="shared" si="4"/>
        <v>95.41</v>
      </c>
      <c r="M50" s="155">
        <f t="shared" ref="M50:M58" si="5">$F50*M14</f>
        <v>81.78</v>
      </c>
      <c r="N50" s="155">
        <f t="shared" ref="N50:AH50" si="6">$F50*N14</f>
        <v>81.78</v>
      </c>
      <c r="O50" s="155">
        <f t="shared" si="6"/>
        <v>81.78</v>
      </c>
      <c r="P50" s="155">
        <f t="shared" si="6"/>
        <v>81.78</v>
      </c>
      <c r="Q50" s="155">
        <f t="shared" si="6"/>
        <v>81.78</v>
      </c>
      <c r="R50" s="155">
        <f t="shared" si="6"/>
        <v>81.78</v>
      </c>
      <c r="S50" s="155">
        <f t="shared" si="6"/>
        <v>81.78</v>
      </c>
      <c r="T50" s="155">
        <f t="shared" si="6"/>
        <v>81.78</v>
      </c>
      <c r="U50" s="155">
        <f t="shared" si="6"/>
        <v>81.78</v>
      </c>
      <c r="V50" s="155">
        <f t="shared" si="6"/>
        <v>81.78</v>
      </c>
      <c r="W50" s="155">
        <f t="shared" si="6"/>
        <v>81.78</v>
      </c>
      <c r="X50" s="155">
        <f t="shared" si="6"/>
        <v>81.78</v>
      </c>
      <c r="Y50" s="155">
        <f t="shared" si="6"/>
        <v>81.78</v>
      </c>
      <c r="Z50" s="155">
        <f t="shared" si="6"/>
        <v>81.78</v>
      </c>
      <c r="AA50" s="155">
        <f t="shared" si="6"/>
        <v>81.78</v>
      </c>
      <c r="AB50" s="155">
        <f t="shared" si="6"/>
        <v>81.78</v>
      </c>
      <c r="AC50" s="155">
        <f t="shared" si="6"/>
        <v>81.78</v>
      </c>
      <c r="AD50" s="155">
        <f t="shared" si="6"/>
        <v>81.78</v>
      </c>
      <c r="AE50" s="155">
        <f t="shared" si="6"/>
        <v>81.78</v>
      </c>
      <c r="AF50" s="155">
        <f t="shared" si="6"/>
        <v>81.78</v>
      </c>
      <c r="AG50" s="155">
        <f t="shared" si="6"/>
        <v>81.78</v>
      </c>
      <c r="AH50" s="155">
        <f t="shared" si="6"/>
        <v>81.78</v>
      </c>
    </row>
    <row r="51" spans="1:34" x14ac:dyDescent="0.3">
      <c r="A51" s="6"/>
      <c r="B51" s="12" t="s">
        <v>4</v>
      </c>
      <c r="C51" s="12"/>
      <c r="D51" s="12"/>
      <c r="E51" s="188">
        <f t="shared" ref="E51:F58" si="7">E15</f>
        <v>20.46</v>
      </c>
      <c r="F51" s="202">
        <f t="shared" si="7"/>
        <v>20.46</v>
      </c>
      <c r="G51" s="211">
        <f t="shared" ref="G51:L51" si="8">$E51*G15</f>
        <v>0</v>
      </c>
      <c r="H51" s="33">
        <f t="shared" si="8"/>
        <v>0</v>
      </c>
      <c r="I51" s="33">
        <f t="shared" si="8"/>
        <v>0</v>
      </c>
      <c r="J51" s="33">
        <f t="shared" si="8"/>
        <v>0</v>
      </c>
      <c r="K51" s="33">
        <f t="shared" si="8"/>
        <v>0</v>
      </c>
      <c r="L51" s="33">
        <f t="shared" si="8"/>
        <v>0</v>
      </c>
      <c r="M51" s="33">
        <f t="shared" si="5"/>
        <v>0</v>
      </c>
      <c r="N51" s="33">
        <f t="shared" ref="N51:AH51" si="9">$F51*N15</f>
        <v>0</v>
      </c>
      <c r="O51" s="33">
        <f t="shared" si="9"/>
        <v>0</v>
      </c>
      <c r="P51" s="33">
        <f t="shared" si="9"/>
        <v>0</v>
      </c>
      <c r="Q51" s="33">
        <f t="shared" si="9"/>
        <v>0</v>
      </c>
      <c r="R51" s="33">
        <f t="shared" si="9"/>
        <v>0</v>
      </c>
      <c r="S51" s="33">
        <f t="shared" si="9"/>
        <v>0</v>
      </c>
      <c r="T51" s="33">
        <f t="shared" si="9"/>
        <v>0</v>
      </c>
      <c r="U51" s="33">
        <f t="shared" si="9"/>
        <v>0</v>
      </c>
      <c r="V51" s="33">
        <f t="shared" si="9"/>
        <v>0</v>
      </c>
      <c r="W51" s="33">
        <f t="shared" si="9"/>
        <v>0</v>
      </c>
      <c r="X51" s="33">
        <f t="shared" si="9"/>
        <v>0</v>
      </c>
      <c r="Y51" s="33">
        <f t="shared" si="9"/>
        <v>0</v>
      </c>
      <c r="Z51" s="33">
        <f t="shared" si="9"/>
        <v>0</v>
      </c>
      <c r="AA51" s="33">
        <f t="shared" si="9"/>
        <v>0</v>
      </c>
      <c r="AB51" s="33">
        <f t="shared" si="9"/>
        <v>0</v>
      </c>
      <c r="AC51" s="33">
        <f t="shared" si="9"/>
        <v>0</v>
      </c>
      <c r="AD51" s="33">
        <f t="shared" si="9"/>
        <v>0</v>
      </c>
      <c r="AE51" s="33">
        <f t="shared" si="9"/>
        <v>0</v>
      </c>
      <c r="AF51" s="33">
        <f t="shared" si="9"/>
        <v>0</v>
      </c>
      <c r="AG51" s="33">
        <f t="shared" si="9"/>
        <v>0</v>
      </c>
      <c r="AH51" s="33">
        <f t="shared" si="9"/>
        <v>0</v>
      </c>
    </row>
    <row r="52" spans="1:34" x14ac:dyDescent="0.3">
      <c r="A52" s="6"/>
      <c r="B52" s="12" t="s">
        <v>5</v>
      </c>
      <c r="C52" s="12"/>
      <c r="D52" s="12"/>
      <c r="E52" s="188">
        <f t="shared" si="7"/>
        <v>34.07</v>
      </c>
      <c r="F52" s="202">
        <f t="shared" si="7"/>
        <v>34.07</v>
      </c>
      <c r="G52" s="211">
        <f t="shared" ref="G52:L52" si="10">$E52*G16</f>
        <v>136.28</v>
      </c>
      <c r="H52" s="33">
        <f t="shared" si="10"/>
        <v>136.28</v>
      </c>
      <c r="I52" s="33">
        <f t="shared" si="10"/>
        <v>136.28</v>
      </c>
      <c r="J52" s="33">
        <f t="shared" si="10"/>
        <v>136.28</v>
      </c>
      <c r="K52" s="33">
        <f t="shared" si="10"/>
        <v>136.28</v>
      </c>
      <c r="L52" s="33">
        <f t="shared" si="10"/>
        <v>136.28</v>
      </c>
      <c r="M52" s="33">
        <f t="shared" si="5"/>
        <v>136.28</v>
      </c>
      <c r="N52" s="33">
        <f t="shared" ref="N52:AH52" si="11">$F52*N16</f>
        <v>136.28</v>
      </c>
      <c r="O52" s="33">
        <f t="shared" si="11"/>
        <v>136.28</v>
      </c>
      <c r="P52" s="33">
        <f t="shared" si="11"/>
        <v>136.28</v>
      </c>
      <c r="Q52" s="33">
        <f t="shared" si="11"/>
        <v>136.28</v>
      </c>
      <c r="R52" s="33">
        <f t="shared" si="11"/>
        <v>136.28</v>
      </c>
      <c r="S52" s="33">
        <f t="shared" si="11"/>
        <v>136.28</v>
      </c>
      <c r="T52" s="33">
        <f t="shared" si="11"/>
        <v>136.28</v>
      </c>
      <c r="U52" s="33">
        <f t="shared" si="11"/>
        <v>136.28</v>
      </c>
      <c r="V52" s="33">
        <f t="shared" si="11"/>
        <v>136.28</v>
      </c>
      <c r="W52" s="33">
        <f t="shared" si="11"/>
        <v>136.28</v>
      </c>
      <c r="X52" s="33">
        <f t="shared" si="11"/>
        <v>136.28</v>
      </c>
      <c r="Y52" s="33">
        <f t="shared" si="11"/>
        <v>136.28</v>
      </c>
      <c r="Z52" s="33">
        <f t="shared" si="11"/>
        <v>136.28</v>
      </c>
      <c r="AA52" s="33">
        <f t="shared" si="11"/>
        <v>136.28</v>
      </c>
      <c r="AB52" s="33">
        <f t="shared" si="11"/>
        <v>136.28</v>
      </c>
      <c r="AC52" s="33">
        <f t="shared" si="11"/>
        <v>136.28</v>
      </c>
      <c r="AD52" s="33">
        <f t="shared" si="11"/>
        <v>136.28</v>
      </c>
      <c r="AE52" s="33">
        <f t="shared" si="11"/>
        <v>136.28</v>
      </c>
      <c r="AF52" s="33">
        <f t="shared" si="11"/>
        <v>136.28</v>
      </c>
      <c r="AG52" s="33">
        <f t="shared" si="11"/>
        <v>136.28</v>
      </c>
      <c r="AH52" s="33">
        <f t="shared" si="11"/>
        <v>136.28</v>
      </c>
    </row>
    <row r="53" spans="1:34" x14ac:dyDescent="0.3">
      <c r="A53" s="6"/>
      <c r="B53" s="12" t="s">
        <v>6</v>
      </c>
      <c r="C53" s="12"/>
      <c r="D53" s="12"/>
      <c r="E53" s="188">
        <f t="shared" si="7"/>
        <v>68.17</v>
      </c>
      <c r="F53" s="202">
        <f t="shared" si="7"/>
        <v>68.17</v>
      </c>
      <c r="G53" s="211">
        <f t="shared" ref="G53:L53" si="12">$E53*G17</f>
        <v>136.34</v>
      </c>
      <c r="H53" s="33">
        <f t="shared" si="12"/>
        <v>136.34</v>
      </c>
      <c r="I53" s="33">
        <f t="shared" si="12"/>
        <v>136.34</v>
      </c>
      <c r="J53" s="33">
        <f t="shared" si="12"/>
        <v>136.34</v>
      </c>
      <c r="K53" s="33">
        <f t="shared" si="12"/>
        <v>136.34</v>
      </c>
      <c r="L53" s="33">
        <f t="shared" si="12"/>
        <v>136.34</v>
      </c>
      <c r="M53" s="33">
        <f t="shared" si="5"/>
        <v>136.34</v>
      </c>
      <c r="N53" s="33">
        <f t="shared" ref="N53:AH53" si="13">$F53*N17</f>
        <v>136.34</v>
      </c>
      <c r="O53" s="33">
        <f t="shared" si="13"/>
        <v>136.34</v>
      </c>
      <c r="P53" s="33">
        <f t="shared" si="13"/>
        <v>136.34</v>
      </c>
      <c r="Q53" s="33">
        <f t="shared" si="13"/>
        <v>136.34</v>
      </c>
      <c r="R53" s="33">
        <f t="shared" si="13"/>
        <v>136.34</v>
      </c>
      <c r="S53" s="33">
        <f t="shared" si="13"/>
        <v>136.34</v>
      </c>
      <c r="T53" s="33">
        <f t="shared" si="13"/>
        <v>136.34</v>
      </c>
      <c r="U53" s="33">
        <f t="shared" si="13"/>
        <v>136.34</v>
      </c>
      <c r="V53" s="33">
        <f t="shared" si="13"/>
        <v>136.34</v>
      </c>
      <c r="W53" s="33">
        <f t="shared" si="13"/>
        <v>136.34</v>
      </c>
      <c r="X53" s="33">
        <f t="shared" si="13"/>
        <v>136.34</v>
      </c>
      <c r="Y53" s="33">
        <f t="shared" si="13"/>
        <v>136.34</v>
      </c>
      <c r="Z53" s="33">
        <f t="shared" si="13"/>
        <v>136.34</v>
      </c>
      <c r="AA53" s="33">
        <f t="shared" si="13"/>
        <v>136.34</v>
      </c>
      <c r="AB53" s="33">
        <f t="shared" si="13"/>
        <v>136.34</v>
      </c>
      <c r="AC53" s="33">
        <f t="shared" si="13"/>
        <v>136.34</v>
      </c>
      <c r="AD53" s="33">
        <f t="shared" si="13"/>
        <v>136.34</v>
      </c>
      <c r="AE53" s="33">
        <f t="shared" si="13"/>
        <v>136.34</v>
      </c>
      <c r="AF53" s="33">
        <f t="shared" si="13"/>
        <v>136.34</v>
      </c>
      <c r="AG53" s="33">
        <f t="shared" si="13"/>
        <v>136.34</v>
      </c>
      <c r="AH53" s="33">
        <f t="shared" si="13"/>
        <v>136.34</v>
      </c>
    </row>
    <row r="54" spans="1:34" x14ac:dyDescent="0.3">
      <c r="A54" s="6"/>
      <c r="B54" s="12" t="s">
        <v>7</v>
      </c>
      <c r="C54" s="12"/>
      <c r="D54" s="12"/>
      <c r="E54" s="188">
        <f t="shared" si="7"/>
        <v>109.04</v>
      </c>
      <c r="F54" s="202">
        <f t="shared" si="7"/>
        <v>109.04</v>
      </c>
      <c r="G54" s="211">
        <f t="shared" ref="G54:L54" si="14">$E54*G18</f>
        <v>2398.88</v>
      </c>
      <c r="H54" s="33">
        <f t="shared" si="14"/>
        <v>2616.96</v>
      </c>
      <c r="I54" s="33">
        <f t="shared" si="14"/>
        <v>2161.38</v>
      </c>
      <c r="J54" s="33">
        <f t="shared" si="14"/>
        <v>2398.88</v>
      </c>
      <c r="K54" s="33">
        <f t="shared" si="14"/>
        <v>2398.88</v>
      </c>
      <c r="L54" s="33">
        <f t="shared" si="14"/>
        <v>2398.88</v>
      </c>
      <c r="M54" s="33">
        <f t="shared" si="5"/>
        <v>2398.88</v>
      </c>
      <c r="N54" s="33">
        <f t="shared" ref="N54:AH54" si="15">$F54*N18</f>
        <v>2398.88</v>
      </c>
      <c r="O54" s="33">
        <f t="shared" si="15"/>
        <v>2398.88</v>
      </c>
      <c r="P54" s="33">
        <f t="shared" si="15"/>
        <v>2398.88</v>
      </c>
      <c r="Q54" s="33">
        <f t="shared" si="15"/>
        <v>2398.88</v>
      </c>
      <c r="R54" s="33">
        <f t="shared" si="15"/>
        <v>2398.88</v>
      </c>
      <c r="S54" s="33">
        <f t="shared" si="15"/>
        <v>2398.88</v>
      </c>
      <c r="T54" s="33">
        <f t="shared" si="15"/>
        <v>2398.88</v>
      </c>
      <c r="U54" s="33">
        <f t="shared" si="15"/>
        <v>2398.88</v>
      </c>
      <c r="V54" s="33">
        <f t="shared" si="15"/>
        <v>2398.88</v>
      </c>
      <c r="W54" s="33">
        <f t="shared" si="15"/>
        <v>2398.88</v>
      </c>
      <c r="X54" s="33">
        <f t="shared" si="15"/>
        <v>2398.88</v>
      </c>
      <c r="Y54" s="33">
        <f t="shared" si="15"/>
        <v>2398.88</v>
      </c>
      <c r="Z54" s="33">
        <f t="shared" si="15"/>
        <v>2398.88</v>
      </c>
      <c r="AA54" s="33">
        <f t="shared" si="15"/>
        <v>2398.88</v>
      </c>
      <c r="AB54" s="33">
        <f t="shared" si="15"/>
        <v>2398.88</v>
      </c>
      <c r="AC54" s="33">
        <f t="shared" si="15"/>
        <v>2398.88</v>
      </c>
      <c r="AD54" s="33">
        <f t="shared" si="15"/>
        <v>2398.88</v>
      </c>
      <c r="AE54" s="33">
        <f t="shared" si="15"/>
        <v>2398.88</v>
      </c>
      <c r="AF54" s="33">
        <f t="shared" si="15"/>
        <v>2398.88</v>
      </c>
      <c r="AG54" s="33">
        <f t="shared" si="15"/>
        <v>2398.88</v>
      </c>
      <c r="AH54" s="33">
        <f t="shared" si="15"/>
        <v>2398.88</v>
      </c>
    </row>
    <row r="55" spans="1:34" x14ac:dyDescent="0.3">
      <c r="A55" s="6"/>
      <c r="B55" s="12" t="s">
        <v>8</v>
      </c>
      <c r="C55" s="12"/>
      <c r="D55" s="12"/>
      <c r="E55" s="188">
        <f t="shared" si="7"/>
        <v>204.47</v>
      </c>
      <c r="F55" s="202">
        <f t="shared" si="7"/>
        <v>204.47</v>
      </c>
      <c r="G55" s="211">
        <f t="shared" ref="G55:L55" si="16">$E55*G19</f>
        <v>0</v>
      </c>
      <c r="H55" s="33">
        <f t="shared" si="16"/>
        <v>0</v>
      </c>
      <c r="I55" s="33">
        <f t="shared" si="16"/>
        <v>0</v>
      </c>
      <c r="J55" s="33">
        <f t="shared" si="16"/>
        <v>0</v>
      </c>
      <c r="K55" s="33">
        <f t="shared" si="16"/>
        <v>0</v>
      </c>
      <c r="L55" s="33">
        <f t="shared" si="16"/>
        <v>0</v>
      </c>
      <c r="M55" s="33">
        <f t="shared" si="5"/>
        <v>0</v>
      </c>
      <c r="N55" s="33">
        <f t="shared" ref="N55:AH55" si="17">$F55*N19</f>
        <v>0</v>
      </c>
      <c r="O55" s="33">
        <f t="shared" si="17"/>
        <v>0</v>
      </c>
      <c r="P55" s="33">
        <f t="shared" si="17"/>
        <v>0</v>
      </c>
      <c r="Q55" s="33">
        <f t="shared" si="17"/>
        <v>0</v>
      </c>
      <c r="R55" s="33">
        <f t="shared" si="17"/>
        <v>0</v>
      </c>
      <c r="S55" s="33">
        <f t="shared" si="17"/>
        <v>0</v>
      </c>
      <c r="T55" s="33">
        <f t="shared" si="17"/>
        <v>0</v>
      </c>
      <c r="U55" s="33">
        <f t="shared" si="17"/>
        <v>0</v>
      </c>
      <c r="V55" s="33">
        <f t="shared" si="17"/>
        <v>0</v>
      </c>
      <c r="W55" s="33">
        <f t="shared" si="17"/>
        <v>0</v>
      </c>
      <c r="X55" s="33">
        <f t="shared" si="17"/>
        <v>0</v>
      </c>
      <c r="Y55" s="33">
        <f t="shared" si="17"/>
        <v>0</v>
      </c>
      <c r="Z55" s="33">
        <f t="shared" si="17"/>
        <v>0</v>
      </c>
      <c r="AA55" s="33">
        <f t="shared" si="17"/>
        <v>0</v>
      </c>
      <c r="AB55" s="33">
        <f t="shared" si="17"/>
        <v>0</v>
      </c>
      <c r="AC55" s="33">
        <f t="shared" si="17"/>
        <v>0</v>
      </c>
      <c r="AD55" s="33">
        <f t="shared" si="17"/>
        <v>0</v>
      </c>
      <c r="AE55" s="33">
        <f t="shared" si="17"/>
        <v>0</v>
      </c>
      <c r="AF55" s="33">
        <f t="shared" si="17"/>
        <v>0</v>
      </c>
      <c r="AG55" s="33">
        <f t="shared" si="17"/>
        <v>0</v>
      </c>
      <c r="AH55" s="33">
        <f t="shared" si="17"/>
        <v>0</v>
      </c>
    </row>
    <row r="56" spans="1:34" x14ac:dyDescent="0.3">
      <c r="A56" s="6"/>
      <c r="B56" s="12" t="s">
        <v>9</v>
      </c>
      <c r="C56" s="12"/>
      <c r="D56" s="12"/>
      <c r="E56" s="188">
        <f t="shared" si="7"/>
        <v>340.77</v>
      </c>
      <c r="F56" s="202">
        <f t="shared" si="7"/>
        <v>340.77</v>
      </c>
      <c r="G56" s="211">
        <f t="shared" ref="G56:L56" si="18">$E56*G20</f>
        <v>3407.7</v>
      </c>
      <c r="H56" s="33">
        <f t="shared" si="18"/>
        <v>3407.7</v>
      </c>
      <c r="I56" s="33">
        <f t="shared" si="18"/>
        <v>3407.7</v>
      </c>
      <c r="J56" s="33">
        <f t="shared" si="18"/>
        <v>3407.7</v>
      </c>
      <c r="K56" s="33">
        <f t="shared" si="18"/>
        <v>3407.7</v>
      </c>
      <c r="L56" s="33">
        <f t="shared" si="18"/>
        <v>3407.7</v>
      </c>
      <c r="M56" s="33">
        <f t="shared" si="5"/>
        <v>3407.7</v>
      </c>
      <c r="N56" s="33">
        <f t="shared" ref="N56:AH56" si="19">$F56*N20</f>
        <v>3407.7</v>
      </c>
      <c r="O56" s="33">
        <f t="shared" si="19"/>
        <v>3407.7</v>
      </c>
      <c r="P56" s="33">
        <f t="shared" si="19"/>
        <v>3407.7</v>
      </c>
      <c r="Q56" s="33">
        <f t="shared" si="19"/>
        <v>3407.7</v>
      </c>
      <c r="R56" s="33">
        <f t="shared" si="19"/>
        <v>3407.7</v>
      </c>
      <c r="S56" s="33">
        <f t="shared" si="19"/>
        <v>3407.7</v>
      </c>
      <c r="T56" s="33">
        <f t="shared" si="19"/>
        <v>3407.7</v>
      </c>
      <c r="U56" s="33">
        <f t="shared" si="19"/>
        <v>3407.7</v>
      </c>
      <c r="V56" s="33">
        <f t="shared" si="19"/>
        <v>3407.7</v>
      </c>
      <c r="W56" s="33">
        <f t="shared" si="19"/>
        <v>3407.7</v>
      </c>
      <c r="X56" s="33">
        <f t="shared" si="19"/>
        <v>3407.7</v>
      </c>
      <c r="Y56" s="33">
        <f t="shared" si="19"/>
        <v>3407.7</v>
      </c>
      <c r="Z56" s="33">
        <f t="shared" si="19"/>
        <v>3407.7</v>
      </c>
      <c r="AA56" s="33">
        <f t="shared" si="19"/>
        <v>3407.7</v>
      </c>
      <c r="AB56" s="33">
        <f t="shared" si="19"/>
        <v>3407.7</v>
      </c>
      <c r="AC56" s="33">
        <f t="shared" si="19"/>
        <v>3407.7</v>
      </c>
      <c r="AD56" s="33">
        <f t="shared" si="19"/>
        <v>3407.7</v>
      </c>
      <c r="AE56" s="33">
        <f t="shared" si="19"/>
        <v>3407.7</v>
      </c>
      <c r="AF56" s="33">
        <f t="shared" si="19"/>
        <v>3407.7</v>
      </c>
      <c r="AG56" s="33">
        <f t="shared" si="19"/>
        <v>3407.7</v>
      </c>
      <c r="AH56" s="33">
        <f t="shared" si="19"/>
        <v>3407.7</v>
      </c>
    </row>
    <row r="57" spans="1:34" x14ac:dyDescent="0.3">
      <c r="A57" s="6"/>
      <c r="B57" s="12" t="s">
        <v>10</v>
      </c>
      <c r="C57" s="12"/>
      <c r="D57" s="12"/>
      <c r="E57" s="188">
        <f t="shared" si="7"/>
        <v>681.5</v>
      </c>
      <c r="F57" s="202">
        <f t="shared" si="7"/>
        <v>681.5</v>
      </c>
      <c r="G57" s="211">
        <f t="shared" ref="G57:L57" si="20">$E57*G21</f>
        <v>6133.5</v>
      </c>
      <c r="H57" s="33">
        <f t="shared" si="20"/>
        <v>6133.5</v>
      </c>
      <c r="I57" s="33">
        <f t="shared" si="20"/>
        <v>6133.5</v>
      </c>
      <c r="J57" s="33">
        <f t="shared" si="20"/>
        <v>6133.5</v>
      </c>
      <c r="K57" s="33">
        <f t="shared" si="20"/>
        <v>6133.5</v>
      </c>
      <c r="L57" s="33">
        <f t="shared" si="20"/>
        <v>6133.5</v>
      </c>
      <c r="M57" s="33">
        <f t="shared" si="5"/>
        <v>6133.5</v>
      </c>
      <c r="N57" s="33">
        <f t="shared" ref="N57:AH57" si="21">$F57*N21</f>
        <v>6133.5</v>
      </c>
      <c r="O57" s="33">
        <f t="shared" si="21"/>
        <v>6133.5</v>
      </c>
      <c r="P57" s="33">
        <f t="shared" si="21"/>
        <v>6133.5</v>
      </c>
      <c r="Q57" s="33">
        <f t="shared" si="21"/>
        <v>6133.5</v>
      </c>
      <c r="R57" s="33">
        <f t="shared" si="21"/>
        <v>6133.5</v>
      </c>
      <c r="S57" s="33">
        <f t="shared" si="21"/>
        <v>6133.5</v>
      </c>
      <c r="T57" s="33">
        <f t="shared" si="21"/>
        <v>6133.5</v>
      </c>
      <c r="U57" s="33">
        <f t="shared" si="21"/>
        <v>6133.5</v>
      </c>
      <c r="V57" s="33">
        <f t="shared" si="21"/>
        <v>6133.5</v>
      </c>
      <c r="W57" s="33">
        <f t="shared" si="21"/>
        <v>6133.5</v>
      </c>
      <c r="X57" s="33">
        <f t="shared" si="21"/>
        <v>6133.5</v>
      </c>
      <c r="Y57" s="33">
        <f t="shared" si="21"/>
        <v>6133.5</v>
      </c>
      <c r="Z57" s="33">
        <f t="shared" si="21"/>
        <v>6133.5</v>
      </c>
      <c r="AA57" s="33">
        <f t="shared" si="21"/>
        <v>6133.5</v>
      </c>
      <c r="AB57" s="33">
        <f t="shared" si="21"/>
        <v>6133.5</v>
      </c>
      <c r="AC57" s="33">
        <f t="shared" si="21"/>
        <v>6133.5</v>
      </c>
      <c r="AD57" s="33">
        <f t="shared" si="21"/>
        <v>6133.5</v>
      </c>
      <c r="AE57" s="33">
        <f t="shared" si="21"/>
        <v>6133.5</v>
      </c>
      <c r="AF57" s="33">
        <f t="shared" si="21"/>
        <v>6133.5</v>
      </c>
      <c r="AG57" s="33">
        <f t="shared" si="21"/>
        <v>6133.5</v>
      </c>
      <c r="AH57" s="33">
        <f t="shared" si="21"/>
        <v>6133.5</v>
      </c>
    </row>
    <row r="58" spans="1:34" x14ac:dyDescent="0.3">
      <c r="A58" s="6"/>
      <c r="B58" s="12" t="s">
        <v>11</v>
      </c>
      <c r="C58" s="12"/>
      <c r="D58" s="12"/>
      <c r="E58" s="188">
        <f t="shared" si="7"/>
        <v>1090.4000000000001</v>
      </c>
      <c r="F58" s="202">
        <f t="shared" si="7"/>
        <v>1090.4000000000001</v>
      </c>
      <c r="G58" s="211">
        <f t="shared" ref="G58:L58" si="22">$E58*G22</f>
        <v>0</v>
      </c>
      <c r="H58" s="33">
        <f t="shared" si="22"/>
        <v>0</v>
      </c>
      <c r="I58" s="33">
        <f t="shared" si="22"/>
        <v>0</v>
      </c>
      <c r="J58" s="33">
        <f t="shared" si="22"/>
        <v>0</v>
      </c>
      <c r="K58" s="33">
        <f t="shared" si="22"/>
        <v>0</v>
      </c>
      <c r="L58" s="33">
        <f t="shared" si="22"/>
        <v>0</v>
      </c>
      <c r="M58" s="33">
        <f t="shared" si="5"/>
        <v>0</v>
      </c>
      <c r="N58" s="33">
        <f t="shared" ref="N58:AH58" si="23">$F58*N22</f>
        <v>0</v>
      </c>
      <c r="O58" s="33">
        <f t="shared" si="23"/>
        <v>0</v>
      </c>
      <c r="P58" s="33">
        <f t="shared" si="23"/>
        <v>0</v>
      </c>
      <c r="Q58" s="33">
        <f t="shared" si="23"/>
        <v>0</v>
      </c>
      <c r="R58" s="33">
        <f t="shared" si="23"/>
        <v>0</v>
      </c>
      <c r="S58" s="33">
        <f t="shared" si="23"/>
        <v>0</v>
      </c>
      <c r="T58" s="33">
        <f t="shared" si="23"/>
        <v>0</v>
      </c>
      <c r="U58" s="33">
        <f t="shared" si="23"/>
        <v>0</v>
      </c>
      <c r="V58" s="33">
        <f t="shared" si="23"/>
        <v>0</v>
      </c>
      <c r="W58" s="33">
        <f t="shared" si="23"/>
        <v>0</v>
      </c>
      <c r="X58" s="33">
        <f t="shared" si="23"/>
        <v>0</v>
      </c>
      <c r="Y58" s="33">
        <f t="shared" si="23"/>
        <v>0</v>
      </c>
      <c r="Z58" s="33">
        <f t="shared" si="23"/>
        <v>0</v>
      </c>
      <c r="AA58" s="33">
        <f t="shared" si="23"/>
        <v>0</v>
      </c>
      <c r="AB58" s="33">
        <f t="shared" si="23"/>
        <v>0</v>
      </c>
      <c r="AC58" s="33">
        <f t="shared" si="23"/>
        <v>0</v>
      </c>
      <c r="AD58" s="33">
        <f t="shared" si="23"/>
        <v>0</v>
      </c>
      <c r="AE58" s="33">
        <f t="shared" si="23"/>
        <v>0</v>
      </c>
      <c r="AF58" s="33">
        <f t="shared" si="23"/>
        <v>0</v>
      </c>
      <c r="AG58" s="33">
        <f t="shared" si="23"/>
        <v>0</v>
      </c>
      <c r="AH58" s="33">
        <f t="shared" si="23"/>
        <v>0</v>
      </c>
    </row>
    <row r="59" spans="1:34" x14ac:dyDescent="0.3">
      <c r="A59" s="6"/>
      <c r="B59" s="12"/>
      <c r="C59" s="12"/>
      <c r="D59" s="12"/>
      <c r="E59" s="189"/>
      <c r="F59" s="203"/>
      <c r="G59" s="211">
        <f t="shared" ref="G59:L60" si="24">$E59*J23</f>
        <v>0</v>
      </c>
      <c r="H59" s="33">
        <f t="shared" si="24"/>
        <v>0</v>
      </c>
      <c r="I59" s="33">
        <f t="shared" si="24"/>
        <v>0</v>
      </c>
      <c r="J59" s="33">
        <f t="shared" si="24"/>
        <v>0</v>
      </c>
      <c r="K59" s="33">
        <f t="shared" si="24"/>
        <v>0</v>
      </c>
      <c r="L59" s="33">
        <f t="shared" si="24"/>
        <v>0</v>
      </c>
      <c r="M59" s="33">
        <f>$F59*P23</f>
        <v>0</v>
      </c>
      <c r="N59" s="33">
        <f t="shared" ref="N59:AH59" si="25">$F59*Q23</f>
        <v>0</v>
      </c>
      <c r="O59" s="33">
        <f t="shared" si="25"/>
        <v>0</v>
      </c>
      <c r="P59" s="33">
        <f t="shared" si="25"/>
        <v>0</v>
      </c>
      <c r="Q59" s="33">
        <f t="shared" si="25"/>
        <v>0</v>
      </c>
      <c r="R59" s="33">
        <f t="shared" si="25"/>
        <v>0</v>
      </c>
      <c r="S59" s="33">
        <f t="shared" si="25"/>
        <v>0</v>
      </c>
      <c r="T59" s="33">
        <f t="shared" si="25"/>
        <v>0</v>
      </c>
      <c r="U59" s="33">
        <f t="shared" si="25"/>
        <v>0</v>
      </c>
      <c r="V59" s="33">
        <f t="shared" si="25"/>
        <v>0</v>
      </c>
      <c r="W59" s="33">
        <f t="shared" si="25"/>
        <v>0</v>
      </c>
      <c r="X59" s="33">
        <f t="shared" si="25"/>
        <v>0</v>
      </c>
      <c r="Y59" s="33">
        <f t="shared" si="25"/>
        <v>0</v>
      </c>
      <c r="Z59" s="33">
        <f t="shared" si="25"/>
        <v>0</v>
      </c>
      <c r="AA59" s="33">
        <f t="shared" si="25"/>
        <v>0</v>
      </c>
      <c r="AB59" s="33">
        <f t="shared" si="25"/>
        <v>0</v>
      </c>
      <c r="AC59" s="33">
        <f t="shared" si="25"/>
        <v>0</v>
      </c>
      <c r="AD59" s="33">
        <f t="shared" si="25"/>
        <v>0</v>
      </c>
      <c r="AE59" s="33">
        <f t="shared" si="25"/>
        <v>0</v>
      </c>
      <c r="AF59" s="33">
        <f t="shared" si="25"/>
        <v>0</v>
      </c>
      <c r="AG59" s="33">
        <f t="shared" si="25"/>
        <v>0</v>
      </c>
      <c r="AH59" s="33">
        <f t="shared" si="25"/>
        <v>0</v>
      </c>
    </row>
    <row r="60" spans="1:34" x14ac:dyDescent="0.3">
      <c r="A60" s="6"/>
      <c r="B60" s="15"/>
      <c r="C60" s="15"/>
      <c r="D60" s="15"/>
      <c r="E60" s="190"/>
      <c r="F60" s="208"/>
      <c r="G60" s="212">
        <f t="shared" si="24"/>
        <v>0</v>
      </c>
      <c r="H60" s="34">
        <f t="shared" si="24"/>
        <v>0</v>
      </c>
      <c r="I60" s="34">
        <f t="shared" si="24"/>
        <v>0</v>
      </c>
      <c r="J60" s="34">
        <f t="shared" si="24"/>
        <v>0</v>
      </c>
      <c r="K60" s="34">
        <f t="shared" si="24"/>
        <v>0</v>
      </c>
      <c r="L60" s="34">
        <f t="shared" si="24"/>
        <v>0</v>
      </c>
      <c r="M60" s="34">
        <f>$F60*P24</f>
        <v>0</v>
      </c>
      <c r="N60" s="34">
        <f t="shared" ref="N60:AH60" si="26">$F60*Q24</f>
        <v>0</v>
      </c>
      <c r="O60" s="34">
        <f t="shared" si="26"/>
        <v>0</v>
      </c>
      <c r="P60" s="34">
        <f t="shared" si="26"/>
        <v>0</v>
      </c>
      <c r="Q60" s="34">
        <f t="shared" si="26"/>
        <v>0</v>
      </c>
      <c r="R60" s="34">
        <f t="shared" si="26"/>
        <v>0</v>
      </c>
      <c r="S60" s="34">
        <f t="shared" si="26"/>
        <v>0</v>
      </c>
      <c r="T60" s="34">
        <f t="shared" si="26"/>
        <v>0</v>
      </c>
      <c r="U60" s="34">
        <f t="shared" si="26"/>
        <v>0</v>
      </c>
      <c r="V60" s="34">
        <f t="shared" si="26"/>
        <v>0</v>
      </c>
      <c r="W60" s="34">
        <f t="shared" si="26"/>
        <v>0</v>
      </c>
      <c r="X60" s="34">
        <f t="shared" si="26"/>
        <v>0</v>
      </c>
      <c r="Y60" s="34">
        <f t="shared" si="26"/>
        <v>0</v>
      </c>
      <c r="Z60" s="34">
        <f t="shared" si="26"/>
        <v>0</v>
      </c>
      <c r="AA60" s="34">
        <f t="shared" si="26"/>
        <v>0</v>
      </c>
      <c r="AB60" s="34">
        <f t="shared" si="26"/>
        <v>0</v>
      </c>
      <c r="AC60" s="34">
        <f t="shared" si="26"/>
        <v>0</v>
      </c>
      <c r="AD60" s="34">
        <f t="shared" si="26"/>
        <v>0</v>
      </c>
      <c r="AE60" s="34">
        <f t="shared" si="26"/>
        <v>0</v>
      </c>
      <c r="AF60" s="34">
        <f t="shared" si="26"/>
        <v>0</v>
      </c>
      <c r="AG60" s="34">
        <f t="shared" si="26"/>
        <v>0</v>
      </c>
      <c r="AH60" s="34">
        <f t="shared" si="26"/>
        <v>0</v>
      </c>
    </row>
    <row r="61" spans="1:34" x14ac:dyDescent="0.3">
      <c r="A61" s="6"/>
      <c r="B61" s="10" t="str">
        <f>B25</f>
        <v>Total Industrial Meters</v>
      </c>
      <c r="C61" s="10"/>
      <c r="D61" s="10"/>
      <c r="E61" s="18"/>
      <c r="F61" s="198"/>
      <c r="G61" s="213">
        <f>SUM(G50:G60)</f>
        <v>12308.11</v>
      </c>
      <c r="H61" s="157">
        <f t="shared" ref="H61:L61" si="27">SUM(H50:H60)</f>
        <v>12526.189999999999</v>
      </c>
      <c r="I61" s="157">
        <f t="shared" si="27"/>
        <v>12070.61</v>
      </c>
      <c r="J61" s="157">
        <f t="shared" si="27"/>
        <v>12308.11</v>
      </c>
      <c r="K61" s="157">
        <f t="shared" si="27"/>
        <v>12294.48</v>
      </c>
      <c r="L61" s="157">
        <f t="shared" si="27"/>
        <v>12308.11</v>
      </c>
      <c r="M61" s="157">
        <f>SUM(M50:M60)</f>
        <v>12294.48</v>
      </c>
      <c r="N61" s="157">
        <f t="shared" ref="N61:AH61" si="28">SUM(N50:N60)</f>
        <v>12294.48</v>
      </c>
      <c r="O61" s="157">
        <f t="shared" si="28"/>
        <v>12294.48</v>
      </c>
      <c r="P61" s="157">
        <f t="shared" si="28"/>
        <v>12294.48</v>
      </c>
      <c r="Q61" s="157">
        <f t="shared" si="28"/>
        <v>12294.48</v>
      </c>
      <c r="R61" s="157">
        <f t="shared" si="28"/>
        <v>12294.48</v>
      </c>
      <c r="S61" s="157">
        <f t="shared" si="28"/>
        <v>12294.48</v>
      </c>
      <c r="T61" s="157">
        <f t="shared" si="28"/>
        <v>12294.48</v>
      </c>
      <c r="U61" s="157">
        <f t="shared" si="28"/>
        <v>12294.48</v>
      </c>
      <c r="V61" s="157">
        <f t="shared" si="28"/>
        <v>12294.48</v>
      </c>
      <c r="W61" s="157">
        <f t="shared" si="28"/>
        <v>12294.48</v>
      </c>
      <c r="X61" s="157">
        <f t="shared" si="28"/>
        <v>12294.48</v>
      </c>
      <c r="Y61" s="157">
        <f t="shared" si="28"/>
        <v>12294.48</v>
      </c>
      <c r="Z61" s="157">
        <f t="shared" si="28"/>
        <v>12294.48</v>
      </c>
      <c r="AA61" s="157">
        <f t="shared" si="28"/>
        <v>12294.48</v>
      </c>
      <c r="AB61" s="157">
        <f t="shared" si="28"/>
        <v>12294.48</v>
      </c>
      <c r="AC61" s="157">
        <f t="shared" si="28"/>
        <v>12294.48</v>
      </c>
      <c r="AD61" s="157">
        <f t="shared" si="28"/>
        <v>12294.48</v>
      </c>
      <c r="AE61" s="157">
        <f t="shared" si="28"/>
        <v>12294.48</v>
      </c>
      <c r="AF61" s="157">
        <f t="shared" si="28"/>
        <v>12294.48</v>
      </c>
      <c r="AG61" s="157">
        <f t="shared" si="28"/>
        <v>12294.48</v>
      </c>
      <c r="AH61" s="157">
        <f t="shared" si="28"/>
        <v>12294.48</v>
      </c>
    </row>
    <row r="62" spans="1:34" x14ac:dyDescent="0.3">
      <c r="A62" s="6"/>
      <c r="B62" s="10"/>
      <c r="C62" s="10"/>
      <c r="D62" s="1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x14ac:dyDescent="0.3">
      <c r="A63" s="6"/>
      <c r="B63" s="10"/>
      <c r="C63" s="10"/>
      <c r="D63" s="1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x14ac:dyDescent="0.3">
      <c r="A64" s="6"/>
      <c r="B64" s="7"/>
      <c r="C64" s="7"/>
      <c r="D64" s="7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  <row r="65" spans="1:34" x14ac:dyDescent="0.3">
      <c r="L65" s="164"/>
      <c r="O65" s="164"/>
      <c r="AA65" s="164"/>
    </row>
    <row r="66" spans="1:34" x14ac:dyDescent="0.3">
      <c r="A66" s="2" t="s">
        <v>119</v>
      </c>
      <c r="B66" s="3"/>
      <c r="C66" s="3"/>
      <c r="D66" s="3"/>
      <c r="E66" s="195"/>
      <c r="F66" s="195"/>
      <c r="G66" s="5">
        <f t="shared" ref="G66:AH66" si="29">G47</f>
        <v>43160</v>
      </c>
      <c r="H66" s="5">
        <f t="shared" si="29"/>
        <v>43191</v>
      </c>
      <c r="I66" s="5">
        <f t="shared" si="29"/>
        <v>43221</v>
      </c>
      <c r="J66" s="5">
        <f t="shared" si="29"/>
        <v>43252</v>
      </c>
      <c r="K66" s="5">
        <f t="shared" si="29"/>
        <v>43282</v>
      </c>
      <c r="L66" s="165">
        <f t="shared" si="29"/>
        <v>43313</v>
      </c>
      <c r="M66" s="5">
        <f t="shared" si="29"/>
        <v>43344</v>
      </c>
      <c r="N66" s="5">
        <f t="shared" si="29"/>
        <v>43374</v>
      </c>
      <c r="O66" s="165">
        <f t="shared" si="29"/>
        <v>43405</v>
      </c>
      <c r="P66" s="5">
        <f t="shared" si="29"/>
        <v>43435</v>
      </c>
      <c r="Q66" s="5">
        <f t="shared" si="29"/>
        <v>43466</v>
      </c>
      <c r="R66" s="5">
        <f t="shared" si="29"/>
        <v>43497</v>
      </c>
      <c r="S66" s="5">
        <f t="shared" si="29"/>
        <v>43525</v>
      </c>
      <c r="T66" s="5">
        <f t="shared" si="29"/>
        <v>43556</v>
      </c>
      <c r="U66" s="5">
        <f t="shared" si="29"/>
        <v>43586</v>
      </c>
      <c r="V66" s="5">
        <f t="shared" si="29"/>
        <v>43617</v>
      </c>
      <c r="W66" s="5">
        <f t="shared" si="29"/>
        <v>43647</v>
      </c>
      <c r="X66" s="5">
        <f t="shared" si="29"/>
        <v>43678</v>
      </c>
      <c r="Y66" s="5">
        <f t="shared" si="29"/>
        <v>43709</v>
      </c>
      <c r="Z66" s="5">
        <f t="shared" si="29"/>
        <v>43739</v>
      </c>
      <c r="AA66" s="165">
        <f t="shared" si="29"/>
        <v>43770</v>
      </c>
      <c r="AB66" s="5">
        <f t="shared" si="29"/>
        <v>43800</v>
      </c>
      <c r="AC66" s="5">
        <f t="shared" si="29"/>
        <v>43831</v>
      </c>
      <c r="AD66" s="5">
        <f t="shared" si="29"/>
        <v>43862</v>
      </c>
      <c r="AE66" s="5">
        <f t="shared" si="29"/>
        <v>43891</v>
      </c>
      <c r="AF66" s="5">
        <f t="shared" si="29"/>
        <v>43922</v>
      </c>
      <c r="AG66" s="5">
        <f t="shared" si="29"/>
        <v>43952</v>
      </c>
      <c r="AH66" s="5">
        <f t="shared" si="29"/>
        <v>43983</v>
      </c>
    </row>
    <row r="67" spans="1:34" x14ac:dyDescent="0.3">
      <c r="A67" s="25"/>
      <c r="B67" s="26"/>
      <c r="C67" s="26"/>
      <c r="D67" s="26"/>
      <c r="E67" s="205"/>
      <c r="F67" s="205"/>
      <c r="G67" s="9"/>
      <c r="H67" s="9"/>
      <c r="I67" s="9"/>
      <c r="J67" s="9"/>
      <c r="K67" s="9"/>
      <c r="L67" s="9"/>
      <c r="M67" s="9"/>
      <c r="N67" s="9"/>
      <c r="O67" s="166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66"/>
      <c r="AB67" s="9"/>
      <c r="AC67" s="9"/>
      <c r="AD67" s="9"/>
      <c r="AE67" s="9"/>
      <c r="AF67" s="9"/>
      <c r="AG67" s="9"/>
      <c r="AH67" s="9"/>
    </row>
    <row r="68" spans="1:34" x14ac:dyDescent="0.3">
      <c r="A68" s="6"/>
      <c r="B68" s="10" t="str">
        <f>B32</f>
        <v>Industrial</v>
      </c>
      <c r="C68" s="10"/>
      <c r="D68" s="10"/>
      <c r="E68" s="7" t="s">
        <v>23</v>
      </c>
      <c r="F68" s="7" t="s">
        <v>23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1:34" x14ac:dyDescent="0.3">
      <c r="A69" s="6"/>
      <c r="B69" s="29" t="s">
        <v>27</v>
      </c>
      <c r="C69" s="29"/>
      <c r="D69" s="29"/>
      <c r="E69" s="193">
        <f>E33</f>
        <v>4.3087</v>
      </c>
      <c r="F69" s="196">
        <f>F33</f>
        <v>3.8340000000000001</v>
      </c>
      <c r="G69" s="158">
        <f t="shared" ref="G69:L69" si="30">$E69*G33</f>
        <v>280480.30111882108</v>
      </c>
      <c r="H69" s="158">
        <f t="shared" si="30"/>
        <v>209688.14013413785</v>
      </c>
      <c r="I69" s="158">
        <f t="shared" si="30"/>
        <v>212635.49491993501</v>
      </c>
      <c r="J69" s="158">
        <f t="shared" si="30"/>
        <v>267163.56831724296</v>
      </c>
      <c r="K69" s="158">
        <f t="shared" si="30"/>
        <v>297817.44399303786</v>
      </c>
      <c r="L69" s="158">
        <f t="shared" si="30"/>
        <v>241430.24883999999</v>
      </c>
      <c r="M69" s="158">
        <f>$F69*M33</f>
        <v>224302.94192240591</v>
      </c>
      <c r="N69" s="158">
        <f t="shared" ref="N69:AH69" si="31">$F69*N33</f>
        <v>222554.4108573072</v>
      </c>
      <c r="O69" s="158">
        <f t="shared" si="31"/>
        <v>189165.85759883432</v>
      </c>
      <c r="P69" s="158">
        <f t="shared" si="31"/>
        <v>171025.57460473507</v>
      </c>
      <c r="Q69" s="158">
        <f t="shared" si="31"/>
        <v>179638.81722814185</v>
      </c>
      <c r="R69" s="158">
        <f t="shared" si="31"/>
        <v>169687.06513865266</v>
      </c>
      <c r="S69" s="158">
        <f t="shared" si="31"/>
        <v>186368.249705786</v>
      </c>
      <c r="T69" s="158">
        <f t="shared" si="31"/>
        <v>187550.55115763925</v>
      </c>
      <c r="U69" s="158">
        <f t="shared" si="31"/>
        <v>200955.25424696686</v>
      </c>
      <c r="V69" s="158">
        <f t="shared" si="31"/>
        <v>216592.51491211425</v>
      </c>
      <c r="W69" s="158">
        <f t="shared" si="31"/>
        <v>228023.11624015708</v>
      </c>
      <c r="X69" s="158">
        <f t="shared" si="31"/>
        <v>239127.99973206798</v>
      </c>
      <c r="Y69" s="158">
        <f t="shared" si="31"/>
        <v>220903.9505619187</v>
      </c>
      <c r="Z69" s="158">
        <f t="shared" si="31"/>
        <v>219181.91599273251</v>
      </c>
      <c r="AA69" s="158">
        <f t="shared" si="31"/>
        <v>186299.31866641133</v>
      </c>
      <c r="AB69" s="158">
        <f t="shared" si="31"/>
        <v>168433.92580369106</v>
      </c>
      <c r="AC69" s="158">
        <f t="shared" si="31"/>
        <v>174221.26837499431</v>
      </c>
      <c r="AD69" s="158">
        <f t="shared" si="31"/>
        <v>164569.64130275432</v>
      </c>
      <c r="AE69" s="158">
        <f t="shared" si="31"/>
        <v>180747.75457541324</v>
      </c>
      <c r="AF69" s="158">
        <f t="shared" si="31"/>
        <v>181894.40017084638</v>
      </c>
      <c r="AG69" s="158">
        <f t="shared" si="31"/>
        <v>194894.84411970025</v>
      </c>
      <c r="AH69" s="158">
        <f t="shared" si="31"/>
        <v>210060.51615556353</v>
      </c>
    </row>
    <row r="70" spans="1:34" x14ac:dyDescent="0.3">
      <c r="A70" s="6"/>
      <c r="B70" s="29" t="s">
        <v>28</v>
      </c>
      <c r="C70" s="29"/>
      <c r="D70" s="29"/>
      <c r="E70" s="191"/>
      <c r="F70" s="206"/>
      <c r="G70" s="13">
        <f t="shared" ref="G70:L70" si="32">$E70*G34</f>
        <v>0</v>
      </c>
      <c r="H70" s="13">
        <f t="shared" si="32"/>
        <v>0</v>
      </c>
      <c r="I70" s="13">
        <f t="shared" si="32"/>
        <v>0</v>
      </c>
      <c r="J70" s="13">
        <f t="shared" si="32"/>
        <v>0</v>
      </c>
      <c r="K70" s="13">
        <f t="shared" si="32"/>
        <v>0</v>
      </c>
      <c r="L70" s="13">
        <f t="shared" si="32"/>
        <v>0</v>
      </c>
      <c r="M70" s="13">
        <f>$F70*M34</f>
        <v>0</v>
      </c>
      <c r="N70" s="13">
        <f t="shared" ref="N70:AH70" si="33">$F70*N34</f>
        <v>0</v>
      </c>
      <c r="O70" s="13">
        <f t="shared" si="33"/>
        <v>0</v>
      </c>
      <c r="P70" s="13">
        <f t="shared" si="33"/>
        <v>0</v>
      </c>
      <c r="Q70" s="13">
        <f t="shared" si="33"/>
        <v>0</v>
      </c>
      <c r="R70" s="13">
        <f t="shared" si="33"/>
        <v>0</v>
      </c>
      <c r="S70" s="13">
        <f t="shared" si="33"/>
        <v>0</v>
      </c>
      <c r="T70" s="13">
        <f t="shared" si="33"/>
        <v>0</v>
      </c>
      <c r="U70" s="13">
        <f t="shared" si="33"/>
        <v>0</v>
      </c>
      <c r="V70" s="13">
        <f t="shared" si="33"/>
        <v>0</v>
      </c>
      <c r="W70" s="13">
        <f t="shared" si="33"/>
        <v>0</v>
      </c>
      <c r="X70" s="13">
        <f t="shared" si="33"/>
        <v>0</v>
      </c>
      <c r="Y70" s="13">
        <f t="shared" si="33"/>
        <v>0</v>
      </c>
      <c r="Z70" s="13">
        <f t="shared" si="33"/>
        <v>0</v>
      </c>
      <c r="AA70" s="13">
        <f t="shared" si="33"/>
        <v>0</v>
      </c>
      <c r="AB70" s="13">
        <f t="shared" si="33"/>
        <v>0</v>
      </c>
      <c r="AC70" s="13">
        <f t="shared" si="33"/>
        <v>0</v>
      </c>
      <c r="AD70" s="13">
        <f t="shared" si="33"/>
        <v>0</v>
      </c>
      <c r="AE70" s="13">
        <f t="shared" si="33"/>
        <v>0</v>
      </c>
      <c r="AF70" s="13">
        <f t="shared" si="33"/>
        <v>0</v>
      </c>
      <c r="AG70" s="13">
        <f t="shared" si="33"/>
        <v>0</v>
      </c>
      <c r="AH70" s="13">
        <f t="shared" si="33"/>
        <v>0</v>
      </c>
    </row>
    <row r="71" spans="1:34" x14ac:dyDescent="0.3">
      <c r="A71" s="6"/>
      <c r="B71" s="29" t="s">
        <v>29</v>
      </c>
      <c r="C71" s="29"/>
      <c r="D71" s="29"/>
      <c r="E71" s="191"/>
      <c r="F71" s="206"/>
      <c r="G71" s="13">
        <f t="shared" ref="G71:L71" si="34">$E71*G35</f>
        <v>0</v>
      </c>
      <c r="H71" s="13">
        <f t="shared" si="34"/>
        <v>0</v>
      </c>
      <c r="I71" s="13">
        <f t="shared" si="34"/>
        <v>0</v>
      </c>
      <c r="J71" s="13">
        <f t="shared" si="34"/>
        <v>0</v>
      </c>
      <c r="K71" s="13">
        <f t="shared" si="34"/>
        <v>0</v>
      </c>
      <c r="L71" s="13">
        <f t="shared" si="34"/>
        <v>0</v>
      </c>
      <c r="M71" s="13">
        <f>$F71*M35</f>
        <v>0</v>
      </c>
      <c r="N71" s="13">
        <f t="shared" ref="N71:AH71" si="35">$F71*N35</f>
        <v>0</v>
      </c>
      <c r="O71" s="13">
        <f t="shared" si="35"/>
        <v>0</v>
      </c>
      <c r="P71" s="13">
        <f t="shared" si="35"/>
        <v>0</v>
      </c>
      <c r="Q71" s="13">
        <f t="shared" si="35"/>
        <v>0</v>
      </c>
      <c r="R71" s="13">
        <f t="shared" si="35"/>
        <v>0</v>
      </c>
      <c r="S71" s="13">
        <f t="shared" si="35"/>
        <v>0</v>
      </c>
      <c r="T71" s="13">
        <f t="shared" si="35"/>
        <v>0</v>
      </c>
      <c r="U71" s="13">
        <f t="shared" si="35"/>
        <v>0</v>
      </c>
      <c r="V71" s="13">
        <f t="shared" si="35"/>
        <v>0</v>
      </c>
      <c r="W71" s="13">
        <f t="shared" si="35"/>
        <v>0</v>
      </c>
      <c r="X71" s="13">
        <f t="shared" si="35"/>
        <v>0</v>
      </c>
      <c r="Y71" s="13">
        <f t="shared" si="35"/>
        <v>0</v>
      </c>
      <c r="Z71" s="13">
        <f t="shared" si="35"/>
        <v>0</v>
      </c>
      <c r="AA71" s="13">
        <f t="shared" si="35"/>
        <v>0</v>
      </c>
      <c r="AB71" s="13">
        <f t="shared" si="35"/>
        <v>0</v>
      </c>
      <c r="AC71" s="13">
        <f t="shared" si="35"/>
        <v>0</v>
      </c>
      <c r="AD71" s="13">
        <f t="shared" si="35"/>
        <v>0</v>
      </c>
      <c r="AE71" s="13">
        <f t="shared" si="35"/>
        <v>0</v>
      </c>
      <c r="AF71" s="13">
        <f t="shared" si="35"/>
        <v>0</v>
      </c>
      <c r="AG71" s="13">
        <f t="shared" si="35"/>
        <v>0</v>
      </c>
      <c r="AH71" s="13">
        <f t="shared" si="35"/>
        <v>0</v>
      </c>
    </row>
    <row r="72" spans="1:34" x14ac:dyDescent="0.3">
      <c r="A72" s="6"/>
      <c r="B72" s="29" t="s">
        <v>30</v>
      </c>
      <c r="C72" s="29"/>
      <c r="D72" s="29"/>
      <c r="E72" s="191"/>
      <c r="F72" s="206"/>
      <c r="G72" s="13">
        <f t="shared" ref="G72:L72" si="36">$E72*G36</f>
        <v>0</v>
      </c>
      <c r="H72" s="13">
        <f t="shared" si="36"/>
        <v>0</v>
      </c>
      <c r="I72" s="13">
        <f t="shared" si="36"/>
        <v>0</v>
      </c>
      <c r="J72" s="13">
        <f t="shared" si="36"/>
        <v>0</v>
      </c>
      <c r="K72" s="13">
        <f t="shared" si="36"/>
        <v>0</v>
      </c>
      <c r="L72" s="13">
        <f t="shared" si="36"/>
        <v>0</v>
      </c>
      <c r="M72" s="13">
        <f>$F72*M36</f>
        <v>0</v>
      </c>
      <c r="N72" s="13">
        <f t="shared" ref="N72:AH72" si="37">$F72*N36</f>
        <v>0</v>
      </c>
      <c r="O72" s="13">
        <f t="shared" si="37"/>
        <v>0</v>
      </c>
      <c r="P72" s="13">
        <f t="shared" si="37"/>
        <v>0</v>
      </c>
      <c r="Q72" s="13">
        <f t="shared" si="37"/>
        <v>0</v>
      </c>
      <c r="R72" s="13">
        <f t="shared" si="37"/>
        <v>0</v>
      </c>
      <c r="S72" s="13">
        <f t="shared" si="37"/>
        <v>0</v>
      </c>
      <c r="T72" s="13">
        <f t="shared" si="37"/>
        <v>0</v>
      </c>
      <c r="U72" s="13">
        <f t="shared" si="37"/>
        <v>0</v>
      </c>
      <c r="V72" s="13">
        <f t="shared" si="37"/>
        <v>0</v>
      </c>
      <c r="W72" s="13">
        <f t="shared" si="37"/>
        <v>0</v>
      </c>
      <c r="X72" s="13">
        <f t="shared" si="37"/>
        <v>0</v>
      </c>
      <c r="Y72" s="13">
        <f t="shared" si="37"/>
        <v>0</v>
      </c>
      <c r="Z72" s="13">
        <f t="shared" si="37"/>
        <v>0</v>
      </c>
      <c r="AA72" s="13">
        <f t="shared" si="37"/>
        <v>0</v>
      </c>
      <c r="AB72" s="13">
        <f t="shared" si="37"/>
        <v>0</v>
      </c>
      <c r="AC72" s="13">
        <f t="shared" si="37"/>
        <v>0</v>
      </c>
      <c r="AD72" s="13">
        <f t="shared" si="37"/>
        <v>0</v>
      </c>
      <c r="AE72" s="13">
        <f t="shared" si="37"/>
        <v>0</v>
      </c>
      <c r="AF72" s="13">
        <f t="shared" si="37"/>
        <v>0</v>
      </c>
      <c r="AG72" s="13">
        <f t="shared" si="37"/>
        <v>0</v>
      </c>
      <c r="AH72" s="13">
        <f t="shared" si="37"/>
        <v>0</v>
      </c>
    </row>
    <row r="73" spans="1:34" x14ac:dyDescent="0.3">
      <c r="A73" s="6"/>
      <c r="B73" s="29"/>
      <c r="C73" s="29"/>
      <c r="D73" s="29"/>
      <c r="E73" s="191"/>
      <c r="F73" s="206"/>
      <c r="G73" s="13"/>
      <c r="H73" s="13"/>
      <c r="I73" s="13"/>
      <c r="J73" s="13"/>
      <c r="K73" s="13"/>
      <c r="L73" s="13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x14ac:dyDescent="0.3">
      <c r="A74" s="6"/>
      <c r="B74" s="30"/>
      <c r="C74" s="30"/>
      <c r="D74" s="30"/>
      <c r="E74" s="192"/>
      <c r="F74" s="207"/>
      <c r="G74" s="16"/>
      <c r="H74" s="16"/>
      <c r="I74" s="16"/>
      <c r="J74" s="16"/>
      <c r="K74" s="16"/>
      <c r="L74" s="16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</row>
    <row r="75" spans="1:34" x14ac:dyDescent="0.3">
      <c r="A75" s="22"/>
      <c r="B75" s="10" t="str">
        <f>B39</f>
        <v>Industrial Usage</v>
      </c>
      <c r="C75" s="10"/>
      <c r="D75" s="10"/>
      <c r="E75" s="18"/>
      <c r="F75" s="198"/>
      <c r="G75" s="157">
        <f>SUM(G69:G74)</f>
        <v>280480.30111882108</v>
      </c>
      <c r="H75" s="157">
        <f>SUM(H69:H74)</f>
        <v>209688.14013413785</v>
      </c>
      <c r="I75" s="157">
        <f>SUM(I69:I74)</f>
        <v>212635.49491993501</v>
      </c>
      <c r="J75" s="157">
        <f t="shared" ref="J75:AH75" si="38">SUM(J69:J74)</f>
        <v>267163.56831724296</v>
      </c>
      <c r="K75" s="157">
        <f t="shared" si="38"/>
        <v>297817.44399303786</v>
      </c>
      <c r="L75" s="157">
        <f t="shared" si="38"/>
        <v>241430.24883999999</v>
      </c>
      <c r="M75" s="157">
        <f t="shared" si="38"/>
        <v>224302.94192240591</v>
      </c>
      <c r="N75" s="157">
        <f t="shared" si="38"/>
        <v>222554.4108573072</v>
      </c>
      <c r="O75" s="157">
        <f t="shared" si="38"/>
        <v>189165.85759883432</v>
      </c>
      <c r="P75" s="157">
        <f t="shared" si="38"/>
        <v>171025.57460473507</v>
      </c>
      <c r="Q75" s="157">
        <f t="shared" si="38"/>
        <v>179638.81722814185</v>
      </c>
      <c r="R75" s="157">
        <f t="shared" si="38"/>
        <v>169687.06513865266</v>
      </c>
      <c r="S75" s="157">
        <f t="shared" si="38"/>
        <v>186368.249705786</v>
      </c>
      <c r="T75" s="157">
        <f t="shared" si="38"/>
        <v>187550.55115763925</v>
      </c>
      <c r="U75" s="157">
        <f t="shared" si="38"/>
        <v>200955.25424696686</v>
      </c>
      <c r="V75" s="157">
        <f t="shared" si="38"/>
        <v>216592.51491211425</v>
      </c>
      <c r="W75" s="157">
        <f t="shared" si="38"/>
        <v>228023.11624015708</v>
      </c>
      <c r="X75" s="157">
        <f t="shared" si="38"/>
        <v>239127.99973206798</v>
      </c>
      <c r="Y75" s="157">
        <f t="shared" si="38"/>
        <v>220903.9505619187</v>
      </c>
      <c r="Z75" s="157">
        <f t="shared" si="38"/>
        <v>219181.91599273251</v>
      </c>
      <c r="AA75" s="157">
        <f t="shared" si="38"/>
        <v>186299.31866641133</v>
      </c>
      <c r="AB75" s="157">
        <f t="shared" si="38"/>
        <v>168433.92580369106</v>
      </c>
      <c r="AC75" s="157">
        <f t="shared" si="38"/>
        <v>174221.26837499431</v>
      </c>
      <c r="AD75" s="157">
        <f t="shared" si="38"/>
        <v>164569.64130275432</v>
      </c>
      <c r="AE75" s="157">
        <f t="shared" si="38"/>
        <v>180747.75457541324</v>
      </c>
      <c r="AF75" s="157">
        <f t="shared" si="38"/>
        <v>181894.40017084638</v>
      </c>
      <c r="AG75" s="157">
        <f t="shared" si="38"/>
        <v>194894.84411970025</v>
      </c>
      <c r="AH75" s="157">
        <f t="shared" si="38"/>
        <v>210060.51615556353</v>
      </c>
    </row>
    <row r="76" spans="1:34" x14ac:dyDescent="0.3">
      <c r="L76" s="164"/>
      <c r="O76" s="164"/>
      <c r="AA76" s="164"/>
    </row>
    <row r="77" spans="1:34" x14ac:dyDescent="0.3">
      <c r="L77" s="164"/>
      <c r="O77" s="164"/>
      <c r="AA77" s="164"/>
    </row>
    <row r="78" spans="1:34" x14ac:dyDescent="0.3">
      <c r="L78" s="164"/>
      <c r="O78" s="164"/>
      <c r="AA78" s="164"/>
    </row>
    <row r="79" spans="1:34" x14ac:dyDescent="0.3">
      <c r="L79" s="164"/>
      <c r="O79" s="164"/>
      <c r="AA79" s="164"/>
    </row>
    <row r="80" spans="1:34" x14ac:dyDescent="0.3">
      <c r="L80" s="164"/>
      <c r="O80" s="164"/>
      <c r="AA80" s="164"/>
    </row>
    <row r="81" spans="2:35" x14ac:dyDescent="0.3">
      <c r="B81" s="23" t="s">
        <v>37</v>
      </c>
      <c r="G81" s="111">
        <f>G75+G61</f>
        <v>292788.41111882107</v>
      </c>
      <c r="H81" s="111">
        <f t="shared" ref="H81:AG81" si="39">H75+H61</f>
        <v>222214.33013413785</v>
      </c>
      <c r="I81" s="111">
        <f t="shared" si="39"/>
        <v>224706.10491993499</v>
      </c>
      <c r="J81" s="111">
        <f t="shared" si="39"/>
        <v>279471.67831724294</v>
      </c>
      <c r="K81" s="111">
        <f t="shared" si="39"/>
        <v>310111.92399303784</v>
      </c>
      <c r="L81" s="155">
        <f t="shared" si="39"/>
        <v>253738.35884</v>
      </c>
      <c r="M81" s="111">
        <f>M75+M61</f>
        <v>236597.42192240592</v>
      </c>
      <c r="N81" s="111">
        <f t="shared" si="39"/>
        <v>234848.89085730721</v>
      </c>
      <c r="O81" s="155">
        <f t="shared" si="39"/>
        <v>201460.33759883433</v>
      </c>
      <c r="P81" s="111">
        <f t="shared" si="39"/>
        <v>183320.05460473508</v>
      </c>
      <c r="Q81" s="111">
        <f t="shared" si="39"/>
        <v>191933.29722814186</v>
      </c>
      <c r="R81" s="111">
        <f t="shared" si="39"/>
        <v>181981.54513865267</v>
      </c>
      <c r="S81" s="111">
        <f t="shared" si="39"/>
        <v>198662.72970578601</v>
      </c>
      <c r="T81" s="111">
        <f t="shared" si="39"/>
        <v>199845.03115763926</v>
      </c>
      <c r="U81" s="111">
        <f t="shared" si="39"/>
        <v>213249.73424696687</v>
      </c>
      <c r="V81" s="111">
        <f t="shared" si="39"/>
        <v>228886.99491211426</v>
      </c>
      <c r="W81" s="111">
        <f t="shared" si="39"/>
        <v>240317.59624015709</v>
      </c>
      <c r="X81" s="111">
        <f t="shared" si="39"/>
        <v>251422.47973206799</v>
      </c>
      <c r="Y81" s="111">
        <f t="shared" si="39"/>
        <v>233198.43056191871</v>
      </c>
      <c r="Z81" s="111">
        <f t="shared" si="39"/>
        <v>231476.39599273252</v>
      </c>
      <c r="AA81" s="155">
        <f t="shared" si="39"/>
        <v>198593.79866641134</v>
      </c>
      <c r="AB81" s="111">
        <f t="shared" si="39"/>
        <v>180728.40580369107</v>
      </c>
      <c r="AC81" s="111">
        <f t="shared" si="39"/>
        <v>186515.74837499432</v>
      </c>
      <c r="AD81" s="111">
        <f t="shared" si="39"/>
        <v>176864.12130275433</v>
      </c>
      <c r="AE81" s="111">
        <f t="shared" si="39"/>
        <v>193042.23457541325</v>
      </c>
      <c r="AF81" s="111">
        <f t="shared" si="39"/>
        <v>194188.88017084639</v>
      </c>
      <c r="AG81" s="111">
        <f t="shared" si="39"/>
        <v>207189.32411970026</v>
      </c>
      <c r="AH81" s="111">
        <f>AH75+AH61</f>
        <v>222354.99615556354</v>
      </c>
    </row>
    <row r="82" spans="2:35" x14ac:dyDescent="0.3">
      <c r="B82" s="23" t="s">
        <v>92</v>
      </c>
      <c r="G82" s="56">
        <f>G39</f>
        <v>65096.270596426082</v>
      </c>
      <c r="H82" s="56">
        <f t="shared" ref="H82:AH82" si="40">H39</f>
        <v>48666.219540496633</v>
      </c>
      <c r="I82" s="56">
        <f t="shared" si="40"/>
        <v>49350.266883267577</v>
      </c>
      <c r="J82" s="56">
        <f t="shared" si="40"/>
        <v>62005.609190067298</v>
      </c>
      <c r="K82" s="56">
        <f t="shared" si="40"/>
        <v>69120.023207240665</v>
      </c>
      <c r="L82" s="33">
        <f t="shared" si="40"/>
        <v>56033.2</v>
      </c>
      <c r="M82" s="56">
        <f t="shared" si="40"/>
        <v>58503.636390820531</v>
      </c>
      <c r="N82" s="56">
        <f t="shared" si="40"/>
        <v>58047.577166746792</v>
      </c>
      <c r="O82" s="33">
        <f t="shared" si="40"/>
        <v>49339.034324161272</v>
      </c>
      <c r="P82" s="56">
        <f t="shared" si="40"/>
        <v>44607.609443071226</v>
      </c>
      <c r="Q82" s="56">
        <f t="shared" si="40"/>
        <v>46854.151598367724</v>
      </c>
      <c r="R82" s="56">
        <f t="shared" si="40"/>
        <v>44258.49377638306</v>
      </c>
      <c r="S82" s="56">
        <f t="shared" si="40"/>
        <v>48609.350470992693</v>
      </c>
      <c r="T82" s="56">
        <f t="shared" si="40"/>
        <v>48917.723306635169</v>
      </c>
      <c r="U82" s="56">
        <f t="shared" si="40"/>
        <v>52413.994326282431</v>
      </c>
      <c r="V82" s="56">
        <f t="shared" si="40"/>
        <v>56492.570399612479</v>
      </c>
      <c r="W82" s="56">
        <f t="shared" si="40"/>
        <v>59473.94789779788</v>
      </c>
      <c r="X82" s="56">
        <f t="shared" si="40"/>
        <v>62370.370300487215</v>
      </c>
      <c r="Y82" s="56">
        <f t="shared" si="40"/>
        <v>57617.097173166061</v>
      </c>
      <c r="Z82" s="56">
        <f t="shared" si="40"/>
        <v>57167.948876560382</v>
      </c>
      <c r="AA82" s="33">
        <f t="shared" si="40"/>
        <v>48591.371587483394</v>
      </c>
      <c r="AB82" s="56">
        <f t="shared" si="40"/>
        <v>43931.644706231367</v>
      </c>
      <c r="AC82" s="56">
        <f t="shared" si="40"/>
        <v>45441.123728480517</v>
      </c>
      <c r="AD82" s="56">
        <f t="shared" si="40"/>
        <v>42923.745775366282</v>
      </c>
      <c r="AE82" s="56">
        <f t="shared" si="40"/>
        <v>47143.389299794791</v>
      </c>
      <c r="AF82" s="56">
        <f t="shared" si="40"/>
        <v>47442.462225051218</v>
      </c>
      <c r="AG82" s="56">
        <f t="shared" si="40"/>
        <v>50833.292675978155</v>
      </c>
      <c r="AH82" s="56">
        <f t="shared" si="40"/>
        <v>54788.867020230442</v>
      </c>
    </row>
    <row r="83" spans="2:35" x14ac:dyDescent="0.3">
      <c r="B83" s="69" t="s">
        <v>55</v>
      </c>
      <c r="G83" s="53"/>
      <c r="H83" s="53"/>
      <c r="I83" s="53"/>
      <c r="J83" s="53"/>
      <c r="K83" s="53"/>
      <c r="L83" s="168"/>
      <c r="M83" s="53"/>
      <c r="N83" s="53"/>
      <c r="O83" s="168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168"/>
      <c r="AB83" s="53"/>
      <c r="AC83" s="53"/>
      <c r="AD83" s="53"/>
      <c r="AE83" s="53"/>
      <c r="AF83" s="53"/>
      <c r="AG83" s="53"/>
      <c r="AH83" s="53"/>
    </row>
    <row r="84" spans="2:35" x14ac:dyDescent="0.3">
      <c r="B84" s="23" t="s">
        <v>81</v>
      </c>
      <c r="G84" s="56">
        <f>'Link In'!$D$21</f>
        <v>0</v>
      </c>
      <c r="H84" s="56">
        <f>'Link In'!$D$22</f>
        <v>0</v>
      </c>
      <c r="I84" s="56">
        <f>'Link In'!$D$23</f>
        <v>-63.720000000001164</v>
      </c>
      <c r="J84" s="56">
        <f>'Link In'!$D$24</f>
        <v>0</v>
      </c>
      <c r="K84" s="56">
        <f>'Link In'!$D$25</f>
        <v>0</v>
      </c>
      <c r="L84" s="33">
        <f>'Link In'!$D$26</f>
        <v>0</v>
      </c>
      <c r="M84" s="53"/>
      <c r="N84" s="53"/>
      <c r="O84" s="168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168"/>
      <c r="AB84" s="53"/>
      <c r="AC84" s="53"/>
      <c r="AD84" s="53"/>
      <c r="AE84" s="53"/>
      <c r="AF84" s="53"/>
      <c r="AG84" s="53"/>
      <c r="AH84" s="53"/>
      <c r="AI84" s="35">
        <f>SUM(G84:AH84)</f>
        <v>-63.720000000001164</v>
      </c>
    </row>
    <row r="85" spans="2:35" x14ac:dyDescent="0.3">
      <c r="B85" s="53" t="s">
        <v>91</v>
      </c>
      <c r="C85" s="53"/>
      <c r="E85" s="53"/>
      <c r="F85" s="53"/>
      <c r="G85" s="56">
        <v>19.52888117893599</v>
      </c>
      <c r="H85" s="56">
        <v>14.599865862139268</v>
      </c>
      <c r="I85" s="56">
        <v>14.805080065008951</v>
      </c>
      <c r="J85" s="56">
        <v>18.601682757085655</v>
      </c>
      <c r="K85" s="56">
        <v>20.736006962135434</v>
      </c>
      <c r="L85" s="33">
        <v>16.991160000005038</v>
      </c>
      <c r="M85" s="53"/>
      <c r="N85" s="53"/>
      <c r="O85" s="168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168"/>
      <c r="AB85" s="53"/>
      <c r="AC85" s="53"/>
      <c r="AD85" s="53"/>
      <c r="AE85" s="53"/>
      <c r="AF85" s="53"/>
      <c r="AG85" s="53"/>
      <c r="AH85" s="53"/>
      <c r="AI85" s="35"/>
    </row>
    <row r="86" spans="2:35" x14ac:dyDescent="0.3">
      <c r="E86" s="53"/>
      <c r="F86" s="53"/>
      <c r="G86" s="111"/>
      <c r="H86" s="111"/>
      <c r="I86" s="111"/>
      <c r="J86" s="111"/>
      <c r="K86" s="111"/>
      <c r="L86" s="155"/>
      <c r="M86" s="53"/>
      <c r="N86" s="53"/>
      <c r="O86" s="168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168"/>
      <c r="AB86" s="53"/>
      <c r="AC86" s="53"/>
      <c r="AD86" s="53"/>
      <c r="AE86" s="53"/>
      <c r="AF86" s="53"/>
      <c r="AG86" s="53"/>
      <c r="AH86" s="53"/>
      <c r="AI86" s="35"/>
    </row>
    <row r="87" spans="2:35" x14ac:dyDescent="0.3">
      <c r="B87" s="23" t="s">
        <v>79</v>
      </c>
      <c r="G87" s="53">
        <f>'Link In'!$D$31</f>
        <v>0</v>
      </c>
      <c r="H87" s="53">
        <f>'Link In'!$D$32</f>
        <v>0</v>
      </c>
      <c r="I87" s="53">
        <f>'Link In'!$D$33</f>
        <v>0</v>
      </c>
      <c r="J87" s="56">
        <f>'Link In'!$D$34</f>
        <v>0</v>
      </c>
      <c r="K87" s="56">
        <f>'Link In'!$D$35</f>
        <v>0</v>
      </c>
      <c r="L87" s="33">
        <f>'Link In'!$D$36</f>
        <v>0</v>
      </c>
      <c r="M87" s="53"/>
      <c r="N87" s="53"/>
      <c r="O87" s="168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168"/>
      <c r="AB87" s="53"/>
      <c r="AC87" s="53"/>
      <c r="AD87" s="53"/>
      <c r="AE87" s="53"/>
      <c r="AF87" s="53"/>
      <c r="AG87" s="53"/>
      <c r="AH87" s="53"/>
      <c r="AI87" s="35">
        <f>SUM(G87:AH87)</f>
        <v>0</v>
      </c>
    </row>
    <row r="88" spans="2:35" x14ac:dyDescent="0.3">
      <c r="G88" s="53"/>
      <c r="H88" s="53"/>
      <c r="I88" s="53"/>
      <c r="J88" s="53"/>
      <c r="K88" s="53"/>
      <c r="L88" s="168"/>
      <c r="M88" s="53"/>
      <c r="N88" s="53"/>
      <c r="O88" s="168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168"/>
      <c r="AB88" s="53"/>
      <c r="AC88" s="53"/>
      <c r="AD88" s="53"/>
      <c r="AE88" s="53"/>
      <c r="AF88" s="53"/>
      <c r="AG88" s="53"/>
      <c r="AH88" s="53"/>
    </row>
    <row r="89" spans="2:35" x14ac:dyDescent="0.3">
      <c r="G89" s="53"/>
      <c r="H89" s="53"/>
      <c r="I89" s="53"/>
      <c r="J89" s="53"/>
      <c r="K89" s="53"/>
      <c r="L89" s="168"/>
      <c r="M89" s="53"/>
      <c r="N89" s="53"/>
      <c r="O89" s="168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168"/>
      <c r="AB89" s="53"/>
      <c r="AC89" s="53"/>
      <c r="AD89" s="53"/>
      <c r="AE89" s="53"/>
      <c r="AF89" s="53"/>
      <c r="AG89" s="53"/>
      <c r="AH89" s="53"/>
    </row>
    <row r="90" spans="2:35" x14ac:dyDescent="0.3">
      <c r="B90" s="23" t="s">
        <v>97</v>
      </c>
      <c r="G90" s="111">
        <f>G81+G84+G85</f>
        <v>292807.94</v>
      </c>
      <c r="H90" s="124">
        <f t="shared" ref="H90:L90" si="41">H81+H84+H85</f>
        <v>222228.93</v>
      </c>
      <c r="I90" s="111">
        <f>I81+I84+I85</f>
        <v>224657.19</v>
      </c>
      <c r="J90" s="111">
        <f t="shared" si="41"/>
        <v>279490.28000000003</v>
      </c>
      <c r="K90" s="111">
        <f>K81+K84+K85</f>
        <v>310132.65999999997</v>
      </c>
      <c r="L90" s="155">
        <f t="shared" si="41"/>
        <v>253755.35</v>
      </c>
      <c r="M90" s="111">
        <f>M81+M84+M85</f>
        <v>236597.42192240592</v>
      </c>
      <c r="N90" s="111">
        <f t="shared" ref="N90:AG90" si="42">N81+N84+N85</f>
        <v>234848.89085730721</v>
      </c>
      <c r="O90" s="155">
        <f t="shared" si="42"/>
        <v>201460.33759883433</v>
      </c>
      <c r="P90" s="111">
        <f t="shared" si="42"/>
        <v>183320.05460473508</v>
      </c>
      <c r="Q90" s="111">
        <f t="shared" si="42"/>
        <v>191933.29722814186</v>
      </c>
      <c r="R90" s="111">
        <f t="shared" si="42"/>
        <v>181981.54513865267</v>
      </c>
      <c r="S90" s="111">
        <f t="shared" si="42"/>
        <v>198662.72970578601</v>
      </c>
      <c r="T90" s="111">
        <f t="shared" si="42"/>
        <v>199845.03115763926</v>
      </c>
      <c r="U90" s="111">
        <f t="shared" si="42"/>
        <v>213249.73424696687</v>
      </c>
      <c r="V90" s="111">
        <f t="shared" si="42"/>
        <v>228886.99491211426</v>
      </c>
      <c r="W90" s="111">
        <f t="shared" si="42"/>
        <v>240317.59624015709</v>
      </c>
      <c r="X90" s="111">
        <f t="shared" si="42"/>
        <v>251422.47973206799</v>
      </c>
      <c r="Y90" s="111">
        <f t="shared" si="42"/>
        <v>233198.43056191871</v>
      </c>
      <c r="Z90" s="111">
        <f t="shared" si="42"/>
        <v>231476.39599273252</v>
      </c>
      <c r="AA90" s="155">
        <f t="shared" si="42"/>
        <v>198593.79866641134</v>
      </c>
      <c r="AB90" s="111">
        <f t="shared" si="42"/>
        <v>180728.40580369107</v>
      </c>
      <c r="AC90" s="111">
        <f t="shared" si="42"/>
        <v>186515.74837499432</v>
      </c>
      <c r="AD90" s="111">
        <f t="shared" si="42"/>
        <v>176864.12130275433</v>
      </c>
      <c r="AE90" s="111">
        <f t="shared" si="42"/>
        <v>193042.23457541325</v>
      </c>
      <c r="AF90" s="111">
        <f t="shared" si="42"/>
        <v>194188.88017084639</v>
      </c>
      <c r="AG90" s="111">
        <f t="shared" si="42"/>
        <v>207189.32411970026</v>
      </c>
      <c r="AH90" s="111">
        <f>AH81+AH84+AH85</f>
        <v>222354.99615556354</v>
      </c>
    </row>
    <row r="91" spans="2:35" x14ac:dyDescent="0.3">
      <c r="B91" s="111" t="s">
        <v>94</v>
      </c>
      <c r="C91" s="53"/>
      <c r="G91" s="56">
        <f>+G92-G90</f>
        <v>0</v>
      </c>
      <c r="H91" s="56">
        <f t="shared" ref="H91:L91" si="43">+H92-H90</f>
        <v>0</v>
      </c>
      <c r="I91" s="56">
        <f t="shared" si="43"/>
        <v>0</v>
      </c>
      <c r="J91" s="56">
        <f t="shared" si="43"/>
        <v>0</v>
      </c>
      <c r="K91" s="56">
        <f>+K92-K90</f>
        <v>0</v>
      </c>
      <c r="L91" s="33">
        <f t="shared" si="43"/>
        <v>0</v>
      </c>
      <c r="M91" s="56">
        <f t="shared" ref="M91:AH91" si="44">+M92-M90</f>
        <v>0</v>
      </c>
      <c r="N91" s="56">
        <f t="shared" si="44"/>
        <v>0</v>
      </c>
      <c r="O91" s="33">
        <f t="shared" si="44"/>
        <v>0</v>
      </c>
      <c r="P91" s="56">
        <f t="shared" si="44"/>
        <v>0</v>
      </c>
      <c r="Q91" s="56">
        <f t="shared" si="44"/>
        <v>0</v>
      </c>
      <c r="R91" s="56">
        <f t="shared" si="44"/>
        <v>0</v>
      </c>
      <c r="S91" s="56">
        <f t="shared" si="44"/>
        <v>0</v>
      </c>
      <c r="T91" s="56">
        <f t="shared" si="44"/>
        <v>0</v>
      </c>
      <c r="U91" s="56">
        <f t="shared" si="44"/>
        <v>0</v>
      </c>
      <c r="V91" s="56">
        <f t="shared" si="44"/>
        <v>0</v>
      </c>
      <c r="W91" s="56">
        <f t="shared" si="44"/>
        <v>0</v>
      </c>
      <c r="X91" s="56">
        <f t="shared" si="44"/>
        <v>0</v>
      </c>
      <c r="Y91" s="56">
        <f t="shared" si="44"/>
        <v>0</v>
      </c>
      <c r="Z91" s="56">
        <f t="shared" si="44"/>
        <v>0</v>
      </c>
      <c r="AA91" s="33">
        <f t="shared" si="44"/>
        <v>0</v>
      </c>
      <c r="AB91" s="56">
        <f t="shared" si="44"/>
        <v>0</v>
      </c>
      <c r="AC91" s="56">
        <f t="shared" si="44"/>
        <v>0</v>
      </c>
      <c r="AD91" s="56">
        <f t="shared" si="44"/>
        <v>0</v>
      </c>
      <c r="AE91" s="56">
        <f t="shared" si="44"/>
        <v>0</v>
      </c>
      <c r="AF91" s="56">
        <f t="shared" si="44"/>
        <v>0</v>
      </c>
      <c r="AG91" s="56">
        <f t="shared" si="44"/>
        <v>0</v>
      </c>
      <c r="AH91" s="56">
        <f t="shared" si="44"/>
        <v>0</v>
      </c>
    </row>
    <row r="92" spans="2:35" x14ac:dyDescent="0.3">
      <c r="B92" s="23" t="s">
        <v>93</v>
      </c>
      <c r="G92" s="56">
        <f>+'Link In'!B143</f>
        <v>292807.94</v>
      </c>
      <c r="H92" s="56">
        <f>+'Link In'!C143</f>
        <v>222228.93</v>
      </c>
      <c r="I92" s="56">
        <f>+'Link In'!D143</f>
        <v>224657.19</v>
      </c>
      <c r="J92" s="56">
        <f>+'Link In'!E143</f>
        <v>279490.28000000003</v>
      </c>
      <c r="K92" s="56">
        <f>+'Link In'!F143</f>
        <v>310132.65999999997</v>
      </c>
      <c r="L92" s="56">
        <f>+'Link In'!G143</f>
        <v>253755.35</v>
      </c>
      <c r="M92" s="56">
        <f>+'Link In'!H143</f>
        <v>236597.42192240592</v>
      </c>
      <c r="N92" s="56">
        <f>+'Link In'!I143</f>
        <v>234848.89085730718</v>
      </c>
      <c r="O92" s="56">
        <f>+'Link In'!J143</f>
        <v>201460.3375988343</v>
      </c>
      <c r="P92" s="56">
        <f>+'Link In'!K143</f>
        <v>183320.05460473505</v>
      </c>
      <c r="Q92" s="56">
        <f>+'Link In'!L143</f>
        <v>191933.29722814183</v>
      </c>
      <c r="R92" s="56">
        <f>+'Link In'!M143</f>
        <v>181981.54513865264</v>
      </c>
      <c r="S92" s="56">
        <f>+'Link In'!N143</f>
        <v>198662.72970578601</v>
      </c>
      <c r="T92" s="56">
        <f>+'Link In'!O143</f>
        <v>199845.03115763923</v>
      </c>
      <c r="U92" s="56">
        <f>+'Link In'!P143</f>
        <v>213249.73424696687</v>
      </c>
      <c r="V92" s="56">
        <f>+'Link In'!Q143</f>
        <v>228886.99491211423</v>
      </c>
      <c r="W92" s="56">
        <f>+'Link In'!R143</f>
        <v>240317.59624015706</v>
      </c>
      <c r="X92" s="56">
        <f>+'Link In'!S143</f>
        <v>251422.47973206799</v>
      </c>
      <c r="Y92" s="56">
        <f>+'Link In'!T143</f>
        <v>233198.43056191868</v>
      </c>
      <c r="Z92" s="56">
        <f>+'Link In'!U143</f>
        <v>231476.39599273252</v>
      </c>
      <c r="AA92" s="56">
        <f>+'Link In'!V143</f>
        <v>198593.79866641131</v>
      </c>
      <c r="AB92" s="56">
        <f>+'Link In'!W143</f>
        <v>180728.40580369107</v>
      </c>
      <c r="AC92" s="56">
        <f>+'Link In'!X143</f>
        <v>186515.74837499429</v>
      </c>
      <c r="AD92" s="56">
        <f>+'Link In'!Y143</f>
        <v>176864.12130275433</v>
      </c>
      <c r="AE92" s="56">
        <f>+'Link In'!Z143</f>
        <v>193042.23457541323</v>
      </c>
      <c r="AF92" s="56">
        <f>+'Link In'!AA143</f>
        <v>194188.88017084639</v>
      </c>
      <c r="AG92" s="56">
        <f>+'Link In'!AB143</f>
        <v>207189.32411970024</v>
      </c>
      <c r="AH92" s="56">
        <f>+'Link In'!AC143</f>
        <v>222354.99615556354</v>
      </c>
    </row>
    <row r="93" spans="2:35" x14ac:dyDescent="0.3">
      <c r="G93" s="53"/>
      <c r="H93" s="53"/>
      <c r="I93" s="53"/>
      <c r="J93" s="53"/>
      <c r="K93" s="53"/>
      <c r="L93" s="168"/>
      <c r="M93" s="53"/>
      <c r="N93" s="53"/>
      <c r="O93" s="168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168"/>
      <c r="AB93" s="53"/>
      <c r="AC93" s="53"/>
      <c r="AD93" s="53"/>
      <c r="AE93" s="53"/>
      <c r="AF93" s="53"/>
      <c r="AG93" s="53"/>
      <c r="AH93" s="53"/>
    </row>
    <row r="94" spans="2:35" x14ac:dyDescent="0.3">
      <c r="B94" s="23" t="s">
        <v>98</v>
      </c>
      <c r="G94" s="56">
        <f>G82</f>
        <v>65096.270596426082</v>
      </c>
      <c r="H94" s="56">
        <f t="shared" ref="H94:L94" si="45">H82</f>
        <v>48666.219540496633</v>
      </c>
      <c r="I94" s="56">
        <f t="shared" si="45"/>
        <v>49350.266883267577</v>
      </c>
      <c r="J94" s="56">
        <f t="shared" si="45"/>
        <v>62005.609190067298</v>
      </c>
      <c r="K94" s="56">
        <f t="shared" si="45"/>
        <v>69120.023207240665</v>
      </c>
      <c r="L94" s="33">
        <f t="shared" si="45"/>
        <v>56033.2</v>
      </c>
      <c r="M94" s="56">
        <f>M82</f>
        <v>58503.636390820531</v>
      </c>
      <c r="N94" s="56">
        <f t="shared" ref="N94:AH94" si="46">N82</f>
        <v>58047.577166746792</v>
      </c>
      <c r="O94" s="33">
        <f t="shared" si="46"/>
        <v>49339.034324161272</v>
      </c>
      <c r="P94" s="56">
        <f t="shared" si="46"/>
        <v>44607.609443071226</v>
      </c>
      <c r="Q94" s="56">
        <f t="shared" si="46"/>
        <v>46854.151598367724</v>
      </c>
      <c r="R94" s="56">
        <f t="shared" si="46"/>
        <v>44258.49377638306</v>
      </c>
      <c r="S94" s="56">
        <f t="shared" si="46"/>
        <v>48609.350470992693</v>
      </c>
      <c r="T94" s="56">
        <f t="shared" si="46"/>
        <v>48917.723306635169</v>
      </c>
      <c r="U94" s="56">
        <f t="shared" si="46"/>
        <v>52413.994326282431</v>
      </c>
      <c r="V94" s="56">
        <f t="shared" si="46"/>
        <v>56492.570399612479</v>
      </c>
      <c r="W94" s="56">
        <f t="shared" si="46"/>
        <v>59473.94789779788</v>
      </c>
      <c r="X94" s="56">
        <f t="shared" si="46"/>
        <v>62370.370300487215</v>
      </c>
      <c r="Y94" s="56">
        <f t="shared" si="46"/>
        <v>57617.097173166061</v>
      </c>
      <c r="Z94" s="56">
        <f t="shared" si="46"/>
        <v>57167.948876560382</v>
      </c>
      <c r="AA94" s="33">
        <f t="shared" si="46"/>
        <v>48591.371587483394</v>
      </c>
      <c r="AB94" s="56">
        <f t="shared" si="46"/>
        <v>43931.644706231367</v>
      </c>
      <c r="AC94" s="56">
        <f t="shared" si="46"/>
        <v>45441.123728480517</v>
      </c>
      <c r="AD94" s="56">
        <f t="shared" si="46"/>
        <v>42923.745775366282</v>
      </c>
      <c r="AE94" s="56">
        <f t="shared" si="46"/>
        <v>47143.389299794791</v>
      </c>
      <c r="AF94" s="56">
        <f t="shared" si="46"/>
        <v>47442.462225051218</v>
      </c>
      <c r="AG94" s="56">
        <f t="shared" si="46"/>
        <v>50833.292675978155</v>
      </c>
      <c r="AH94" s="56">
        <f t="shared" si="46"/>
        <v>54788.867020230442</v>
      </c>
    </row>
    <row r="95" spans="2:35" x14ac:dyDescent="0.3">
      <c r="B95" s="23" t="s">
        <v>95</v>
      </c>
      <c r="G95" s="56">
        <f>G96-G94</f>
        <v>-7.0596426085103303E-2</v>
      </c>
      <c r="H95" s="56">
        <f t="shared" ref="H95:L95" si="47">H96-H94</f>
        <v>-1.954049663618207E-2</v>
      </c>
      <c r="I95" s="56">
        <f t="shared" si="47"/>
        <v>5.1167324199923314E-3</v>
      </c>
      <c r="J95" s="56">
        <f t="shared" si="47"/>
        <v>-9.1900672996416688E-3</v>
      </c>
      <c r="K95" s="56">
        <f t="shared" si="47"/>
        <v>-4.9207240663236007E-2</v>
      </c>
      <c r="L95" s="56">
        <f t="shared" si="47"/>
        <v>0</v>
      </c>
      <c r="M95" s="56"/>
      <c r="N95" s="56"/>
      <c r="O95" s="33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33"/>
      <c r="AB95" s="56"/>
      <c r="AC95" s="56"/>
      <c r="AD95" s="56"/>
      <c r="AE95" s="56"/>
      <c r="AF95" s="56"/>
      <c r="AG95" s="56"/>
      <c r="AH95" s="56"/>
    </row>
    <row r="96" spans="2:35" x14ac:dyDescent="0.3">
      <c r="B96" s="23" t="s">
        <v>96</v>
      </c>
      <c r="G96" s="56">
        <f>+'Link In'!B154</f>
        <v>65096.2</v>
      </c>
      <c r="H96" s="56">
        <f>+'Link In'!C154</f>
        <v>48666.2</v>
      </c>
      <c r="I96" s="56">
        <f>+'Link In'!D154</f>
        <v>49350.271999999997</v>
      </c>
      <c r="J96" s="56">
        <f>+'Link In'!E154</f>
        <v>62005.599999999999</v>
      </c>
      <c r="K96" s="56">
        <f>+'Link In'!F154</f>
        <v>69119.974000000002</v>
      </c>
      <c r="L96" s="56">
        <f>+'Link In'!G154</f>
        <v>56033.2</v>
      </c>
      <c r="M96" s="56">
        <f>+'Link In'!H154</f>
        <v>0</v>
      </c>
      <c r="N96" s="56">
        <f>+'Link In'!I154</f>
        <v>0</v>
      </c>
      <c r="O96" s="56">
        <f>+'Link In'!J154</f>
        <v>0</v>
      </c>
      <c r="P96" s="56">
        <f>+'Link In'!K154</f>
        <v>0</v>
      </c>
      <c r="Q96" s="56">
        <f>+'Link In'!L154</f>
        <v>0</v>
      </c>
      <c r="R96" s="56">
        <f>+'Link In'!M154</f>
        <v>0</v>
      </c>
      <c r="S96" s="56">
        <f>+'Link In'!N154</f>
        <v>0</v>
      </c>
      <c r="T96" s="56">
        <f>+'Link In'!O154</f>
        <v>0</v>
      </c>
      <c r="U96" s="56">
        <f>+'Link In'!P154</f>
        <v>0</v>
      </c>
      <c r="V96" s="56">
        <f>+'Link In'!Q154</f>
        <v>0</v>
      </c>
      <c r="W96" s="56">
        <f>+'Link In'!R154</f>
        <v>0</v>
      </c>
      <c r="X96" s="56">
        <f>+'Link In'!S154</f>
        <v>0</v>
      </c>
      <c r="Y96" s="56">
        <f>+'Link In'!T154</f>
        <v>0</v>
      </c>
      <c r="Z96" s="56">
        <f>+'Link In'!U154</f>
        <v>0</v>
      </c>
      <c r="AA96" s="56">
        <f>+'Link In'!V154</f>
        <v>0</v>
      </c>
      <c r="AB96" s="56">
        <f>+'Link In'!W154</f>
        <v>0</v>
      </c>
      <c r="AC96" s="56">
        <f>+'Link In'!X154</f>
        <v>0</v>
      </c>
      <c r="AD96" s="56">
        <f>+'Link In'!Y154</f>
        <v>0</v>
      </c>
      <c r="AE96" s="56">
        <f>+'Link In'!Z154</f>
        <v>0</v>
      </c>
      <c r="AF96" s="56">
        <f>+'Link In'!AA154</f>
        <v>0</v>
      </c>
      <c r="AG96" s="56">
        <f>+'Link In'!AB154</f>
        <v>0</v>
      </c>
      <c r="AH96" s="56">
        <f>+'Link In'!AC154</f>
        <v>0</v>
      </c>
    </row>
    <row r="97" spans="2:34" x14ac:dyDescent="0.3">
      <c r="G97" s="53"/>
      <c r="H97" s="53"/>
      <c r="I97" s="53"/>
      <c r="J97" s="53"/>
      <c r="K97" s="53"/>
      <c r="L97" s="53"/>
      <c r="M97" s="53"/>
      <c r="N97" s="53"/>
      <c r="O97" s="168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168"/>
      <c r="AB97" s="53"/>
      <c r="AC97" s="53"/>
      <c r="AD97" s="53"/>
      <c r="AE97" s="53"/>
      <c r="AF97" s="53"/>
      <c r="AG97" s="53"/>
      <c r="AH97" s="53"/>
    </row>
    <row r="98" spans="2:34" x14ac:dyDescent="0.3">
      <c r="B98" s="23" t="s">
        <v>99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168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168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</row>
    <row r="101" spans="2:34" x14ac:dyDescent="0.3">
      <c r="G101" s="53"/>
      <c r="H101" s="53"/>
      <c r="I101" s="53"/>
      <c r="J101" s="53"/>
      <c r="K101" s="53"/>
      <c r="L101" s="168"/>
      <c r="M101" s="53"/>
      <c r="N101" s="53"/>
      <c r="O101" s="168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168"/>
      <c r="AB101" s="53"/>
      <c r="AC101" s="53"/>
      <c r="AD101" s="53"/>
      <c r="AE101" s="53"/>
      <c r="AF101" s="53"/>
      <c r="AG101" s="53"/>
      <c r="AH101" s="53"/>
    </row>
    <row r="102" spans="2:34" x14ac:dyDescent="0.3">
      <c r="G102" s="53"/>
      <c r="H102" s="53"/>
      <c r="I102" s="53"/>
      <c r="J102" s="53"/>
      <c r="K102" s="53"/>
      <c r="L102" s="168"/>
      <c r="M102" s="53"/>
      <c r="N102" s="53"/>
      <c r="O102" s="168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168"/>
      <c r="AB102" s="53"/>
      <c r="AC102" s="53"/>
      <c r="AD102" s="53"/>
      <c r="AE102" s="53"/>
      <c r="AF102" s="53"/>
      <c r="AG102" s="53"/>
      <c r="AH102" s="53"/>
    </row>
    <row r="103" spans="2:34" x14ac:dyDescent="0.3">
      <c r="G103" s="111"/>
      <c r="H103" s="124"/>
      <c r="I103" s="111"/>
      <c r="J103" s="111"/>
      <c r="K103" s="111"/>
      <c r="L103" s="155"/>
      <c r="M103" s="111"/>
      <c r="N103" s="111"/>
      <c r="O103" s="155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55"/>
      <c r="AB103" s="111"/>
      <c r="AC103" s="111"/>
      <c r="AD103" s="111"/>
      <c r="AE103" s="111"/>
      <c r="AF103" s="111"/>
      <c r="AG103" s="111"/>
      <c r="AH103" s="111"/>
    </row>
    <row r="104" spans="2:34" x14ac:dyDescent="0.3">
      <c r="B104" s="111"/>
      <c r="C104" s="53"/>
      <c r="G104" s="56"/>
      <c r="H104" s="56"/>
      <c r="I104" s="56"/>
      <c r="J104" s="56"/>
      <c r="K104" s="56"/>
      <c r="L104" s="33"/>
      <c r="M104" s="56"/>
      <c r="N104" s="56"/>
      <c r="O104" s="33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33"/>
      <c r="AB104" s="56"/>
      <c r="AC104" s="56"/>
      <c r="AD104" s="56"/>
      <c r="AE104" s="56"/>
      <c r="AF104" s="56"/>
      <c r="AG104" s="56"/>
      <c r="AH104" s="56"/>
    </row>
    <row r="105" spans="2:34" x14ac:dyDescent="0.3"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</row>
    <row r="106" spans="2:34" x14ac:dyDescent="0.3">
      <c r="G106" s="53"/>
      <c r="H106" s="53"/>
      <c r="I106" s="53"/>
      <c r="J106" s="53"/>
      <c r="K106" s="53"/>
      <c r="L106" s="168"/>
      <c r="M106" s="53"/>
      <c r="N106" s="53"/>
      <c r="O106" s="168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168"/>
      <c r="AB106" s="53"/>
      <c r="AC106" s="53"/>
      <c r="AD106" s="53"/>
      <c r="AE106" s="53"/>
      <c r="AF106" s="53"/>
      <c r="AG106" s="53"/>
      <c r="AH106" s="53"/>
    </row>
    <row r="107" spans="2:34" x14ac:dyDescent="0.3">
      <c r="G107" s="56"/>
      <c r="H107" s="56"/>
      <c r="I107" s="56"/>
      <c r="J107" s="56"/>
      <c r="K107" s="56"/>
      <c r="L107" s="33"/>
      <c r="M107" s="56"/>
      <c r="N107" s="56"/>
      <c r="O107" s="33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33"/>
      <c r="AB107" s="56"/>
      <c r="AC107" s="56"/>
      <c r="AD107" s="56"/>
      <c r="AE107" s="56"/>
      <c r="AF107" s="56"/>
      <c r="AG107" s="56"/>
      <c r="AH107" s="56"/>
    </row>
    <row r="108" spans="2:34" x14ac:dyDescent="0.3">
      <c r="G108" s="56"/>
      <c r="H108" s="56"/>
      <c r="I108" s="56"/>
      <c r="J108" s="56"/>
      <c r="K108" s="56"/>
      <c r="L108" s="56"/>
      <c r="M108" s="56"/>
      <c r="N108" s="56"/>
      <c r="O108" s="33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33"/>
      <c r="AB108" s="56"/>
      <c r="AC108" s="56"/>
      <c r="AD108" s="56"/>
      <c r="AE108" s="56"/>
      <c r="AF108" s="56"/>
      <c r="AG108" s="56"/>
      <c r="AH108" s="56"/>
    </row>
    <row r="109" spans="2:34" x14ac:dyDescent="0.3"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</row>
    <row r="110" spans="2:34" x14ac:dyDescent="0.3">
      <c r="G110" s="53"/>
      <c r="H110" s="53"/>
      <c r="I110" s="53"/>
      <c r="J110" s="53"/>
      <c r="K110" s="53"/>
      <c r="L110" s="53"/>
      <c r="M110" s="53"/>
      <c r="N110" s="53"/>
      <c r="O110" s="168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168"/>
      <c r="AB110" s="53"/>
      <c r="AC110" s="53"/>
      <c r="AD110" s="53"/>
      <c r="AE110" s="53"/>
      <c r="AF110" s="53"/>
      <c r="AG110" s="53"/>
      <c r="AH110" s="53"/>
    </row>
    <row r="111" spans="2:34" x14ac:dyDescent="0.3">
      <c r="G111" s="53"/>
      <c r="H111" s="53"/>
      <c r="I111" s="53"/>
      <c r="J111" s="53"/>
      <c r="K111" s="53"/>
      <c r="L111" s="53"/>
      <c r="M111" s="53"/>
      <c r="N111" s="53"/>
      <c r="O111" s="168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168"/>
      <c r="AB111" s="53"/>
      <c r="AC111" s="53"/>
      <c r="AD111" s="53"/>
      <c r="AE111" s="53"/>
      <c r="AF111" s="53"/>
      <c r="AG111" s="53"/>
      <c r="AH111" s="53"/>
    </row>
  </sheetData>
  <mergeCells count="8">
    <mergeCell ref="A7:P7"/>
    <mergeCell ref="Q7:AI7"/>
    <mergeCell ref="A4:P4"/>
    <mergeCell ref="Q4:AI4"/>
    <mergeCell ref="A5:P5"/>
    <mergeCell ref="Q5:AI5"/>
    <mergeCell ref="A6:P6"/>
    <mergeCell ref="Q6:AI6"/>
  </mergeCells>
  <pageMargins left="0.7" right="0.7" top="0.75" bottom="0.75" header="0.3" footer="0.3"/>
  <pageSetup scale="62" pageOrder="overThenDown" orientation="landscape" r:id="rId1"/>
  <rowBreaks count="1" manualBreakCount="1">
    <brk id="45" max="33" man="1"/>
  </rowBreaks>
  <colBreaks count="1" manualBreakCount="1">
    <brk id="17" min="8" max="89" man="1"/>
  </col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1"/>
  <sheetViews>
    <sheetView zoomScaleNormal="100" workbookViewId="0"/>
  </sheetViews>
  <sheetFormatPr defaultColWidth="9.109375" defaultRowHeight="13.8" x14ac:dyDescent="0.3"/>
  <cols>
    <col min="1" max="2" width="9.109375" style="23"/>
    <col min="3" max="3" width="9.33203125" style="23" bestFit="1" customWidth="1"/>
    <col min="4" max="4" width="0" style="23" hidden="1" customWidth="1"/>
    <col min="5" max="5" width="12" style="23" bestFit="1" customWidth="1"/>
    <col min="6" max="6" width="9.109375" style="23" customWidth="1"/>
    <col min="7" max="7" width="12.44140625" style="23" bestFit="1" customWidth="1"/>
    <col min="8" max="12" width="11.44140625" style="23" bestFit="1" customWidth="1"/>
    <col min="13" max="18" width="10.5546875" style="23" bestFit="1" customWidth="1"/>
    <col min="19" max="30" width="9.33203125" style="23" bestFit="1" customWidth="1"/>
    <col min="31" max="16384" width="9.109375" style="23"/>
  </cols>
  <sheetData>
    <row r="1" spans="1:35" ht="14.4" x14ac:dyDescent="0.3">
      <c r="A1" s="82" t="s">
        <v>86</v>
      </c>
      <c r="B1"/>
      <c r="C1"/>
      <c r="D1"/>
      <c r="E1"/>
      <c r="F1"/>
      <c r="G1"/>
      <c r="H1"/>
      <c r="I1"/>
      <c r="J1"/>
      <c r="P1" s="83" t="str">
        <f>'Link In'!A4</f>
        <v>W/P - 2-1</v>
      </c>
      <c r="Q1" s="82" t="s">
        <v>86</v>
      </c>
      <c r="T1"/>
      <c r="U1"/>
      <c r="V1"/>
      <c r="W1"/>
      <c r="X1"/>
      <c r="Y1"/>
      <c r="Z1"/>
      <c r="AA1"/>
      <c r="AB1"/>
      <c r="AH1" s="83" t="str">
        <f>P1</f>
        <v>W/P - 2-1</v>
      </c>
    </row>
    <row r="2" spans="1:35" ht="14.4" x14ac:dyDescent="0.3">
      <c r="A2" s="69" t="s">
        <v>87</v>
      </c>
      <c r="B2"/>
      <c r="C2"/>
      <c r="D2"/>
      <c r="E2"/>
      <c r="F2"/>
      <c r="G2"/>
      <c r="H2"/>
      <c r="I2"/>
      <c r="J2"/>
      <c r="P2" s="84" t="str">
        <f ca="1">RIGHT(CELL("filename",$A$1),LEN(CELL("filename",$A$1))-SEARCH("\Revenues",CELL("filename",$A$1),1))</f>
        <v>Revenues\[KAWC 2018 Rate Case - Bill Analysis.xlsx]OPA</v>
      </c>
      <c r="Q2" s="69" t="s">
        <v>87</v>
      </c>
      <c r="T2"/>
      <c r="U2"/>
      <c r="V2"/>
      <c r="W2"/>
      <c r="X2"/>
      <c r="Y2"/>
      <c r="Z2"/>
      <c r="AA2"/>
      <c r="AB2"/>
      <c r="AH2" s="84" t="str">
        <f ca="1">RIGHT(CELL("filename",$A$1),LEN(CELL("filename",$A$1))-SEARCH("\Revenues",CELL("filename",$A$1),1))</f>
        <v>Revenues\[KAWC 2018 Rate Case - Bill Analysis.xlsx]OPA</v>
      </c>
    </row>
    <row r="4" spans="1:35" x14ac:dyDescent="0.3">
      <c r="A4" s="246" t="str">
        <f>'Link In'!A1</f>
        <v>Kentucky American Water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 t="str">
        <f>A4</f>
        <v>Kentucky American Water</v>
      </c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</row>
    <row r="5" spans="1:35" x14ac:dyDescent="0.3">
      <c r="A5" s="246" t="str">
        <f>'Link In'!A2</f>
        <v>Case No. 2018-00358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 t="str">
        <f>A5</f>
        <v>Case No. 2018-00358</v>
      </c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</row>
    <row r="6" spans="1:35" x14ac:dyDescent="0.3">
      <c r="A6" s="246" t="str">
        <f>'Link In'!A3</f>
        <v>For the 12 Months Ending June 30, 2020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 t="str">
        <f>A6</f>
        <v>For the 12 Months Ending June 30, 2020</v>
      </c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</row>
    <row r="7" spans="1:35" x14ac:dyDescent="0.3">
      <c r="A7" s="246" t="s">
        <v>57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 t="s">
        <v>57</v>
      </c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</row>
    <row r="9" spans="1:35" x14ac:dyDescent="0.3"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5" x14ac:dyDescent="0.3">
      <c r="A10" s="24" t="s">
        <v>0</v>
      </c>
      <c r="B10" s="1"/>
      <c r="C10" s="1"/>
      <c r="D10" s="1"/>
      <c r="E10" s="1" t="s">
        <v>24</v>
      </c>
      <c r="F10" s="1"/>
      <c r="G10" s="1" t="s">
        <v>25</v>
      </c>
      <c r="H10" s="1" t="s">
        <v>25</v>
      </c>
      <c r="I10" s="1" t="s">
        <v>25</v>
      </c>
      <c r="J10" s="1" t="s">
        <v>25</v>
      </c>
      <c r="K10" s="1" t="s">
        <v>25</v>
      </c>
      <c r="L10" s="1" t="s">
        <v>25</v>
      </c>
      <c r="M10" s="1" t="s">
        <v>25</v>
      </c>
      <c r="N10" s="1" t="s">
        <v>25</v>
      </c>
      <c r="O10" s="1" t="s">
        <v>25</v>
      </c>
      <c r="P10" s="1" t="s">
        <v>25</v>
      </c>
      <c r="Q10" s="1" t="s">
        <v>25</v>
      </c>
      <c r="R10" s="1" t="s">
        <v>25</v>
      </c>
      <c r="S10" s="1"/>
      <c r="T10" s="1"/>
      <c r="U10" s="1"/>
      <c r="V10" s="1"/>
      <c r="W10" s="1" t="s">
        <v>26</v>
      </c>
      <c r="X10" s="1" t="s">
        <v>26</v>
      </c>
      <c r="Y10" s="1" t="s">
        <v>26</v>
      </c>
      <c r="Z10" s="1" t="s">
        <v>26</v>
      </c>
      <c r="AA10" s="1" t="s">
        <v>26</v>
      </c>
      <c r="AB10" s="1" t="s">
        <v>26</v>
      </c>
      <c r="AC10" s="1" t="s">
        <v>26</v>
      </c>
      <c r="AD10" s="1" t="s">
        <v>26</v>
      </c>
      <c r="AE10" s="1" t="s">
        <v>26</v>
      </c>
      <c r="AF10" s="1" t="s">
        <v>26</v>
      </c>
      <c r="AG10" s="1" t="s">
        <v>26</v>
      </c>
      <c r="AH10" s="1" t="s">
        <v>26</v>
      </c>
    </row>
    <row r="11" spans="1:35" x14ac:dyDescent="0.3">
      <c r="A11" s="2" t="s">
        <v>1</v>
      </c>
      <c r="B11" s="3"/>
      <c r="C11" s="3"/>
      <c r="D11" s="3"/>
      <c r="E11" s="4"/>
      <c r="F11" s="4"/>
      <c r="G11" s="5">
        <v>43160</v>
      </c>
      <c r="H11" s="5">
        <v>43191</v>
      </c>
      <c r="I11" s="5">
        <v>43221</v>
      </c>
      <c r="J11" s="5">
        <v>43252</v>
      </c>
      <c r="K11" s="5">
        <v>43282</v>
      </c>
      <c r="L11" s="5">
        <v>43313</v>
      </c>
      <c r="M11" s="5">
        <v>43344</v>
      </c>
      <c r="N11" s="5">
        <v>43374</v>
      </c>
      <c r="O11" s="5">
        <v>43405</v>
      </c>
      <c r="P11" s="5">
        <v>43435</v>
      </c>
      <c r="Q11" s="5">
        <v>43466</v>
      </c>
      <c r="R11" s="5">
        <v>43497</v>
      </c>
      <c r="S11" s="5">
        <v>43525</v>
      </c>
      <c r="T11" s="5">
        <v>43556</v>
      </c>
      <c r="U11" s="5">
        <v>43586</v>
      </c>
      <c r="V11" s="5">
        <v>43617</v>
      </c>
      <c r="W11" s="5">
        <v>43647</v>
      </c>
      <c r="X11" s="5">
        <v>43678</v>
      </c>
      <c r="Y11" s="5">
        <v>43709</v>
      </c>
      <c r="Z11" s="5">
        <v>43739</v>
      </c>
      <c r="AA11" s="5">
        <v>43770</v>
      </c>
      <c r="AB11" s="5">
        <v>43800</v>
      </c>
      <c r="AC11" s="5">
        <v>43831</v>
      </c>
      <c r="AD11" s="5">
        <v>43862</v>
      </c>
      <c r="AE11" s="5">
        <v>43891</v>
      </c>
      <c r="AF11" s="5">
        <v>43922</v>
      </c>
      <c r="AG11" s="5">
        <v>43952</v>
      </c>
      <c r="AH11" s="5">
        <v>43983</v>
      </c>
    </row>
    <row r="12" spans="1:35" x14ac:dyDescent="0.3">
      <c r="A12" s="6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166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8"/>
      <c r="AC12" s="8"/>
      <c r="AD12" s="8"/>
      <c r="AE12" s="8"/>
      <c r="AF12" s="8"/>
      <c r="AG12" s="8"/>
      <c r="AH12" s="8"/>
    </row>
    <row r="13" spans="1:35" x14ac:dyDescent="0.3">
      <c r="A13" s="6"/>
      <c r="B13" s="21" t="s">
        <v>32</v>
      </c>
      <c r="C13" s="74"/>
      <c r="D13" s="10"/>
      <c r="E13" s="7" t="s">
        <v>23</v>
      </c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5" x14ac:dyDescent="0.3">
      <c r="A14" s="6"/>
      <c r="B14" s="12" t="s">
        <v>3</v>
      </c>
      <c r="C14" s="13"/>
      <c r="D14" s="12"/>
      <c r="E14" s="149">
        <v>13.63</v>
      </c>
      <c r="F14" s="149">
        <v>13.63</v>
      </c>
      <c r="G14" s="13">
        <f>'Link In'!B83</f>
        <v>116.82208275791579</v>
      </c>
      <c r="H14" s="13">
        <f>'Link In'!C83</f>
        <v>144.00513573000734</v>
      </c>
      <c r="I14" s="13">
        <f>'Link In'!D83</f>
        <v>133</v>
      </c>
      <c r="J14" s="13">
        <f>'Link In'!E83</f>
        <v>139.29567131327951</v>
      </c>
      <c r="K14" s="13">
        <f>'Link In'!F83</f>
        <v>144.49303008070433</v>
      </c>
      <c r="L14" s="13">
        <f>'Link In'!G83</f>
        <v>154.26338958180483</v>
      </c>
      <c r="M14" s="13">
        <f>'Link In'!H83</f>
        <v>125</v>
      </c>
      <c r="N14" s="13">
        <f>'Link In'!I83</f>
        <v>125</v>
      </c>
      <c r="O14" s="13">
        <f>'Link In'!J83</f>
        <v>125</v>
      </c>
      <c r="P14" s="13">
        <f>'Link In'!K83</f>
        <v>125</v>
      </c>
      <c r="Q14" s="13">
        <f>'Link In'!L83</f>
        <v>125</v>
      </c>
      <c r="R14" s="13">
        <f>'Link In'!M83</f>
        <v>125</v>
      </c>
      <c r="S14" s="13">
        <f>'Link In'!N83</f>
        <v>125</v>
      </c>
      <c r="T14" s="13">
        <f>'Link In'!O83</f>
        <v>125</v>
      </c>
      <c r="U14" s="13">
        <f>'Link In'!P83</f>
        <v>125</v>
      </c>
      <c r="V14" s="13">
        <f>'Link In'!Q83</f>
        <v>125</v>
      </c>
      <c r="W14" s="13">
        <f>'Link In'!R83</f>
        <v>125</v>
      </c>
      <c r="X14" s="13">
        <f>'Link In'!S83</f>
        <v>125</v>
      </c>
      <c r="Y14" s="13">
        <f>'Link In'!T83</f>
        <v>125</v>
      </c>
      <c r="Z14" s="13">
        <f>'Link In'!U83</f>
        <v>125</v>
      </c>
      <c r="AA14" s="13">
        <f>'Link In'!V83</f>
        <v>125</v>
      </c>
      <c r="AB14" s="13">
        <f>'Link In'!W83</f>
        <v>125</v>
      </c>
      <c r="AC14" s="13">
        <f>'Link In'!X83</f>
        <v>125</v>
      </c>
      <c r="AD14" s="13">
        <f>'Link In'!Y83</f>
        <v>125</v>
      </c>
      <c r="AE14" s="13">
        <f>'Link In'!Z83</f>
        <v>125</v>
      </c>
      <c r="AF14" s="13">
        <f>'Link In'!AA83</f>
        <v>125</v>
      </c>
      <c r="AG14" s="13">
        <f>'Link In'!AB83</f>
        <v>125</v>
      </c>
      <c r="AH14" s="13">
        <f>'Link In'!AC83</f>
        <v>125</v>
      </c>
    </row>
    <row r="15" spans="1:35" x14ac:dyDescent="0.3">
      <c r="A15" s="6"/>
      <c r="B15" s="12" t="s">
        <v>4</v>
      </c>
      <c r="C15" s="13"/>
      <c r="D15" s="12"/>
      <c r="E15" s="123">
        <v>20.46</v>
      </c>
      <c r="F15" s="123">
        <v>20.46</v>
      </c>
      <c r="G15" s="13">
        <f>'Link In'!B84</f>
        <v>0</v>
      </c>
      <c r="H15" s="13">
        <f>'Link In'!C84</f>
        <v>0</v>
      </c>
      <c r="I15" s="13">
        <f>'Link In'!D84</f>
        <v>0</v>
      </c>
      <c r="J15" s="13">
        <f>'Link In'!E84</f>
        <v>0</v>
      </c>
      <c r="K15" s="13">
        <f>'Link In'!F84</f>
        <v>0</v>
      </c>
      <c r="L15" s="13">
        <f>'Link In'!G84</f>
        <v>0</v>
      </c>
      <c r="M15" s="13">
        <f>'Link In'!H84</f>
        <v>0</v>
      </c>
      <c r="N15" s="13">
        <f>'Link In'!I84</f>
        <v>0</v>
      </c>
      <c r="O15" s="13">
        <f>'Link In'!J84</f>
        <v>0</v>
      </c>
      <c r="P15" s="13">
        <f>'Link In'!K84</f>
        <v>0</v>
      </c>
      <c r="Q15" s="13">
        <f>'Link In'!L84</f>
        <v>0</v>
      </c>
      <c r="R15" s="13">
        <f>'Link In'!M84</f>
        <v>0</v>
      </c>
      <c r="S15" s="13">
        <f>'Link In'!N84</f>
        <v>0</v>
      </c>
      <c r="T15" s="13">
        <f>'Link In'!O84</f>
        <v>0</v>
      </c>
      <c r="U15" s="13">
        <f>'Link In'!P84</f>
        <v>0</v>
      </c>
      <c r="V15" s="13">
        <f>'Link In'!Q84</f>
        <v>0</v>
      </c>
      <c r="W15" s="13">
        <f>'Link In'!R84</f>
        <v>0</v>
      </c>
      <c r="X15" s="13">
        <f>'Link In'!S84</f>
        <v>0</v>
      </c>
      <c r="Y15" s="13">
        <f>'Link In'!T84</f>
        <v>0</v>
      </c>
      <c r="Z15" s="13">
        <f>'Link In'!U84</f>
        <v>0</v>
      </c>
      <c r="AA15" s="13">
        <f>'Link In'!V84</f>
        <v>0</v>
      </c>
      <c r="AB15" s="13">
        <f>'Link In'!W84</f>
        <v>0</v>
      </c>
      <c r="AC15" s="13">
        <f>'Link In'!X84</f>
        <v>0</v>
      </c>
      <c r="AD15" s="13">
        <f>'Link In'!Y84</f>
        <v>0</v>
      </c>
      <c r="AE15" s="13">
        <f>'Link In'!Z84</f>
        <v>0</v>
      </c>
      <c r="AF15" s="13">
        <f>'Link In'!AA84</f>
        <v>0</v>
      </c>
      <c r="AG15" s="13">
        <f>'Link In'!AB84</f>
        <v>0</v>
      </c>
      <c r="AH15" s="13">
        <f>'Link In'!AC84</f>
        <v>0</v>
      </c>
    </row>
    <row r="16" spans="1:35" x14ac:dyDescent="0.3">
      <c r="A16" s="6"/>
      <c r="B16" s="12" t="s">
        <v>5</v>
      </c>
      <c r="C16" s="13"/>
      <c r="D16" s="12"/>
      <c r="E16" s="123">
        <v>34.07</v>
      </c>
      <c r="F16" s="123">
        <v>34.07</v>
      </c>
      <c r="G16" s="13">
        <f>'Link In'!B85</f>
        <v>181.19724097446434</v>
      </c>
      <c r="H16" s="13">
        <f>'Link In'!C85</f>
        <v>177</v>
      </c>
      <c r="I16" s="13">
        <f>'Link In'!D85</f>
        <v>163</v>
      </c>
      <c r="J16" s="13">
        <f>'Link In'!E85</f>
        <v>169.03287349574404</v>
      </c>
      <c r="K16" s="13">
        <f>'Link In'!F85</f>
        <v>175.18344584678601</v>
      </c>
      <c r="L16" s="13">
        <f>'Link In'!G85</f>
        <v>171.00058702670972</v>
      </c>
      <c r="M16" s="13">
        <f>'Link In'!H85</f>
        <v>182</v>
      </c>
      <c r="N16" s="13">
        <f>'Link In'!I85</f>
        <v>182</v>
      </c>
      <c r="O16" s="13">
        <f>'Link In'!J85</f>
        <v>182</v>
      </c>
      <c r="P16" s="13">
        <f>'Link In'!K85</f>
        <v>182</v>
      </c>
      <c r="Q16" s="13">
        <f>'Link In'!L85</f>
        <v>182</v>
      </c>
      <c r="R16" s="13">
        <f>'Link In'!M85</f>
        <v>182</v>
      </c>
      <c r="S16" s="13">
        <f>'Link In'!N85</f>
        <v>182</v>
      </c>
      <c r="T16" s="13">
        <f>'Link In'!O85</f>
        <v>182</v>
      </c>
      <c r="U16" s="13">
        <f>'Link In'!P85</f>
        <v>182</v>
      </c>
      <c r="V16" s="13">
        <f>'Link In'!Q85</f>
        <v>182</v>
      </c>
      <c r="W16" s="13">
        <f>'Link In'!R85</f>
        <v>182</v>
      </c>
      <c r="X16" s="13">
        <f>'Link In'!S85</f>
        <v>182</v>
      </c>
      <c r="Y16" s="13">
        <f>'Link In'!T85</f>
        <v>182</v>
      </c>
      <c r="Z16" s="13">
        <f>'Link In'!U85</f>
        <v>182</v>
      </c>
      <c r="AA16" s="13">
        <f>'Link In'!V85</f>
        <v>182</v>
      </c>
      <c r="AB16" s="13">
        <f>'Link In'!W85</f>
        <v>182</v>
      </c>
      <c r="AC16" s="13">
        <f>'Link In'!X85</f>
        <v>182</v>
      </c>
      <c r="AD16" s="13">
        <f>'Link In'!Y85</f>
        <v>182</v>
      </c>
      <c r="AE16" s="13">
        <f>'Link In'!Z85</f>
        <v>182</v>
      </c>
      <c r="AF16" s="13">
        <f>'Link In'!AA85</f>
        <v>182</v>
      </c>
      <c r="AG16" s="13">
        <f>'Link In'!AB85</f>
        <v>182</v>
      </c>
      <c r="AH16" s="13">
        <f>'Link In'!AC85</f>
        <v>182</v>
      </c>
    </row>
    <row r="17" spans="1:34" x14ac:dyDescent="0.3">
      <c r="A17" s="6"/>
      <c r="B17" s="12" t="s">
        <v>6</v>
      </c>
      <c r="C17" s="13"/>
      <c r="D17" s="12"/>
      <c r="E17" s="123">
        <v>68.17</v>
      </c>
      <c r="F17" s="123">
        <v>68.17</v>
      </c>
      <c r="G17" s="13">
        <f>'Link In'!B86</f>
        <v>29</v>
      </c>
      <c r="H17" s="13">
        <f>'Link In'!C86</f>
        <v>30.999999999999996</v>
      </c>
      <c r="I17" s="13">
        <f>'Link In'!D86</f>
        <v>29</v>
      </c>
      <c r="J17" s="13">
        <f>'Link In'!E86</f>
        <v>31.0382866363503</v>
      </c>
      <c r="K17" s="13">
        <f>'Link In'!F86</f>
        <v>30</v>
      </c>
      <c r="L17" s="13">
        <f>'Link In'!G86</f>
        <v>13</v>
      </c>
      <c r="M17" s="13">
        <f>'Link In'!H86</f>
        <v>32</v>
      </c>
      <c r="N17" s="13">
        <f>'Link In'!I86</f>
        <v>32</v>
      </c>
      <c r="O17" s="13">
        <f>'Link In'!J86</f>
        <v>32</v>
      </c>
      <c r="P17" s="13">
        <f>'Link In'!K86</f>
        <v>32</v>
      </c>
      <c r="Q17" s="13">
        <f>'Link In'!L86</f>
        <v>32</v>
      </c>
      <c r="R17" s="13">
        <f>'Link In'!M86</f>
        <v>32</v>
      </c>
      <c r="S17" s="13">
        <f>'Link In'!N86</f>
        <v>32</v>
      </c>
      <c r="T17" s="13">
        <f>'Link In'!O86</f>
        <v>32</v>
      </c>
      <c r="U17" s="13">
        <f>'Link In'!P86</f>
        <v>32</v>
      </c>
      <c r="V17" s="13">
        <f>'Link In'!Q86</f>
        <v>32</v>
      </c>
      <c r="W17" s="13">
        <f>'Link In'!R86</f>
        <v>32</v>
      </c>
      <c r="X17" s="13">
        <f>'Link In'!S86</f>
        <v>32</v>
      </c>
      <c r="Y17" s="13">
        <f>'Link In'!T86</f>
        <v>32</v>
      </c>
      <c r="Z17" s="13">
        <f>'Link In'!U86</f>
        <v>32</v>
      </c>
      <c r="AA17" s="13">
        <f>'Link In'!V86</f>
        <v>32</v>
      </c>
      <c r="AB17" s="13">
        <f>'Link In'!W86</f>
        <v>32</v>
      </c>
      <c r="AC17" s="13">
        <f>'Link In'!X86</f>
        <v>32</v>
      </c>
      <c r="AD17" s="13">
        <f>'Link In'!Y86</f>
        <v>32</v>
      </c>
      <c r="AE17" s="13">
        <f>'Link In'!Z86</f>
        <v>32</v>
      </c>
      <c r="AF17" s="13">
        <f>'Link In'!AA86</f>
        <v>32</v>
      </c>
      <c r="AG17" s="13">
        <f>'Link In'!AB86</f>
        <v>32</v>
      </c>
      <c r="AH17" s="13">
        <f>'Link In'!AC86</f>
        <v>32</v>
      </c>
    </row>
    <row r="18" spans="1:34" x14ac:dyDescent="0.3">
      <c r="A18" s="6"/>
      <c r="B18" s="12" t="s">
        <v>7</v>
      </c>
      <c r="C18" s="13"/>
      <c r="D18" s="12"/>
      <c r="E18" s="123">
        <v>109.04</v>
      </c>
      <c r="F18" s="123">
        <v>109.04</v>
      </c>
      <c r="G18" s="13">
        <f>'Link In'!B87</f>
        <v>373.99174614820248</v>
      </c>
      <c r="H18" s="13">
        <f>'Link In'!C87</f>
        <v>384.74247982391785</v>
      </c>
      <c r="I18" s="13">
        <f>'Link In'!D87</f>
        <v>386.40829053558326</v>
      </c>
      <c r="J18" s="13">
        <f>'Link In'!E87</f>
        <v>382.14508437270723</v>
      </c>
      <c r="K18" s="13">
        <f>'Link In'!F87</f>
        <v>382.978148769933</v>
      </c>
      <c r="L18" s="13">
        <f>'Link In'!G87</f>
        <v>365.21643433602344</v>
      </c>
      <c r="M18" s="13">
        <f>'Link In'!H87</f>
        <v>405</v>
      </c>
      <c r="N18" s="13">
        <f>'Link In'!I87</f>
        <v>405</v>
      </c>
      <c r="O18" s="13">
        <f>'Link In'!J87</f>
        <v>405</v>
      </c>
      <c r="P18" s="13">
        <f>'Link In'!K87</f>
        <v>405</v>
      </c>
      <c r="Q18" s="13">
        <f>'Link In'!L87</f>
        <v>405</v>
      </c>
      <c r="R18" s="13">
        <f>'Link In'!M87</f>
        <v>405</v>
      </c>
      <c r="S18" s="13">
        <f>'Link In'!N87</f>
        <v>405</v>
      </c>
      <c r="T18" s="13">
        <f>'Link In'!O87</f>
        <v>405</v>
      </c>
      <c r="U18" s="13">
        <f>'Link In'!P87</f>
        <v>405</v>
      </c>
      <c r="V18" s="13">
        <f>'Link In'!Q87</f>
        <v>405</v>
      </c>
      <c r="W18" s="13">
        <f>'Link In'!R87</f>
        <v>405</v>
      </c>
      <c r="X18" s="13">
        <f>'Link In'!S87</f>
        <v>405</v>
      </c>
      <c r="Y18" s="13">
        <f>'Link In'!T87</f>
        <v>405</v>
      </c>
      <c r="Z18" s="13">
        <f>'Link In'!U87</f>
        <v>405</v>
      </c>
      <c r="AA18" s="13">
        <f>'Link In'!V87</f>
        <v>405</v>
      </c>
      <c r="AB18" s="13">
        <f>'Link In'!W87</f>
        <v>405</v>
      </c>
      <c r="AC18" s="13">
        <f>'Link In'!X87</f>
        <v>405</v>
      </c>
      <c r="AD18" s="13">
        <f>'Link In'!Y87</f>
        <v>405</v>
      </c>
      <c r="AE18" s="13">
        <f>'Link In'!Z87</f>
        <v>405</v>
      </c>
      <c r="AF18" s="13">
        <f>'Link In'!AA87</f>
        <v>405</v>
      </c>
      <c r="AG18" s="13">
        <f>'Link In'!AB87</f>
        <v>405</v>
      </c>
      <c r="AH18" s="13">
        <f>'Link In'!AC87</f>
        <v>405</v>
      </c>
    </row>
    <row r="19" spans="1:34" x14ac:dyDescent="0.3">
      <c r="A19" s="6"/>
      <c r="B19" s="12" t="s">
        <v>8</v>
      </c>
      <c r="C19" s="13"/>
      <c r="D19" s="12"/>
      <c r="E19" s="123">
        <v>204.47</v>
      </c>
      <c r="F19" s="123">
        <v>204.47</v>
      </c>
      <c r="G19" s="13">
        <f>'Link In'!B88</f>
        <v>1</v>
      </c>
      <c r="H19" s="13">
        <f>'Link In'!C88</f>
        <v>1</v>
      </c>
      <c r="I19" s="13">
        <f>'Link In'!D88</f>
        <v>1</v>
      </c>
      <c r="J19" s="13">
        <f>'Link In'!E88</f>
        <v>1</v>
      </c>
      <c r="K19" s="13">
        <f>'Link In'!F88</f>
        <v>1</v>
      </c>
      <c r="L19" s="13">
        <f>'Link In'!G88</f>
        <v>1</v>
      </c>
      <c r="M19" s="13">
        <f>'Link In'!H88</f>
        <v>1</v>
      </c>
      <c r="N19" s="13">
        <f>'Link In'!I88</f>
        <v>1</v>
      </c>
      <c r="O19" s="13">
        <f>'Link In'!J88</f>
        <v>1</v>
      </c>
      <c r="P19" s="13">
        <f>'Link In'!K88</f>
        <v>1</v>
      </c>
      <c r="Q19" s="13">
        <f>'Link In'!L88</f>
        <v>1</v>
      </c>
      <c r="R19" s="13">
        <f>'Link In'!M88</f>
        <v>1</v>
      </c>
      <c r="S19" s="13">
        <f>'Link In'!N88</f>
        <v>1</v>
      </c>
      <c r="T19" s="13">
        <f>'Link In'!O88</f>
        <v>1</v>
      </c>
      <c r="U19" s="13">
        <f>'Link In'!P88</f>
        <v>1</v>
      </c>
      <c r="V19" s="13">
        <f>'Link In'!Q88</f>
        <v>1</v>
      </c>
      <c r="W19" s="13">
        <f>'Link In'!R88</f>
        <v>1</v>
      </c>
      <c r="X19" s="13">
        <f>'Link In'!S88</f>
        <v>1</v>
      </c>
      <c r="Y19" s="13">
        <f>'Link In'!T88</f>
        <v>1</v>
      </c>
      <c r="Z19" s="13">
        <f>'Link In'!U88</f>
        <v>1</v>
      </c>
      <c r="AA19" s="13">
        <f>'Link In'!V88</f>
        <v>1</v>
      </c>
      <c r="AB19" s="13">
        <f>'Link In'!W88</f>
        <v>1</v>
      </c>
      <c r="AC19" s="13">
        <f>'Link In'!X88</f>
        <v>1</v>
      </c>
      <c r="AD19" s="13">
        <f>'Link In'!Y88</f>
        <v>1</v>
      </c>
      <c r="AE19" s="13">
        <f>'Link In'!Z88</f>
        <v>1</v>
      </c>
      <c r="AF19" s="13">
        <f>'Link In'!AA88</f>
        <v>1</v>
      </c>
      <c r="AG19" s="13">
        <f>'Link In'!AB88</f>
        <v>1</v>
      </c>
      <c r="AH19" s="13">
        <f>'Link In'!AC88</f>
        <v>1</v>
      </c>
    </row>
    <row r="20" spans="1:34" x14ac:dyDescent="0.3">
      <c r="A20" s="6"/>
      <c r="B20" s="12" t="s">
        <v>9</v>
      </c>
      <c r="C20" s="13"/>
      <c r="D20" s="12"/>
      <c r="E20" s="123">
        <v>340.77</v>
      </c>
      <c r="F20" s="123">
        <v>340.77</v>
      </c>
      <c r="G20" s="13">
        <f>'Link In'!B89</f>
        <v>41.82190333656132</v>
      </c>
      <c r="H20" s="13">
        <f>'Link In'!C89</f>
        <v>42</v>
      </c>
      <c r="I20" s="13">
        <f>'Link In'!D89</f>
        <v>43.000000000000007</v>
      </c>
      <c r="J20" s="13">
        <f>'Link In'!E89</f>
        <v>43.000000000000007</v>
      </c>
      <c r="K20" s="13">
        <f>'Link In'!F89</f>
        <v>43.000000000000007</v>
      </c>
      <c r="L20" s="13">
        <f>'Link In'!G89</f>
        <v>43.000000000000007</v>
      </c>
      <c r="M20" s="13">
        <f>'Link In'!H89</f>
        <v>45</v>
      </c>
      <c r="N20" s="13">
        <f>'Link In'!I89</f>
        <v>45</v>
      </c>
      <c r="O20" s="13">
        <f>'Link In'!J89</f>
        <v>45</v>
      </c>
      <c r="P20" s="13">
        <f>'Link In'!K89</f>
        <v>45</v>
      </c>
      <c r="Q20" s="13">
        <f>'Link In'!L89</f>
        <v>45</v>
      </c>
      <c r="R20" s="13">
        <f>'Link In'!M89</f>
        <v>45</v>
      </c>
      <c r="S20" s="13">
        <f>'Link In'!N89</f>
        <v>45</v>
      </c>
      <c r="T20" s="13">
        <f>'Link In'!O89</f>
        <v>45</v>
      </c>
      <c r="U20" s="13">
        <f>'Link In'!P89</f>
        <v>45</v>
      </c>
      <c r="V20" s="13">
        <f>'Link In'!Q89</f>
        <v>45</v>
      </c>
      <c r="W20" s="13">
        <f>'Link In'!R89</f>
        <v>45</v>
      </c>
      <c r="X20" s="13">
        <f>'Link In'!S89</f>
        <v>45</v>
      </c>
      <c r="Y20" s="13">
        <f>'Link In'!T89</f>
        <v>45</v>
      </c>
      <c r="Z20" s="13">
        <f>'Link In'!U89</f>
        <v>45</v>
      </c>
      <c r="AA20" s="13">
        <f>'Link In'!V89</f>
        <v>45</v>
      </c>
      <c r="AB20" s="13">
        <f>'Link In'!W89</f>
        <v>45</v>
      </c>
      <c r="AC20" s="13">
        <f>'Link In'!X89</f>
        <v>45</v>
      </c>
      <c r="AD20" s="13">
        <f>'Link In'!Y89</f>
        <v>45</v>
      </c>
      <c r="AE20" s="13">
        <f>'Link In'!Z89</f>
        <v>45</v>
      </c>
      <c r="AF20" s="13">
        <f>'Link In'!AA89</f>
        <v>45</v>
      </c>
      <c r="AG20" s="13">
        <f>'Link In'!AB89</f>
        <v>45</v>
      </c>
      <c r="AH20" s="13">
        <f>'Link In'!AC89</f>
        <v>45</v>
      </c>
    </row>
    <row r="21" spans="1:34" x14ac:dyDescent="0.3">
      <c r="A21" s="6"/>
      <c r="B21" s="12" t="s">
        <v>10</v>
      </c>
      <c r="C21" s="13"/>
      <c r="D21" s="12"/>
      <c r="E21" s="123">
        <v>681.5</v>
      </c>
      <c r="F21" s="123">
        <v>681.5</v>
      </c>
      <c r="G21" s="13">
        <f>'Link In'!B90</f>
        <v>13</v>
      </c>
      <c r="H21" s="13">
        <f>'Link In'!C90</f>
        <v>13</v>
      </c>
      <c r="I21" s="13">
        <f>'Link In'!D90</f>
        <v>13</v>
      </c>
      <c r="J21" s="13">
        <f>'Link In'!E90</f>
        <v>13</v>
      </c>
      <c r="K21" s="13">
        <f>'Link In'!F90</f>
        <v>14</v>
      </c>
      <c r="L21" s="13">
        <f>'Link In'!G90</f>
        <v>-4</v>
      </c>
      <c r="M21" s="13">
        <f>'Link In'!H90</f>
        <v>14</v>
      </c>
      <c r="N21" s="13">
        <f>'Link In'!I90</f>
        <v>14</v>
      </c>
      <c r="O21" s="13">
        <f>'Link In'!J90</f>
        <v>14</v>
      </c>
      <c r="P21" s="13">
        <f>'Link In'!K90</f>
        <v>14</v>
      </c>
      <c r="Q21" s="13">
        <f>'Link In'!L90</f>
        <v>14</v>
      </c>
      <c r="R21" s="13">
        <f>'Link In'!M90</f>
        <v>14</v>
      </c>
      <c r="S21" s="13">
        <f>'Link In'!N90</f>
        <v>14</v>
      </c>
      <c r="T21" s="13">
        <f>'Link In'!O90</f>
        <v>14</v>
      </c>
      <c r="U21" s="13">
        <f>'Link In'!P90</f>
        <v>14</v>
      </c>
      <c r="V21" s="13">
        <f>'Link In'!Q90</f>
        <v>14</v>
      </c>
      <c r="W21" s="13">
        <f>'Link In'!R90</f>
        <v>14</v>
      </c>
      <c r="X21" s="13">
        <f>'Link In'!S90</f>
        <v>14</v>
      </c>
      <c r="Y21" s="13">
        <f>'Link In'!T90</f>
        <v>14</v>
      </c>
      <c r="Z21" s="13">
        <f>'Link In'!U90</f>
        <v>14</v>
      </c>
      <c r="AA21" s="13">
        <f>'Link In'!V90</f>
        <v>14</v>
      </c>
      <c r="AB21" s="13">
        <f>'Link In'!W90</f>
        <v>14</v>
      </c>
      <c r="AC21" s="13">
        <f>'Link In'!X90</f>
        <v>14</v>
      </c>
      <c r="AD21" s="13">
        <f>'Link In'!Y90</f>
        <v>14</v>
      </c>
      <c r="AE21" s="13">
        <f>'Link In'!Z90</f>
        <v>14</v>
      </c>
      <c r="AF21" s="13">
        <f>'Link In'!AA90</f>
        <v>14</v>
      </c>
      <c r="AG21" s="13">
        <f>'Link In'!AB90</f>
        <v>14</v>
      </c>
      <c r="AH21" s="13">
        <f>'Link In'!AC90</f>
        <v>14</v>
      </c>
    </row>
    <row r="22" spans="1:34" x14ac:dyDescent="0.3">
      <c r="A22" s="6"/>
      <c r="B22" s="12" t="s">
        <v>11</v>
      </c>
      <c r="C22" s="13"/>
      <c r="D22" s="12"/>
      <c r="E22" s="123">
        <v>1090.4000000000001</v>
      </c>
      <c r="F22" s="123">
        <v>1090.4000000000001</v>
      </c>
      <c r="G22" s="13">
        <f>'Link In'!B91</f>
        <v>2</v>
      </c>
      <c r="H22" s="13">
        <f>'Link In'!C91</f>
        <v>2</v>
      </c>
      <c r="I22" s="13">
        <f>'Link In'!D91</f>
        <v>2</v>
      </c>
      <c r="J22" s="13">
        <f>'Link In'!E91</f>
        <v>2</v>
      </c>
      <c r="K22" s="13">
        <f>'Link In'!F91</f>
        <v>2</v>
      </c>
      <c r="L22" s="13">
        <f>'Link In'!G91</f>
        <v>2</v>
      </c>
      <c r="M22" s="13">
        <f>'Link In'!H91</f>
        <v>2</v>
      </c>
      <c r="N22" s="13">
        <f>'Link In'!I91</f>
        <v>2</v>
      </c>
      <c r="O22" s="13">
        <f>'Link In'!J91</f>
        <v>2</v>
      </c>
      <c r="P22" s="13">
        <f>'Link In'!K91</f>
        <v>2</v>
      </c>
      <c r="Q22" s="13">
        <f>'Link In'!L91</f>
        <v>2</v>
      </c>
      <c r="R22" s="13">
        <f>'Link In'!M91</f>
        <v>2</v>
      </c>
      <c r="S22" s="13">
        <f>'Link In'!N91</f>
        <v>2</v>
      </c>
      <c r="T22" s="13">
        <f>'Link In'!O91</f>
        <v>2</v>
      </c>
      <c r="U22" s="13">
        <f>'Link In'!P91</f>
        <v>2</v>
      </c>
      <c r="V22" s="13">
        <f>'Link In'!Q91</f>
        <v>2</v>
      </c>
      <c r="W22" s="13">
        <f>'Link In'!R91</f>
        <v>2</v>
      </c>
      <c r="X22" s="13">
        <f>'Link In'!S91</f>
        <v>2</v>
      </c>
      <c r="Y22" s="13">
        <f>'Link In'!T91</f>
        <v>2</v>
      </c>
      <c r="Z22" s="13">
        <f>'Link In'!U91</f>
        <v>2</v>
      </c>
      <c r="AA22" s="13">
        <f>'Link In'!V91</f>
        <v>2</v>
      </c>
      <c r="AB22" s="13">
        <f>'Link In'!W91</f>
        <v>2</v>
      </c>
      <c r="AC22" s="13">
        <f>'Link In'!X91</f>
        <v>2</v>
      </c>
      <c r="AD22" s="13">
        <f>'Link In'!Y91</f>
        <v>2</v>
      </c>
      <c r="AE22" s="13">
        <f>'Link In'!Z91</f>
        <v>2</v>
      </c>
      <c r="AF22" s="13">
        <f>'Link In'!AA91</f>
        <v>2</v>
      </c>
      <c r="AG22" s="13">
        <f>'Link In'!AB91</f>
        <v>2</v>
      </c>
      <c r="AH22" s="13">
        <f>'Link In'!AC91</f>
        <v>2</v>
      </c>
    </row>
    <row r="23" spans="1:34" x14ac:dyDescent="0.3">
      <c r="A23" s="6"/>
      <c r="B23" s="12"/>
      <c r="C23" s="13"/>
      <c r="D23" s="12"/>
      <c r="E23" s="86"/>
      <c r="F23" s="86"/>
      <c r="G23" s="13"/>
      <c r="H23" s="13"/>
      <c r="I23" s="13"/>
      <c r="J23" s="13"/>
      <c r="K23" s="13"/>
      <c r="L23" s="13"/>
      <c r="M23" s="13"/>
      <c r="N23" s="13"/>
      <c r="O23" s="1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x14ac:dyDescent="0.3">
      <c r="A24" s="6"/>
      <c r="B24" s="15"/>
      <c r="C24" s="16"/>
      <c r="D24" s="15"/>
      <c r="E24" s="87"/>
      <c r="F24" s="87"/>
      <c r="G24" s="16"/>
      <c r="H24" s="16"/>
      <c r="I24" s="16"/>
      <c r="J24" s="16"/>
      <c r="K24" s="16"/>
      <c r="L24" s="16"/>
      <c r="M24" s="16"/>
      <c r="N24" s="16"/>
      <c r="O24" s="16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x14ac:dyDescent="0.3">
      <c r="A25" s="6"/>
      <c r="B25" s="10" t="s">
        <v>33</v>
      </c>
      <c r="C25" s="18"/>
      <c r="D25" s="10"/>
      <c r="E25" s="17"/>
      <c r="F25" s="17"/>
      <c r="G25" s="18">
        <f>SUM(G14:G24)</f>
        <v>758.83297321714394</v>
      </c>
      <c r="H25" s="18">
        <f>SUM(H14:H24)</f>
        <v>794.74761555392524</v>
      </c>
      <c r="I25" s="18">
        <f>SUM(I14:I24)</f>
        <v>770.40829053558332</v>
      </c>
      <c r="J25" s="18">
        <f t="shared" ref="J25:AH25" si="0">SUM(J14:J24)</f>
        <v>780.51191581808109</v>
      </c>
      <c r="K25" s="18">
        <f t="shared" si="0"/>
        <v>792.65462469742329</v>
      </c>
      <c r="L25" s="18">
        <f t="shared" si="0"/>
        <v>745.48041094453799</v>
      </c>
      <c r="M25" s="18">
        <f t="shared" si="0"/>
        <v>806</v>
      </c>
      <c r="N25" s="18">
        <f t="shared" si="0"/>
        <v>806</v>
      </c>
      <c r="O25" s="18">
        <f t="shared" si="0"/>
        <v>806</v>
      </c>
      <c r="P25" s="18">
        <f t="shared" si="0"/>
        <v>806</v>
      </c>
      <c r="Q25" s="18">
        <f t="shared" si="0"/>
        <v>806</v>
      </c>
      <c r="R25" s="18">
        <f t="shared" si="0"/>
        <v>806</v>
      </c>
      <c r="S25" s="18">
        <f t="shared" si="0"/>
        <v>806</v>
      </c>
      <c r="T25" s="18">
        <f t="shared" si="0"/>
        <v>806</v>
      </c>
      <c r="U25" s="18">
        <f t="shared" si="0"/>
        <v>806</v>
      </c>
      <c r="V25" s="18">
        <f t="shared" si="0"/>
        <v>806</v>
      </c>
      <c r="W25" s="18">
        <f t="shared" si="0"/>
        <v>806</v>
      </c>
      <c r="X25" s="18">
        <f t="shared" si="0"/>
        <v>806</v>
      </c>
      <c r="Y25" s="18">
        <f t="shared" si="0"/>
        <v>806</v>
      </c>
      <c r="Z25" s="18">
        <f t="shared" si="0"/>
        <v>806</v>
      </c>
      <c r="AA25" s="18">
        <f t="shared" si="0"/>
        <v>806</v>
      </c>
      <c r="AB25" s="18">
        <f t="shared" si="0"/>
        <v>806</v>
      </c>
      <c r="AC25" s="18">
        <f t="shared" si="0"/>
        <v>806</v>
      </c>
      <c r="AD25" s="18">
        <f t="shared" si="0"/>
        <v>806</v>
      </c>
      <c r="AE25" s="18">
        <f t="shared" si="0"/>
        <v>806</v>
      </c>
      <c r="AF25" s="18">
        <f t="shared" si="0"/>
        <v>806</v>
      </c>
      <c r="AG25" s="18">
        <f t="shared" si="0"/>
        <v>806</v>
      </c>
      <c r="AH25" s="18">
        <f t="shared" si="0"/>
        <v>806</v>
      </c>
    </row>
    <row r="26" spans="1:34" x14ac:dyDescent="0.3">
      <c r="A26" s="6"/>
      <c r="B26" s="7"/>
      <c r="C26" s="7"/>
      <c r="D26" s="7"/>
      <c r="E26" s="18"/>
      <c r="F26" s="19"/>
      <c r="G26" s="18"/>
      <c r="H26" s="18"/>
      <c r="I26" s="18"/>
      <c r="J26" s="18"/>
      <c r="K26" s="18"/>
      <c r="L26" s="18"/>
      <c r="M26" s="19"/>
      <c r="N26" s="19"/>
      <c r="O26" s="13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33"/>
      <c r="AB26" s="56"/>
      <c r="AC26" s="56"/>
      <c r="AD26" s="56"/>
      <c r="AE26" s="56"/>
      <c r="AF26" s="56"/>
      <c r="AG26" s="56"/>
      <c r="AH26" s="56"/>
    </row>
    <row r="27" spans="1:34" x14ac:dyDescent="0.3">
      <c r="E27" s="18"/>
      <c r="G27" s="18"/>
      <c r="H27" s="18"/>
      <c r="I27" s="18"/>
      <c r="J27" s="18"/>
      <c r="K27" s="18"/>
      <c r="L27" s="18"/>
      <c r="O27" s="13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33"/>
      <c r="AB27" s="56"/>
      <c r="AC27" s="56"/>
      <c r="AD27" s="56"/>
      <c r="AE27" s="56"/>
      <c r="AF27" s="56"/>
      <c r="AG27" s="56"/>
      <c r="AH27" s="56"/>
    </row>
    <row r="28" spans="1:34" x14ac:dyDescent="0.3">
      <c r="E28" s="19"/>
      <c r="G28" s="19"/>
      <c r="H28" s="19"/>
      <c r="I28" s="19"/>
      <c r="J28" s="19"/>
      <c r="K28" s="19"/>
      <c r="L28" s="19"/>
      <c r="O28" s="164"/>
      <c r="AA28" s="164"/>
    </row>
    <row r="29" spans="1:34" x14ac:dyDescent="0.3">
      <c r="O29" s="164"/>
      <c r="AA29" s="164"/>
    </row>
    <row r="30" spans="1:34" x14ac:dyDescent="0.3">
      <c r="A30" s="2" t="s">
        <v>18</v>
      </c>
      <c r="B30" s="3"/>
      <c r="C30" s="3"/>
      <c r="D30" s="3"/>
      <c r="E30" s="4"/>
      <c r="F30" s="4"/>
      <c r="G30" s="5">
        <f t="shared" ref="G30:AH30" si="1">G11</f>
        <v>43160</v>
      </c>
      <c r="H30" s="5">
        <f t="shared" si="1"/>
        <v>43191</v>
      </c>
      <c r="I30" s="5">
        <f t="shared" si="1"/>
        <v>43221</v>
      </c>
      <c r="J30" s="5">
        <f t="shared" si="1"/>
        <v>43252</v>
      </c>
      <c r="K30" s="5">
        <f t="shared" si="1"/>
        <v>43282</v>
      </c>
      <c r="L30" s="5">
        <f t="shared" si="1"/>
        <v>43313</v>
      </c>
      <c r="M30" s="5">
        <f t="shared" si="1"/>
        <v>43344</v>
      </c>
      <c r="N30" s="5">
        <f t="shared" si="1"/>
        <v>43374</v>
      </c>
      <c r="O30" s="165">
        <f t="shared" si="1"/>
        <v>43405</v>
      </c>
      <c r="P30" s="5">
        <f t="shared" si="1"/>
        <v>43435</v>
      </c>
      <c r="Q30" s="5">
        <f t="shared" si="1"/>
        <v>43466</v>
      </c>
      <c r="R30" s="5">
        <f t="shared" si="1"/>
        <v>43497</v>
      </c>
      <c r="S30" s="5">
        <f t="shared" si="1"/>
        <v>43525</v>
      </c>
      <c r="T30" s="5">
        <f t="shared" si="1"/>
        <v>43556</v>
      </c>
      <c r="U30" s="5">
        <f t="shared" si="1"/>
        <v>43586</v>
      </c>
      <c r="V30" s="5">
        <f t="shared" si="1"/>
        <v>43617</v>
      </c>
      <c r="W30" s="5">
        <f t="shared" si="1"/>
        <v>43647</v>
      </c>
      <c r="X30" s="5">
        <f t="shared" si="1"/>
        <v>43678</v>
      </c>
      <c r="Y30" s="5">
        <f t="shared" si="1"/>
        <v>43709</v>
      </c>
      <c r="Z30" s="5">
        <f t="shared" si="1"/>
        <v>43739</v>
      </c>
      <c r="AA30" s="165">
        <f t="shared" si="1"/>
        <v>43770</v>
      </c>
      <c r="AB30" s="5">
        <f t="shared" si="1"/>
        <v>43800</v>
      </c>
      <c r="AC30" s="5">
        <f t="shared" si="1"/>
        <v>43831</v>
      </c>
      <c r="AD30" s="5">
        <f t="shared" si="1"/>
        <v>43862</v>
      </c>
      <c r="AE30" s="5">
        <f t="shared" si="1"/>
        <v>43891</v>
      </c>
      <c r="AF30" s="5">
        <f t="shared" si="1"/>
        <v>43922</v>
      </c>
      <c r="AG30" s="5">
        <f t="shared" si="1"/>
        <v>43952</v>
      </c>
      <c r="AH30" s="5">
        <f t="shared" si="1"/>
        <v>43983</v>
      </c>
    </row>
    <row r="31" spans="1:34" x14ac:dyDescent="0.3">
      <c r="A31" s="25"/>
      <c r="B31" s="26"/>
      <c r="C31" s="26"/>
      <c r="D31" s="26"/>
      <c r="E31" s="26"/>
      <c r="F31" s="26"/>
      <c r="G31" s="9"/>
      <c r="H31" s="9"/>
      <c r="I31" s="9"/>
      <c r="J31" s="9"/>
      <c r="K31" s="9"/>
      <c r="L31" s="9"/>
      <c r="M31" s="9"/>
      <c r="N31" s="9"/>
      <c r="O31" s="16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66"/>
      <c r="AB31" s="9"/>
      <c r="AC31" s="9"/>
      <c r="AD31" s="9"/>
      <c r="AE31" s="9"/>
      <c r="AF31" s="9"/>
      <c r="AG31" s="9"/>
      <c r="AH31" s="9"/>
    </row>
    <row r="32" spans="1:34" x14ac:dyDescent="0.3">
      <c r="A32" s="6"/>
      <c r="B32" s="21" t="s">
        <v>32</v>
      </c>
      <c r="C32" s="21"/>
      <c r="D32" s="21"/>
      <c r="E32" s="7" t="s">
        <v>23</v>
      </c>
      <c r="F32" s="7"/>
      <c r="G32" s="27"/>
      <c r="H32" s="27"/>
      <c r="I32" s="27"/>
      <c r="J32" s="27"/>
      <c r="K32" s="27"/>
      <c r="L32" s="27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x14ac:dyDescent="0.3">
      <c r="A33" s="6"/>
      <c r="B33" s="29" t="s">
        <v>27</v>
      </c>
      <c r="C33" s="29"/>
      <c r="D33" s="29"/>
      <c r="E33" s="151">
        <v>4.6033999999999997</v>
      </c>
      <c r="F33" s="151">
        <v>4.6033999999999997</v>
      </c>
      <c r="G33" s="13">
        <f>'Link In'!B94</f>
        <v>75730.030853971752</v>
      </c>
      <c r="H33" s="13">
        <f>'Link In'!C94</f>
        <v>84036.634654804206</v>
      </c>
      <c r="I33" s="13">
        <f>'Link In'!D94</f>
        <v>87893.085913406292</v>
      </c>
      <c r="J33" s="13">
        <f>'Link In'!E94</f>
        <v>128978.30303471202</v>
      </c>
      <c r="K33" s="13">
        <f>'Link In'!F94</f>
        <v>110223.4556727764</v>
      </c>
      <c r="L33" s="13">
        <f>'Link In'!G94</f>
        <v>110697.04840756315</v>
      </c>
      <c r="M33" s="13">
        <f>'Link In'!H94</f>
        <v>118776.96392534951</v>
      </c>
      <c r="N33" s="13">
        <f>'Link In'!I94</f>
        <v>103313.71326296871</v>
      </c>
      <c r="O33" s="13">
        <f>'Link In'!J94</f>
        <v>81139.41551952374</v>
      </c>
      <c r="P33" s="13">
        <f>'Link In'!K94</f>
        <v>73455.482549732871</v>
      </c>
      <c r="Q33" s="13">
        <f>'Link In'!L94</f>
        <v>75637.149647437836</v>
      </c>
      <c r="R33" s="13">
        <f>'Link In'!M94</f>
        <v>70253.653347718864</v>
      </c>
      <c r="S33" s="13">
        <f>'Link In'!N94</f>
        <v>76937.41755322559</v>
      </c>
      <c r="T33" s="13">
        <f>'Link In'!O94</f>
        <v>85431.266669530189</v>
      </c>
      <c r="U33" s="13">
        <f>'Link In'!P94</f>
        <v>104097.85496237339</v>
      </c>
      <c r="V33" s="13">
        <f>'Link In'!Q94</f>
        <v>115464.31507424105</v>
      </c>
      <c r="W33" s="13">
        <f>'Link In'!R94</f>
        <v>128233.77361580126</v>
      </c>
      <c r="X33" s="13">
        <f>'Link In'!S94</f>
        <v>132924.23964043549</v>
      </c>
      <c r="Y33" s="13">
        <f>'Link In'!T94</f>
        <v>118842.05019197745</v>
      </c>
      <c r="Z33" s="13">
        <f>'Link In'!U94</f>
        <v>103370.32612513939</v>
      </c>
      <c r="AA33" s="13">
        <f>'Link In'!V94</f>
        <v>81183.877521733681</v>
      </c>
      <c r="AB33" s="13">
        <f>'Link In'!W94</f>
        <v>73495.733983719023</v>
      </c>
      <c r="AC33" s="13">
        <f>'Link In'!X94</f>
        <v>75637.149647437822</v>
      </c>
      <c r="AD33" s="13">
        <f>'Link In'!Y94</f>
        <v>70253.653347718864</v>
      </c>
      <c r="AE33" s="13">
        <f>'Link In'!Z94</f>
        <v>76937.41755322559</v>
      </c>
      <c r="AF33" s="13">
        <f>'Link In'!AA94</f>
        <v>85431.266669530189</v>
      </c>
      <c r="AG33" s="13">
        <f>'Link In'!AB94</f>
        <v>104097.85496237336</v>
      </c>
      <c r="AH33" s="13">
        <f>'Link In'!AC94</f>
        <v>115464.31507424107</v>
      </c>
    </row>
    <row r="34" spans="1:34" x14ac:dyDescent="0.3">
      <c r="A34" s="6"/>
      <c r="B34" s="29" t="s">
        <v>28</v>
      </c>
      <c r="C34" s="29"/>
      <c r="D34" s="29"/>
      <c r="E34" s="88"/>
      <c r="F34" s="88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</row>
    <row r="35" spans="1:34" x14ac:dyDescent="0.3">
      <c r="A35" s="6"/>
      <c r="B35" s="29" t="s">
        <v>29</v>
      </c>
      <c r="C35" s="29"/>
      <c r="D35" s="29"/>
      <c r="E35" s="88"/>
      <c r="F35" s="88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</row>
    <row r="36" spans="1:34" x14ac:dyDescent="0.3">
      <c r="A36" s="6"/>
      <c r="B36" s="29" t="s">
        <v>30</v>
      </c>
      <c r="C36" s="29"/>
      <c r="D36" s="29"/>
      <c r="E36" s="88"/>
      <c r="F36" s="88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</row>
    <row r="37" spans="1:34" x14ac:dyDescent="0.3">
      <c r="A37" s="6"/>
      <c r="B37" s="29"/>
      <c r="C37" s="29"/>
      <c r="D37" s="29"/>
      <c r="E37" s="88"/>
      <c r="F37" s="88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x14ac:dyDescent="0.3">
      <c r="A38" s="6"/>
      <c r="B38" s="30"/>
      <c r="C38" s="30"/>
      <c r="D38" s="30"/>
      <c r="E38" s="89"/>
      <c r="F38" s="89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x14ac:dyDescent="0.3">
      <c r="A39" s="22"/>
      <c r="B39" s="10" t="s">
        <v>34</v>
      </c>
      <c r="C39" s="10"/>
      <c r="D39" s="10"/>
      <c r="E39" s="17"/>
      <c r="F39" s="17"/>
      <c r="G39" s="18">
        <f>SUM(G33:G38)</f>
        <v>75730.030853971752</v>
      </c>
      <c r="H39" s="18">
        <f>SUM(H33:H38)</f>
        <v>84036.634654804206</v>
      </c>
      <c r="I39" s="18">
        <f>SUM(I33:I38)</f>
        <v>87893.085913406292</v>
      </c>
      <c r="J39" s="18">
        <f t="shared" ref="J39:AH39" si="2">SUM(J33:J38)</f>
        <v>128978.30303471202</v>
      </c>
      <c r="K39" s="18">
        <f t="shared" si="2"/>
        <v>110223.4556727764</v>
      </c>
      <c r="L39" s="18">
        <f t="shared" si="2"/>
        <v>110697.04840756315</v>
      </c>
      <c r="M39" s="18">
        <f t="shared" si="2"/>
        <v>118776.96392534951</v>
      </c>
      <c r="N39" s="18">
        <f t="shared" si="2"/>
        <v>103313.71326296871</v>
      </c>
      <c r="O39" s="18">
        <f t="shared" si="2"/>
        <v>81139.41551952374</v>
      </c>
      <c r="P39" s="18">
        <f t="shared" si="2"/>
        <v>73455.482549732871</v>
      </c>
      <c r="Q39" s="18">
        <f t="shared" si="2"/>
        <v>75637.149647437836</v>
      </c>
      <c r="R39" s="18">
        <f t="shared" si="2"/>
        <v>70253.653347718864</v>
      </c>
      <c r="S39" s="18">
        <f t="shared" si="2"/>
        <v>76937.41755322559</v>
      </c>
      <c r="T39" s="18">
        <f t="shared" si="2"/>
        <v>85431.266669530189</v>
      </c>
      <c r="U39" s="18">
        <f t="shared" si="2"/>
        <v>104097.85496237339</v>
      </c>
      <c r="V39" s="18">
        <f t="shared" si="2"/>
        <v>115464.31507424105</v>
      </c>
      <c r="W39" s="18">
        <f t="shared" si="2"/>
        <v>128233.77361580126</v>
      </c>
      <c r="X39" s="18">
        <f t="shared" si="2"/>
        <v>132924.23964043549</v>
      </c>
      <c r="Y39" s="18">
        <f t="shared" si="2"/>
        <v>118842.05019197745</v>
      </c>
      <c r="Z39" s="18">
        <f t="shared" si="2"/>
        <v>103370.32612513939</v>
      </c>
      <c r="AA39" s="18">
        <f t="shared" si="2"/>
        <v>81183.877521733681</v>
      </c>
      <c r="AB39" s="18">
        <f t="shared" si="2"/>
        <v>73495.733983719023</v>
      </c>
      <c r="AC39" s="18">
        <f t="shared" si="2"/>
        <v>75637.149647437822</v>
      </c>
      <c r="AD39" s="18">
        <f t="shared" si="2"/>
        <v>70253.653347718864</v>
      </c>
      <c r="AE39" s="18">
        <f t="shared" si="2"/>
        <v>76937.41755322559</v>
      </c>
      <c r="AF39" s="18">
        <f t="shared" si="2"/>
        <v>85431.266669530189</v>
      </c>
      <c r="AG39" s="18">
        <f t="shared" si="2"/>
        <v>104097.85496237336</v>
      </c>
      <c r="AH39" s="18">
        <f t="shared" si="2"/>
        <v>115464.31507424107</v>
      </c>
    </row>
    <row r="40" spans="1:34" x14ac:dyDescent="0.3">
      <c r="E40" s="31"/>
      <c r="O40" s="13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33"/>
      <c r="AB40" s="56"/>
      <c r="AC40" s="56"/>
      <c r="AD40" s="56"/>
      <c r="AE40" s="56"/>
      <c r="AF40" s="56"/>
      <c r="AG40" s="56"/>
      <c r="AH40" s="56"/>
    </row>
    <row r="41" spans="1:34" x14ac:dyDescent="0.3">
      <c r="O41" s="13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33"/>
      <c r="AB41" s="56"/>
      <c r="AC41" s="56"/>
      <c r="AD41" s="56"/>
      <c r="AE41" s="56"/>
      <c r="AF41" s="56"/>
      <c r="AG41" s="56"/>
      <c r="AH41" s="56"/>
    </row>
    <row r="42" spans="1:34" x14ac:dyDescent="0.3">
      <c r="O42" s="164"/>
      <c r="AA42" s="164"/>
    </row>
    <row r="43" spans="1:34" x14ac:dyDescent="0.3">
      <c r="O43" s="164"/>
      <c r="AA43" s="164"/>
    </row>
    <row r="44" spans="1:34" x14ac:dyDescent="0.3">
      <c r="O44" s="164"/>
      <c r="AA44" s="164"/>
    </row>
    <row r="45" spans="1:34" x14ac:dyDescent="0.3">
      <c r="F45" s="53"/>
      <c r="G45" s="53"/>
      <c r="H45" s="53"/>
      <c r="I45" s="53"/>
      <c r="J45" s="53"/>
      <c r="K45" s="53"/>
      <c r="L45" s="53"/>
      <c r="M45" s="53"/>
      <c r="N45" s="53"/>
      <c r="O45" s="168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168"/>
      <c r="AB45" s="53"/>
      <c r="AC45" s="53"/>
      <c r="AD45" s="53"/>
      <c r="AE45" s="53"/>
      <c r="AF45" s="53"/>
      <c r="AG45" s="53"/>
      <c r="AH45" s="53"/>
    </row>
    <row r="46" spans="1:34" x14ac:dyDescent="0.3">
      <c r="A46" s="24" t="s">
        <v>36</v>
      </c>
      <c r="B46" s="1"/>
      <c r="C46" s="1"/>
      <c r="D46" s="1"/>
      <c r="E46" s="1" t="s">
        <v>24</v>
      </c>
      <c r="F46" s="1"/>
      <c r="G46" s="1" t="s">
        <v>25</v>
      </c>
      <c r="H46" s="1" t="s">
        <v>25</v>
      </c>
      <c r="I46" s="1" t="s">
        <v>25</v>
      </c>
      <c r="J46" s="1" t="s">
        <v>25</v>
      </c>
      <c r="K46" s="1" t="s">
        <v>25</v>
      </c>
      <c r="L46" s="1" t="s">
        <v>25</v>
      </c>
      <c r="M46" s="1" t="s">
        <v>25</v>
      </c>
      <c r="N46" s="1" t="s">
        <v>25</v>
      </c>
      <c r="O46" s="7" t="s">
        <v>25</v>
      </c>
      <c r="P46" s="1" t="s">
        <v>25</v>
      </c>
      <c r="Q46" s="1" t="s">
        <v>25</v>
      </c>
      <c r="R46" s="1" t="s">
        <v>25</v>
      </c>
      <c r="S46" s="1"/>
      <c r="T46" s="1"/>
      <c r="U46" s="1"/>
      <c r="V46" s="1"/>
      <c r="W46" s="1" t="s">
        <v>26</v>
      </c>
      <c r="X46" s="1" t="s">
        <v>26</v>
      </c>
      <c r="Y46" s="1" t="s">
        <v>26</v>
      </c>
      <c r="Z46" s="1" t="s">
        <v>26</v>
      </c>
      <c r="AA46" s="7" t="s">
        <v>26</v>
      </c>
      <c r="AB46" s="1" t="s">
        <v>26</v>
      </c>
      <c r="AC46" s="1" t="s">
        <v>26</v>
      </c>
      <c r="AD46" s="1" t="s">
        <v>26</v>
      </c>
      <c r="AE46" s="1" t="s">
        <v>26</v>
      </c>
      <c r="AF46" s="1" t="s">
        <v>26</v>
      </c>
      <c r="AG46" s="1" t="s">
        <v>26</v>
      </c>
      <c r="AH46" s="1" t="s">
        <v>26</v>
      </c>
    </row>
    <row r="47" spans="1:34" x14ac:dyDescent="0.3">
      <c r="A47" s="2" t="s">
        <v>1</v>
      </c>
      <c r="B47" s="3"/>
      <c r="C47" s="3"/>
      <c r="D47" s="3"/>
      <c r="E47" s="4"/>
      <c r="F47" s="4"/>
      <c r="G47" s="5">
        <f>G11</f>
        <v>43160</v>
      </c>
      <c r="H47" s="5">
        <f t="shared" ref="H47:AH47" si="3">H11</f>
        <v>43191</v>
      </c>
      <c r="I47" s="5">
        <f t="shared" si="3"/>
        <v>43221</v>
      </c>
      <c r="J47" s="5">
        <f t="shared" si="3"/>
        <v>43252</v>
      </c>
      <c r="K47" s="5">
        <f t="shared" si="3"/>
        <v>43282</v>
      </c>
      <c r="L47" s="5">
        <f t="shared" si="3"/>
        <v>43313</v>
      </c>
      <c r="M47" s="5">
        <f t="shared" si="3"/>
        <v>43344</v>
      </c>
      <c r="N47" s="5">
        <f t="shared" si="3"/>
        <v>43374</v>
      </c>
      <c r="O47" s="5">
        <f t="shared" si="3"/>
        <v>43405</v>
      </c>
      <c r="P47" s="5">
        <f t="shared" si="3"/>
        <v>43435</v>
      </c>
      <c r="Q47" s="5">
        <f t="shared" si="3"/>
        <v>43466</v>
      </c>
      <c r="R47" s="5">
        <f t="shared" si="3"/>
        <v>43497</v>
      </c>
      <c r="S47" s="5">
        <f t="shared" si="3"/>
        <v>43525</v>
      </c>
      <c r="T47" s="5">
        <f t="shared" si="3"/>
        <v>43556</v>
      </c>
      <c r="U47" s="5">
        <f t="shared" si="3"/>
        <v>43586</v>
      </c>
      <c r="V47" s="5">
        <f t="shared" si="3"/>
        <v>43617</v>
      </c>
      <c r="W47" s="5">
        <f t="shared" si="3"/>
        <v>43647</v>
      </c>
      <c r="X47" s="5">
        <f t="shared" si="3"/>
        <v>43678</v>
      </c>
      <c r="Y47" s="5">
        <f t="shared" si="3"/>
        <v>43709</v>
      </c>
      <c r="Z47" s="5">
        <f t="shared" si="3"/>
        <v>43739</v>
      </c>
      <c r="AA47" s="5">
        <f t="shared" si="3"/>
        <v>43770</v>
      </c>
      <c r="AB47" s="5">
        <f t="shared" si="3"/>
        <v>43800</v>
      </c>
      <c r="AC47" s="5">
        <f t="shared" si="3"/>
        <v>43831</v>
      </c>
      <c r="AD47" s="5">
        <f t="shared" si="3"/>
        <v>43862</v>
      </c>
      <c r="AE47" s="5">
        <f t="shared" si="3"/>
        <v>43891</v>
      </c>
      <c r="AF47" s="5">
        <f t="shared" si="3"/>
        <v>43922</v>
      </c>
      <c r="AG47" s="5">
        <f t="shared" si="3"/>
        <v>43952</v>
      </c>
      <c r="AH47" s="5">
        <f t="shared" si="3"/>
        <v>43983</v>
      </c>
    </row>
    <row r="48" spans="1:34" x14ac:dyDescent="0.3">
      <c r="A48" s="6"/>
      <c r="B48" s="7"/>
      <c r="C48" s="7"/>
      <c r="D48" s="7"/>
      <c r="E48" s="7"/>
      <c r="F48" s="7"/>
      <c r="G48" s="8"/>
      <c r="H48" s="8"/>
      <c r="I48" s="8"/>
      <c r="J48" s="8"/>
      <c r="K48" s="8"/>
      <c r="L48" s="8"/>
      <c r="M48" s="8"/>
      <c r="N48" s="8"/>
      <c r="O48" s="166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6"/>
      <c r="AB48" s="8"/>
      <c r="AC48" s="8"/>
      <c r="AD48" s="8"/>
      <c r="AE48" s="8"/>
      <c r="AF48" s="8"/>
      <c r="AG48" s="8"/>
      <c r="AH48" s="8"/>
    </row>
    <row r="49" spans="1:34" x14ac:dyDescent="0.3">
      <c r="A49" s="6"/>
      <c r="B49" s="10" t="str">
        <f>B13</f>
        <v>Other Public Authority</v>
      </c>
      <c r="C49" s="74"/>
      <c r="D49" s="10"/>
      <c r="E49" s="7" t="s">
        <v>23</v>
      </c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x14ac:dyDescent="0.3">
      <c r="A50" s="6"/>
      <c r="B50" s="12" t="s">
        <v>3</v>
      </c>
      <c r="C50" s="13"/>
      <c r="D50" s="12"/>
      <c r="E50" s="149">
        <f>E14</f>
        <v>13.63</v>
      </c>
      <c r="F50" s="149">
        <f>F14</f>
        <v>13.63</v>
      </c>
      <c r="G50" s="155">
        <f>$E50*G14</f>
        <v>1592.2849879903924</v>
      </c>
      <c r="H50" s="155">
        <f t="shared" ref="H50:L50" si="4">$E50*H14</f>
        <v>1962.7900000000002</v>
      </c>
      <c r="I50" s="155">
        <f t="shared" si="4"/>
        <v>1812.7900000000002</v>
      </c>
      <c r="J50" s="155">
        <f t="shared" si="4"/>
        <v>1898.6</v>
      </c>
      <c r="K50" s="155">
        <f t="shared" si="4"/>
        <v>1969.44</v>
      </c>
      <c r="L50" s="155">
        <f t="shared" si="4"/>
        <v>2102.61</v>
      </c>
      <c r="M50" s="155">
        <f t="shared" ref="M50:M58" si="5">$F50*M14</f>
        <v>1703.75</v>
      </c>
      <c r="N50" s="155">
        <f t="shared" ref="N50:AH50" si="6">$F50*N14</f>
        <v>1703.75</v>
      </c>
      <c r="O50" s="155">
        <f t="shared" si="6"/>
        <v>1703.75</v>
      </c>
      <c r="P50" s="155">
        <f t="shared" si="6"/>
        <v>1703.75</v>
      </c>
      <c r="Q50" s="155">
        <f t="shared" si="6"/>
        <v>1703.75</v>
      </c>
      <c r="R50" s="155">
        <f t="shared" si="6"/>
        <v>1703.75</v>
      </c>
      <c r="S50" s="155">
        <f t="shared" si="6"/>
        <v>1703.75</v>
      </c>
      <c r="T50" s="155">
        <f t="shared" si="6"/>
        <v>1703.75</v>
      </c>
      <c r="U50" s="155">
        <f t="shared" si="6"/>
        <v>1703.75</v>
      </c>
      <c r="V50" s="155">
        <f t="shared" si="6"/>
        <v>1703.75</v>
      </c>
      <c r="W50" s="155">
        <f t="shared" si="6"/>
        <v>1703.75</v>
      </c>
      <c r="X50" s="155">
        <f t="shared" si="6"/>
        <v>1703.75</v>
      </c>
      <c r="Y50" s="155">
        <f t="shared" si="6"/>
        <v>1703.75</v>
      </c>
      <c r="Z50" s="155">
        <f t="shared" si="6"/>
        <v>1703.75</v>
      </c>
      <c r="AA50" s="155">
        <f t="shared" si="6"/>
        <v>1703.75</v>
      </c>
      <c r="AB50" s="155">
        <f t="shared" si="6"/>
        <v>1703.75</v>
      </c>
      <c r="AC50" s="155">
        <f t="shared" si="6"/>
        <v>1703.75</v>
      </c>
      <c r="AD50" s="155">
        <f t="shared" si="6"/>
        <v>1703.75</v>
      </c>
      <c r="AE50" s="155">
        <f t="shared" si="6"/>
        <v>1703.75</v>
      </c>
      <c r="AF50" s="155">
        <f t="shared" si="6"/>
        <v>1703.75</v>
      </c>
      <c r="AG50" s="155">
        <f t="shared" si="6"/>
        <v>1703.75</v>
      </c>
      <c r="AH50" s="155">
        <f t="shared" si="6"/>
        <v>1703.75</v>
      </c>
    </row>
    <row r="51" spans="1:34" x14ac:dyDescent="0.3">
      <c r="A51" s="6"/>
      <c r="B51" s="12" t="s">
        <v>4</v>
      </c>
      <c r="C51" s="13"/>
      <c r="D51" s="12"/>
      <c r="E51" s="123">
        <f t="shared" ref="E51:F58" si="7">E15</f>
        <v>20.46</v>
      </c>
      <c r="F51" s="123">
        <f t="shared" si="7"/>
        <v>20.46</v>
      </c>
      <c r="G51" s="33">
        <f t="shared" ref="G51:L51" si="8">$E51*G15</f>
        <v>0</v>
      </c>
      <c r="H51" s="33">
        <f t="shared" si="8"/>
        <v>0</v>
      </c>
      <c r="I51" s="33">
        <f t="shared" si="8"/>
        <v>0</v>
      </c>
      <c r="J51" s="33">
        <f t="shared" si="8"/>
        <v>0</v>
      </c>
      <c r="K51" s="33">
        <f t="shared" si="8"/>
        <v>0</v>
      </c>
      <c r="L51" s="33">
        <f t="shared" si="8"/>
        <v>0</v>
      </c>
      <c r="M51" s="33">
        <f t="shared" si="5"/>
        <v>0</v>
      </c>
      <c r="N51" s="33">
        <f t="shared" ref="N51:AH51" si="9">$F51*N15</f>
        <v>0</v>
      </c>
      <c r="O51" s="33">
        <f t="shared" si="9"/>
        <v>0</v>
      </c>
      <c r="P51" s="33">
        <f t="shared" si="9"/>
        <v>0</v>
      </c>
      <c r="Q51" s="33">
        <f t="shared" si="9"/>
        <v>0</v>
      </c>
      <c r="R51" s="33">
        <f t="shared" si="9"/>
        <v>0</v>
      </c>
      <c r="S51" s="33">
        <f t="shared" si="9"/>
        <v>0</v>
      </c>
      <c r="T51" s="33">
        <f t="shared" si="9"/>
        <v>0</v>
      </c>
      <c r="U51" s="33">
        <f t="shared" si="9"/>
        <v>0</v>
      </c>
      <c r="V51" s="33">
        <f t="shared" si="9"/>
        <v>0</v>
      </c>
      <c r="W51" s="33">
        <f t="shared" si="9"/>
        <v>0</v>
      </c>
      <c r="X51" s="33">
        <f t="shared" si="9"/>
        <v>0</v>
      </c>
      <c r="Y51" s="33">
        <f t="shared" si="9"/>
        <v>0</v>
      </c>
      <c r="Z51" s="33">
        <f t="shared" si="9"/>
        <v>0</v>
      </c>
      <c r="AA51" s="33">
        <f t="shared" si="9"/>
        <v>0</v>
      </c>
      <c r="AB51" s="33">
        <f t="shared" si="9"/>
        <v>0</v>
      </c>
      <c r="AC51" s="33">
        <f t="shared" si="9"/>
        <v>0</v>
      </c>
      <c r="AD51" s="33">
        <f t="shared" si="9"/>
        <v>0</v>
      </c>
      <c r="AE51" s="33">
        <f t="shared" si="9"/>
        <v>0</v>
      </c>
      <c r="AF51" s="33">
        <f t="shared" si="9"/>
        <v>0</v>
      </c>
      <c r="AG51" s="33">
        <f t="shared" si="9"/>
        <v>0</v>
      </c>
      <c r="AH51" s="33">
        <f t="shared" si="9"/>
        <v>0</v>
      </c>
    </row>
    <row r="52" spans="1:34" x14ac:dyDescent="0.3">
      <c r="A52" s="6"/>
      <c r="B52" s="12" t="s">
        <v>5</v>
      </c>
      <c r="C52" s="13"/>
      <c r="D52" s="12"/>
      <c r="E52" s="123">
        <f t="shared" si="7"/>
        <v>34.07</v>
      </c>
      <c r="F52" s="123">
        <f t="shared" si="7"/>
        <v>34.07</v>
      </c>
      <c r="G52" s="33">
        <f t="shared" ref="G52:L52" si="10">$E52*G16</f>
        <v>6173.39</v>
      </c>
      <c r="H52" s="33">
        <f t="shared" si="10"/>
        <v>6030.39</v>
      </c>
      <c r="I52" s="33">
        <f t="shared" si="10"/>
        <v>5553.41</v>
      </c>
      <c r="J52" s="33">
        <f t="shared" si="10"/>
        <v>5758.95</v>
      </c>
      <c r="K52" s="33">
        <f t="shared" si="10"/>
        <v>5968.5</v>
      </c>
      <c r="L52" s="33">
        <f t="shared" si="10"/>
        <v>5825.9900000000007</v>
      </c>
      <c r="M52" s="33">
        <f t="shared" si="5"/>
        <v>6200.74</v>
      </c>
      <c r="N52" s="33">
        <f t="shared" ref="N52:AH52" si="11">$F52*N16</f>
        <v>6200.74</v>
      </c>
      <c r="O52" s="33">
        <f t="shared" si="11"/>
        <v>6200.74</v>
      </c>
      <c r="P52" s="33">
        <f t="shared" si="11"/>
        <v>6200.74</v>
      </c>
      <c r="Q52" s="33">
        <f t="shared" si="11"/>
        <v>6200.74</v>
      </c>
      <c r="R52" s="33">
        <f t="shared" si="11"/>
        <v>6200.74</v>
      </c>
      <c r="S52" s="33">
        <f t="shared" si="11"/>
        <v>6200.74</v>
      </c>
      <c r="T52" s="33">
        <f t="shared" si="11"/>
        <v>6200.74</v>
      </c>
      <c r="U52" s="33">
        <f t="shared" si="11"/>
        <v>6200.74</v>
      </c>
      <c r="V52" s="33">
        <f t="shared" si="11"/>
        <v>6200.74</v>
      </c>
      <c r="W52" s="33">
        <f t="shared" si="11"/>
        <v>6200.74</v>
      </c>
      <c r="X52" s="33">
        <f t="shared" si="11"/>
        <v>6200.74</v>
      </c>
      <c r="Y52" s="33">
        <f t="shared" si="11"/>
        <v>6200.74</v>
      </c>
      <c r="Z52" s="33">
        <f t="shared" si="11"/>
        <v>6200.74</v>
      </c>
      <c r="AA52" s="33">
        <f t="shared" si="11"/>
        <v>6200.74</v>
      </c>
      <c r="AB52" s="33">
        <f t="shared" si="11"/>
        <v>6200.74</v>
      </c>
      <c r="AC52" s="33">
        <f t="shared" si="11"/>
        <v>6200.74</v>
      </c>
      <c r="AD52" s="33">
        <f t="shared" si="11"/>
        <v>6200.74</v>
      </c>
      <c r="AE52" s="33">
        <f t="shared" si="11"/>
        <v>6200.74</v>
      </c>
      <c r="AF52" s="33">
        <f t="shared" si="11"/>
        <v>6200.74</v>
      </c>
      <c r="AG52" s="33">
        <f t="shared" si="11"/>
        <v>6200.74</v>
      </c>
      <c r="AH52" s="33">
        <f t="shared" si="11"/>
        <v>6200.74</v>
      </c>
    </row>
    <row r="53" spans="1:34" x14ac:dyDescent="0.3">
      <c r="A53" s="6"/>
      <c r="B53" s="12" t="s">
        <v>6</v>
      </c>
      <c r="C53" s="13"/>
      <c r="D53" s="12"/>
      <c r="E53" s="123">
        <f t="shared" si="7"/>
        <v>68.17</v>
      </c>
      <c r="F53" s="123">
        <f t="shared" si="7"/>
        <v>68.17</v>
      </c>
      <c r="G53" s="33">
        <f t="shared" ref="G53:L53" si="12">$E53*G17</f>
        <v>1976.93</v>
      </c>
      <c r="H53" s="33">
        <f t="shared" si="12"/>
        <v>2113.27</v>
      </c>
      <c r="I53" s="33">
        <f t="shared" si="12"/>
        <v>1976.93</v>
      </c>
      <c r="J53" s="33">
        <f t="shared" si="12"/>
        <v>2115.88</v>
      </c>
      <c r="K53" s="33">
        <f t="shared" si="12"/>
        <v>2045.1000000000001</v>
      </c>
      <c r="L53" s="33">
        <f t="shared" si="12"/>
        <v>886.21</v>
      </c>
      <c r="M53" s="33">
        <f t="shared" si="5"/>
        <v>2181.44</v>
      </c>
      <c r="N53" s="33">
        <f t="shared" ref="N53:AH53" si="13">$F53*N17</f>
        <v>2181.44</v>
      </c>
      <c r="O53" s="33">
        <f t="shared" si="13"/>
        <v>2181.44</v>
      </c>
      <c r="P53" s="33">
        <f t="shared" si="13"/>
        <v>2181.44</v>
      </c>
      <c r="Q53" s="33">
        <f t="shared" si="13"/>
        <v>2181.44</v>
      </c>
      <c r="R53" s="33">
        <f t="shared" si="13"/>
        <v>2181.44</v>
      </c>
      <c r="S53" s="33">
        <f t="shared" si="13"/>
        <v>2181.44</v>
      </c>
      <c r="T53" s="33">
        <f t="shared" si="13"/>
        <v>2181.44</v>
      </c>
      <c r="U53" s="33">
        <f t="shared" si="13"/>
        <v>2181.44</v>
      </c>
      <c r="V53" s="33">
        <f t="shared" si="13"/>
        <v>2181.44</v>
      </c>
      <c r="W53" s="33">
        <f t="shared" si="13"/>
        <v>2181.44</v>
      </c>
      <c r="X53" s="33">
        <f t="shared" si="13"/>
        <v>2181.44</v>
      </c>
      <c r="Y53" s="33">
        <f t="shared" si="13"/>
        <v>2181.44</v>
      </c>
      <c r="Z53" s="33">
        <f t="shared" si="13"/>
        <v>2181.44</v>
      </c>
      <c r="AA53" s="33">
        <f t="shared" si="13"/>
        <v>2181.44</v>
      </c>
      <c r="AB53" s="33">
        <f t="shared" si="13"/>
        <v>2181.44</v>
      </c>
      <c r="AC53" s="33">
        <f t="shared" si="13"/>
        <v>2181.44</v>
      </c>
      <c r="AD53" s="33">
        <f t="shared" si="13"/>
        <v>2181.44</v>
      </c>
      <c r="AE53" s="33">
        <f t="shared" si="13"/>
        <v>2181.44</v>
      </c>
      <c r="AF53" s="33">
        <f t="shared" si="13"/>
        <v>2181.44</v>
      </c>
      <c r="AG53" s="33">
        <f t="shared" si="13"/>
        <v>2181.44</v>
      </c>
      <c r="AH53" s="33">
        <f t="shared" si="13"/>
        <v>2181.44</v>
      </c>
    </row>
    <row r="54" spans="1:34" x14ac:dyDescent="0.3">
      <c r="A54" s="6"/>
      <c r="B54" s="12" t="s">
        <v>7</v>
      </c>
      <c r="C54" s="13"/>
      <c r="D54" s="12"/>
      <c r="E54" s="123">
        <f t="shared" si="7"/>
        <v>109.04</v>
      </c>
      <c r="F54" s="123">
        <f t="shared" si="7"/>
        <v>109.04</v>
      </c>
      <c r="G54" s="33">
        <f t="shared" ref="G54:L54" si="14">$E54*G18</f>
        <v>40780.06</v>
      </c>
      <c r="H54" s="33">
        <f t="shared" si="14"/>
        <v>41952.320000000007</v>
      </c>
      <c r="I54" s="33">
        <f t="shared" si="14"/>
        <v>42133.96</v>
      </c>
      <c r="J54" s="33">
        <f t="shared" si="14"/>
        <v>41669.1</v>
      </c>
      <c r="K54" s="33">
        <f t="shared" si="14"/>
        <v>41759.937341873498</v>
      </c>
      <c r="L54" s="33">
        <f t="shared" si="14"/>
        <v>39823.199999999997</v>
      </c>
      <c r="M54" s="33">
        <f t="shared" si="5"/>
        <v>44161.200000000004</v>
      </c>
      <c r="N54" s="33">
        <f t="shared" ref="N54:AH54" si="15">$F54*N18</f>
        <v>44161.200000000004</v>
      </c>
      <c r="O54" s="33">
        <f t="shared" si="15"/>
        <v>44161.200000000004</v>
      </c>
      <c r="P54" s="33">
        <f t="shared" si="15"/>
        <v>44161.200000000004</v>
      </c>
      <c r="Q54" s="33">
        <f t="shared" si="15"/>
        <v>44161.200000000004</v>
      </c>
      <c r="R54" s="33">
        <f t="shared" si="15"/>
        <v>44161.200000000004</v>
      </c>
      <c r="S54" s="33">
        <f t="shared" si="15"/>
        <v>44161.200000000004</v>
      </c>
      <c r="T54" s="33">
        <f t="shared" si="15"/>
        <v>44161.200000000004</v>
      </c>
      <c r="U54" s="33">
        <f t="shared" si="15"/>
        <v>44161.200000000004</v>
      </c>
      <c r="V54" s="33">
        <f t="shared" si="15"/>
        <v>44161.200000000004</v>
      </c>
      <c r="W54" s="33">
        <f t="shared" si="15"/>
        <v>44161.200000000004</v>
      </c>
      <c r="X54" s="33">
        <f t="shared" si="15"/>
        <v>44161.200000000004</v>
      </c>
      <c r="Y54" s="33">
        <f t="shared" si="15"/>
        <v>44161.200000000004</v>
      </c>
      <c r="Z54" s="33">
        <f t="shared" si="15"/>
        <v>44161.200000000004</v>
      </c>
      <c r="AA54" s="33">
        <f t="shared" si="15"/>
        <v>44161.200000000004</v>
      </c>
      <c r="AB54" s="33">
        <f t="shared" si="15"/>
        <v>44161.200000000004</v>
      </c>
      <c r="AC54" s="33">
        <f t="shared" si="15"/>
        <v>44161.200000000004</v>
      </c>
      <c r="AD54" s="33">
        <f t="shared" si="15"/>
        <v>44161.200000000004</v>
      </c>
      <c r="AE54" s="33">
        <f t="shared" si="15"/>
        <v>44161.200000000004</v>
      </c>
      <c r="AF54" s="33">
        <f t="shared" si="15"/>
        <v>44161.200000000004</v>
      </c>
      <c r="AG54" s="33">
        <f t="shared" si="15"/>
        <v>44161.200000000004</v>
      </c>
      <c r="AH54" s="33">
        <f t="shared" si="15"/>
        <v>44161.200000000004</v>
      </c>
    </row>
    <row r="55" spans="1:34" x14ac:dyDescent="0.3">
      <c r="A55" s="6"/>
      <c r="B55" s="12" t="s">
        <v>8</v>
      </c>
      <c r="C55" s="13"/>
      <c r="D55" s="12"/>
      <c r="E55" s="123">
        <f t="shared" si="7"/>
        <v>204.47</v>
      </c>
      <c r="F55" s="123">
        <f t="shared" si="7"/>
        <v>204.47</v>
      </c>
      <c r="G55" s="33">
        <f t="shared" ref="G55:L55" si="16">$E55*G19</f>
        <v>204.47</v>
      </c>
      <c r="H55" s="33">
        <f t="shared" si="16"/>
        <v>204.47</v>
      </c>
      <c r="I55" s="33">
        <f t="shared" si="16"/>
        <v>204.47</v>
      </c>
      <c r="J55" s="33">
        <f t="shared" si="16"/>
        <v>204.47</v>
      </c>
      <c r="K55" s="33">
        <f t="shared" si="16"/>
        <v>204.47</v>
      </c>
      <c r="L55" s="33">
        <f t="shared" si="16"/>
        <v>204.47</v>
      </c>
      <c r="M55" s="33">
        <f t="shared" si="5"/>
        <v>204.47</v>
      </c>
      <c r="N55" s="33">
        <f t="shared" ref="N55:AH55" si="17">$F55*N19</f>
        <v>204.47</v>
      </c>
      <c r="O55" s="33">
        <f t="shared" si="17"/>
        <v>204.47</v>
      </c>
      <c r="P55" s="33">
        <f t="shared" si="17"/>
        <v>204.47</v>
      </c>
      <c r="Q55" s="33">
        <f t="shared" si="17"/>
        <v>204.47</v>
      </c>
      <c r="R55" s="33">
        <f t="shared" si="17"/>
        <v>204.47</v>
      </c>
      <c r="S55" s="33">
        <f t="shared" si="17"/>
        <v>204.47</v>
      </c>
      <c r="T55" s="33">
        <f t="shared" si="17"/>
        <v>204.47</v>
      </c>
      <c r="U55" s="33">
        <f t="shared" si="17"/>
        <v>204.47</v>
      </c>
      <c r="V55" s="33">
        <f t="shared" si="17"/>
        <v>204.47</v>
      </c>
      <c r="W55" s="33">
        <f t="shared" si="17"/>
        <v>204.47</v>
      </c>
      <c r="X55" s="33">
        <f t="shared" si="17"/>
        <v>204.47</v>
      </c>
      <c r="Y55" s="33">
        <f t="shared" si="17"/>
        <v>204.47</v>
      </c>
      <c r="Z55" s="33">
        <f t="shared" si="17"/>
        <v>204.47</v>
      </c>
      <c r="AA55" s="33">
        <f t="shared" si="17"/>
        <v>204.47</v>
      </c>
      <c r="AB55" s="33">
        <f t="shared" si="17"/>
        <v>204.47</v>
      </c>
      <c r="AC55" s="33">
        <f t="shared" si="17"/>
        <v>204.47</v>
      </c>
      <c r="AD55" s="33">
        <f t="shared" si="17"/>
        <v>204.47</v>
      </c>
      <c r="AE55" s="33">
        <f t="shared" si="17"/>
        <v>204.47</v>
      </c>
      <c r="AF55" s="33">
        <f t="shared" si="17"/>
        <v>204.47</v>
      </c>
      <c r="AG55" s="33">
        <f t="shared" si="17"/>
        <v>204.47</v>
      </c>
      <c r="AH55" s="33">
        <f t="shared" si="17"/>
        <v>204.47</v>
      </c>
    </row>
    <row r="56" spans="1:34" x14ac:dyDescent="0.3">
      <c r="A56" s="6"/>
      <c r="B56" s="12" t="s">
        <v>9</v>
      </c>
      <c r="C56" s="13"/>
      <c r="D56" s="12"/>
      <c r="E56" s="123">
        <f t="shared" si="7"/>
        <v>340.77</v>
      </c>
      <c r="F56" s="123">
        <f t="shared" si="7"/>
        <v>340.77</v>
      </c>
      <c r="G56" s="33">
        <f t="shared" ref="G56:L56" si="18">$E56*G20</f>
        <v>14251.65</v>
      </c>
      <c r="H56" s="33">
        <f t="shared" si="18"/>
        <v>14312.34</v>
      </c>
      <c r="I56" s="33">
        <f t="shared" si="18"/>
        <v>14653.110000000002</v>
      </c>
      <c r="J56" s="33">
        <f t="shared" si="18"/>
        <v>14653.110000000002</v>
      </c>
      <c r="K56" s="33">
        <f t="shared" si="18"/>
        <v>14653.110000000002</v>
      </c>
      <c r="L56" s="33">
        <f t="shared" si="18"/>
        <v>14653.110000000002</v>
      </c>
      <c r="M56" s="33">
        <f t="shared" si="5"/>
        <v>15334.65</v>
      </c>
      <c r="N56" s="33">
        <f t="shared" ref="N56:AH56" si="19">$F56*N20</f>
        <v>15334.65</v>
      </c>
      <c r="O56" s="33">
        <f t="shared" si="19"/>
        <v>15334.65</v>
      </c>
      <c r="P56" s="33">
        <f t="shared" si="19"/>
        <v>15334.65</v>
      </c>
      <c r="Q56" s="33">
        <f t="shared" si="19"/>
        <v>15334.65</v>
      </c>
      <c r="R56" s="33">
        <f t="shared" si="19"/>
        <v>15334.65</v>
      </c>
      <c r="S56" s="33">
        <f t="shared" si="19"/>
        <v>15334.65</v>
      </c>
      <c r="T56" s="33">
        <f t="shared" si="19"/>
        <v>15334.65</v>
      </c>
      <c r="U56" s="33">
        <f t="shared" si="19"/>
        <v>15334.65</v>
      </c>
      <c r="V56" s="33">
        <f t="shared" si="19"/>
        <v>15334.65</v>
      </c>
      <c r="W56" s="33">
        <f t="shared" si="19"/>
        <v>15334.65</v>
      </c>
      <c r="X56" s="33">
        <f t="shared" si="19"/>
        <v>15334.65</v>
      </c>
      <c r="Y56" s="33">
        <f t="shared" si="19"/>
        <v>15334.65</v>
      </c>
      <c r="Z56" s="33">
        <f t="shared" si="19"/>
        <v>15334.65</v>
      </c>
      <c r="AA56" s="33">
        <f t="shared" si="19"/>
        <v>15334.65</v>
      </c>
      <c r="AB56" s="33">
        <f t="shared" si="19"/>
        <v>15334.65</v>
      </c>
      <c r="AC56" s="33">
        <f t="shared" si="19"/>
        <v>15334.65</v>
      </c>
      <c r="AD56" s="33">
        <f t="shared" si="19"/>
        <v>15334.65</v>
      </c>
      <c r="AE56" s="33">
        <f t="shared" si="19"/>
        <v>15334.65</v>
      </c>
      <c r="AF56" s="33">
        <f t="shared" si="19"/>
        <v>15334.65</v>
      </c>
      <c r="AG56" s="33">
        <f t="shared" si="19"/>
        <v>15334.65</v>
      </c>
      <c r="AH56" s="33">
        <f t="shared" si="19"/>
        <v>15334.65</v>
      </c>
    </row>
    <row r="57" spans="1:34" x14ac:dyDescent="0.3">
      <c r="A57" s="6"/>
      <c r="B57" s="12" t="s">
        <v>10</v>
      </c>
      <c r="C57" s="13"/>
      <c r="D57" s="12"/>
      <c r="E57" s="123">
        <f t="shared" si="7"/>
        <v>681.5</v>
      </c>
      <c r="F57" s="123">
        <f t="shared" si="7"/>
        <v>681.5</v>
      </c>
      <c r="G57" s="33">
        <f t="shared" ref="G57:L57" si="20">$E57*G21</f>
        <v>8859.5</v>
      </c>
      <c r="H57" s="33">
        <f t="shared" si="20"/>
        <v>8859.5</v>
      </c>
      <c r="I57" s="33">
        <f t="shared" si="20"/>
        <v>8859.5</v>
      </c>
      <c r="J57" s="33">
        <f t="shared" si="20"/>
        <v>8859.5</v>
      </c>
      <c r="K57" s="33">
        <f t="shared" si="20"/>
        <v>9541</v>
      </c>
      <c r="L57" s="33">
        <f t="shared" si="20"/>
        <v>-2726</v>
      </c>
      <c r="M57" s="33">
        <f t="shared" si="5"/>
        <v>9541</v>
      </c>
      <c r="N57" s="33">
        <f t="shared" ref="N57:AH57" si="21">$F57*N21</f>
        <v>9541</v>
      </c>
      <c r="O57" s="33">
        <f t="shared" si="21"/>
        <v>9541</v>
      </c>
      <c r="P57" s="33">
        <f t="shared" si="21"/>
        <v>9541</v>
      </c>
      <c r="Q57" s="33">
        <f t="shared" si="21"/>
        <v>9541</v>
      </c>
      <c r="R57" s="33">
        <f t="shared" si="21"/>
        <v>9541</v>
      </c>
      <c r="S57" s="33">
        <f t="shared" si="21"/>
        <v>9541</v>
      </c>
      <c r="T57" s="33">
        <f t="shared" si="21"/>
        <v>9541</v>
      </c>
      <c r="U57" s="33">
        <f t="shared" si="21"/>
        <v>9541</v>
      </c>
      <c r="V57" s="33">
        <f t="shared" si="21"/>
        <v>9541</v>
      </c>
      <c r="W57" s="33">
        <f t="shared" si="21"/>
        <v>9541</v>
      </c>
      <c r="X57" s="33">
        <f t="shared" si="21"/>
        <v>9541</v>
      </c>
      <c r="Y57" s="33">
        <f t="shared" si="21"/>
        <v>9541</v>
      </c>
      <c r="Z57" s="33">
        <f t="shared" si="21"/>
        <v>9541</v>
      </c>
      <c r="AA57" s="33">
        <f t="shared" si="21"/>
        <v>9541</v>
      </c>
      <c r="AB57" s="33">
        <f t="shared" si="21"/>
        <v>9541</v>
      </c>
      <c r="AC57" s="33">
        <f t="shared" si="21"/>
        <v>9541</v>
      </c>
      <c r="AD57" s="33">
        <f t="shared" si="21"/>
        <v>9541</v>
      </c>
      <c r="AE57" s="33">
        <f t="shared" si="21"/>
        <v>9541</v>
      </c>
      <c r="AF57" s="33">
        <f t="shared" si="21"/>
        <v>9541</v>
      </c>
      <c r="AG57" s="33">
        <f t="shared" si="21"/>
        <v>9541</v>
      </c>
      <c r="AH57" s="33">
        <f t="shared" si="21"/>
        <v>9541</v>
      </c>
    </row>
    <row r="58" spans="1:34" x14ac:dyDescent="0.3">
      <c r="A58" s="6"/>
      <c r="B58" s="12" t="s">
        <v>11</v>
      </c>
      <c r="C58" s="13"/>
      <c r="D58" s="12"/>
      <c r="E58" s="123">
        <f t="shared" si="7"/>
        <v>1090.4000000000001</v>
      </c>
      <c r="F58" s="123">
        <f t="shared" si="7"/>
        <v>1090.4000000000001</v>
      </c>
      <c r="G58" s="33">
        <f t="shared" ref="G58:L58" si="22">$E58*G22</f>
        <v>2180.8000000000002</v>
      </c>
      <c r="H58" s="33">
        <f t="shared" si="22"/>
        <v>2180.8000000000002</v>
      </c>
      <c r="I58" s="33">
        <f t="shared" si="22"/>
        <v>2180.8000000000002</v>
      </c>
      <c r="J58" s="33">
        <f t="shared" si="22"/>
        <v>2180.8000000000002</v>
      </c>
      <c r="K58" s="33">
        <f t="shared" si="22"/>
        <v>2180.8000000000002</v>
      </c>
      <c r="L58" s="33">
        <f t="shared" si="22"/>
        <v>2180.8000000000002</v>
      </c>
      <c r="M58" s="33">
        <f t="shared" si="5"/>
        <v>2180.8000000000002</v>
      </c>
      <c r="N58" s="33">
        <f t="shared" ref="N58:AH58" si="23">$F58*N22</f>
        <v>2180.8000000000002</v>
      </c>
      <c r="O58" s="33">
        <f t="shared" si="23"/>
        <v>2180.8000000000002</v>
      </c>
      <c r="P58" s="33">
        <f t="shared" si="23"/>
        <v>2180.8000000000002</v>
      </c>
      <c r="Q58" s="33">
        <f t="shared" si="23"/>
        <v>2180.8000000000002</v>
      </c>
      <c r="R58" s="33">
        <f t="shared" si="23"/>
        <v>2180.8000000000002</v>
      </c>
      <c r="S58" s="33">
        <f t="shared" si="23"/>
        <v>2180.8000000000002</v>
      </c>
      <c r="T58" s="33">
        <f t="shared" si="23"/>
        <v>2180.8000000000002</v>
      </c>
      <c r="U58" s="33">
        <f t="shared" si="23"/>
        <v>2180.8000000000002</v>
      </c>
      <c r="V58" s="33">
        <f t="shared" si="23"/>
        <v>2180.8000000000002</v>
      </c>
      <c r="W58" s="33">
        <f t="shared" si="23"/>
        <v>2180.8000000000002</v>
      </c>
      <c r="X58" s="33">
        <f t="shared" si="23"/>
        <v>2180.8000000000002</v>
      </c>
      <c r="Y58" s="33">
        <f t="shared" si="23"/>
        <v>2180.8000000000002</v>
      </c>
      <c r="Z58" s="33">
        <f t="shared" si="23"/>
        <v>2180.8000000000002</v>
      </c>
      <c r="AA58" s="33">
        <f t="shared" si="23"/>
        <v>2180.8000000000002</v>
      </c>
      <c r="AB58" s="33">
        <f t="shared" si="23"/>
        <v>2180.8000000000002</v>
      </c>
      <c r="AC58" s="33">
        <f t="shared" si="23"/>
        <v>2180.8000000000002</v>
      </c>
      <c r="AD58" s="33">
        <f t="shared" si="23"/>
        <v>2180.8000000000002</v>
      </c>
      <c r="AE58" s="33">
        <f t="shared" si="23"/>
        <v>2180.8000000000002</v>
      </c>
      <c r="AF58" s="33">
        <f t="shared" si="23"/>
        <v>2180.8000000000002</v>
      </c>
      <c r="AG58" s="33">
        <f t="shared" si="23"/>
        <v>2180.8000000000002</v>
      </c>
      <c r="AH58" s="33">
        <f t="shared" si="23"/>
        <v>2180.8000000000002</v>
      </c>
    </row>
    <row r="59" spans="1:34" x14ac:dyDescent="0.3">
      <c r="A59" s="6"/>
      <c r="B59" s="12"/>
      <c r="C59" s="13"/>
      <c r="D59" s="12"/>
      <c r="E59" s="86"/>
      <c r="F59" s="86"/>
      <c r="G59" s="33">
        <f t="shared" ref="G59:L60" si="24">$E59*J23</f>
        <v>0</v>
      </c>
      <c r="H59" s="33">
        <f t="shared" si="24"/>
        <v>0</v>
      </c>
      <c r="I59" s="33">
        <f t="shared" si="24"/>
        <v>0</v>
      </c>
      <c r="J59" s="33">
        <f t="shared" si="24"/>
        <v>0</v>
      </c>
      <c r="K59" s="33">
        <f t="shared" si="24"/>
        <v>0</v>
      </c>
      <c r="L59" s="33">
        <f t="shared" si="24"/>
        <v>0</v>
      </c>
      <c r="M59" s="33">
        <f>$F59*P23</f>
        <v>0</v>
      </c>
      <c r="N59" s="33">
        <f t="shared" ref="N59:AH59" si="25">$F59*Q23</f>
        <v>0</v>
      </c>
      <c r="O59" s="33">
        <f t="shared" si="25"/>
        <v>0</v>
      </c>
      <c r="P59" s="33">
        <f t="shared" si="25"/>
        <v>0</v>
      </c>
      <c r="Q59" s="33">
        <f t="shared" si="25"/>
        <v>0</v>
      </c>
      <c r="R59" s="33">
        <f t="shared" si="25"/>
        <v>0</v>
      </c>
      <c r="S59" s="33">
        <f t="shared" si="25"/>
        <v>0</v>
      </c>
      <c r="T59" s="33">
        <f t="shared" si="25"/>
        <v>0</v>
      </c>
      <c r="U59" s="33">
        <f t="shared" si="25"/>
        <v>0</v>
      </c>
      <c r="V59" s="33">
        <f t="shared" si="25"/>
        <v>0</v>
      </c>
      <c r="W59" s="33">
        <f t="shared" si="25"/>
        <v>0</v>
      </c>
      <c r="X59" s="33">
        <f t="shared" si="25"/>
        <v>0</v>
      </c>
      <c r="Y59" s="33">
        <f t="shared" si="25"/>
        <v>0</v>
      </c>
      <c r="Z59" s="33">
        <f t="shared" si="25"/>
        <v>0</v>
      </c>
      <c r="AA59" s="33">
        <f t="shared" si="25"/>
        <v>0</v>
      </c>
      <c r="AB59" s="33">
        <f t="shared" si="25"/>
        <v>0</v>
      </c>
      <c r="AC59" s="33">
        <f t="shared" si="25"/>
        <v>0</v>
      </c>
      <c r="AD59" s="33">
        <f t="shared" si="25"/>
        <v>0</v>
      </c>
      <c r="AE59" s="33">
        <f t="shared" si="25"/>
        <v>0</v>
      </c>
      <c r="AF59" s="33">
        <f t="shared" si="25"/>
        <v>0</v>
      </c>
      <c r="AG59" s="33">
        <f t="shared" si="25"/>
        <v>0</v>
      </c>
      <c r="AH59" s="33">
        <f t="shared" si="25"/>
        <v>0</v>
      </c>
    </row>
    <row r="60" spans="1:34" x14ac:dyDescent="0.3">
      <c r="A60" s="6"/>
      <c r="B60" s="15"/>
      <c r="C60" s="16"/>
      <c r="D60" s="15"/>
      <c r="E60" s="87"/>
      <c r="F60" s="87"/>
      <c r="G60" s="34">
        <f t="shared" si="24"/>
        <v>0</v>
      </c>
      <c r="H60" s="34">
        <f t="shared" si="24"/>
        <v>0</v>
      </c>
      <c r="I60" s="34">
        <f t="shared" si="24"/>
        <v>0</v>
      </c>
      <c r="J60" s="34">
        <f t="shared" si="24"/>
        <v>0</v>
      </c>
      <c r="K60" s="34">
        <f t="shared" si="24"/>
        <v>0</v>
      </c>
      <c r="L60" s="34">
        <f t="shared" si="24"/>
        <v>0</v>
      </c>
      <c r="M60" s="34">
        <f>$F60*P24</f>
        <v>0</v>
      </c>
      <c r="N60" s="34">
        <f t="shared" ref="N60:AH60" si="26">$F60*Q24</f>
        <v>0</v>
      </c>
      <c r="O60" s="34">
        <f t="shared" si="26"/>
        <v>0</v>
      </c>
      <c r="P60" s="34">
        <f t="shared" si="26"/>
        <v>0</v>
      </c>
      <c r="Q60" s="34">
        <f t="shared" si="26"/>
        <v>0</v>
      </c>
      <c r="R60" s="34">
        <f t="shared" si="26"/>
        <v>0</v>
      </c>
      <c r="S60" s="34">
        <f t="shared" si="26"/>
        <v>0</v>
      </c>
      <c r="T60" s="34">
        <f t="shared" si="26"/>
        <v>0</v>
      </c>
      <c r="U60" s="34">
        <f t="shared" si="26"/>
        <v>0</v>
      </c>
      <c r="V60" s="34">
        <f t="shared" si="26"/>
        <v>0</v>
      </c>
      <c r="W60" s="34">
        <f t="shared" si="26"/>
        <v>0</v>
      </c>
      <c r="X60" s="34">
        <f t="shared" si="26"/>
        <v>0</v>
      </c>
      <c r="Y60" s="34">
        <f t="shared" si="26"/>
        <v>0</v>
      </c>
      <c r="Z60" s="34">
        <f t="shared" si="26"/>
        <v>0</v>
      </c>
      <c r="AA60" s="34">
        <f t="shared" si="26"/>
        <v>0</v>
      </c>
      <c r="AB60" s="34">
        <f t="shared" si="26"/>
        <v>0</v>
      </c>
      <c r="AC60" s="34">
        <f t="shared" si="26"/>
        <v>0</v>
      </c>
      <c r="AD60" s="34">
        <f t="shared" si="26"/>
        <v>0</v>
      </c>
      <c r="AE60" s="34">
        <f t="shared" si="26"/>
        <v>0</v>
      </c>
      <c r="AF60" s="34">
        <f t="shared" si="26"/>
        <v>0</v>
      </c>
      <c r="AG60" s="34">
        <f t="shared" si="26"/>
        <v>0</v>
      </c>
      <c r="AH60" s="34">
        <f t="shared" si="26"/>
        <v>0</v>
      </c>
    </row>
    <row r="61" spans="1:34" x14ac:dyDescent="0.3">
      <c r="A61" s="6"/>
      <c r="B61" s="10" t="str">
        <f>B25</f>
        <v>Total Other Public Authority Meters</v>
      </c>
      <c r="C61" s="18"/>
      <c r="D61" s="10"/>
      <c r="E61" s="17"/>
      <c r="F61" s="17"/>
      <c r="G61" s="157">
        <f>SUM(G50:G60)</f>
        <v>76019.084987990398</v>
      </c>
      <c r="H61" s="157">
        <f t="shared" ref="H61:M61" si="27">SUM(H50:H60)</f>
        <v>77615.88</v>
      </c>
      <c r="I61" s="157">
        <f t="shared" si="27"/>
        <v>77374.97</v>
      </c>
      <c r="J61" s="157">
        <f t="shared" si="27"/>
        <v>77340.41</v>
      </c>
      <c r="K61" s="157">
        <f t="shared" si="27"/>
        <v>78322.357341873503</v>
      </c>
      <c r="L61" s="157">
        <f t="shared" si="27"/>
        <v>62950.39</v>
      </c>
      <c r="M61" s="157">
        <f t="shared" si="27"/>
        <v>81508.05</v>
      </c>
      <c r="N61" s="157">
        <f t="shared" ref="N61:AH61" si="28">SUM(N50:N60)</f>
        <v>81508.05</v>
      </c>
      <c r="O61" s="157">
        <f t="shared" si="28"/>
        <v>81508.05</v>
      </c>
      <c r="P61" s="157">
        <f t="shared" si="28"/>
        <v>81508.05</v>
      </c>
      <c r="Q61" s="157">
        <f t="shared" si="28"/>
        <v>81508.05</v>
      </c>
      <c r="R61" s="157">
        <f t="shared" si="28"/>
        <v>81508.05</v>
      </c>
      <c r="S61" s="157">
        <f t="shared" si="28"/>
        <v>81508.05</v>
      </c>
      <c r="T61" s="157">
        <f t="shared" si="28"/>
        <v>81508.05</v>
      </c>
      <c r="U61" s="157">
        <f t="shared" si="28"/>
        <v>81508.05</v>
      </c>
      <c r="V61" s="157">
        <f t="shared" si="28"/>
        <v>81508.05</v>
      </c>
      <c r="W61" s="157">
        <f t="shared" si="28"/>
        <v>81508.05</v>
      </c>
      <c r="X61" s="157">
        <f t="shared" si="28"/>
        <v>81508.05</v>
      </c>
      <c r="Y61" s="157">
        <f t="shared" si="28"/>
        <v>81508.05</v>
      </c>
      <c r="Z61" s="157">
        <f t="shared" si="28"/>
        <v>81508.05</v>
      </c>
      <c r="AA61" s="157">
        <f t="shared" si="28"/>
        <v>81508.05</v>
      </c>
      <c r="AB61" s="157">
        <f t="shared" si="28"/>
        <v>81508.05</v>
      </c>
      <c r="AC61" s="157">
        <f t="shared" si="28"/>
        <v>81508.05</v>
      </c>
      <c r="AD61" s="157">
        <f t="shared" si="28"/>
        <v>81508.05</v>
      </c>
      <c r="AE61" s="157">
        <f t="shared" si="28"/>
        <v>81508.05</v>
      </c>
      <c r="AF61" s="157">
        <f t="shared" si="28"/>
        <v>81508.05</v>
      </c>
      <c r="AG61" s="157">
        <f t="shared" si="28"/>
        <v>81508.05</v>
      </c>
      <c r="AH61" s="157">
        <f t="shared" si="28"/>
        <v>81508.05</v>
      </c>
    </row>
    <row r="62" spans="1:34" x14ac:dyDescent="0.3">
      <c r="A62" s="6"/>
      <c r="B62" s="10"/>
      <c r="C62" s="10"/>
      <c r="D62" s="1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x14ac:dyDescent="0.3">
      <c r="A63" s="6"/>
      <c r="B63" s="10"/>
      <c r="C63" s="10"/>
      <c r="D63" s="1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x14ac:dyDescent="0.3">
      <c r="A64" s="6"/>
      <c r="B64" s="7"/>
      <c r="C64" s="7"/>
      <c r="D64" s="7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  <row r="65" spans="1:34" x14ac:dyDescent="0.3">
      <c r="O65" s="164"/>
      <c r="AA65" s="164"/>
    </row>
    <row r="66" spans="1:34" x14ac:dyDescent="0.3">
      <c r="A66" s="2" t="s">
        <v>119</v>
      </c>
      <c r="B66" s="3"/>
      <c r="C66" s="3"/>
      <c r="D66" s="3"/>
      <c r="E66" s="4"/>
      <c r="F66" s="4"/>
      <c r="G66" s="5">
        <f t="shared" ref="G66:AH66" si="29">G47</f>
        <v>43160</v>
      </c>
      <c r="H66" s="5">
        <f t="shared" si="29"/>
        <v>43191</v>
      </c>
      <c r="I66" s="5">
        <f t="shared" si="29"/>
        <v>43221</v>
      </c>
      <c r="J66" s="5">
        <f t="shared" si="29"/>
        <v>43252</v>
      </c>
      <c r="K66" s="5">
        <f t="shared" si="29"/>
        <v>43282</v>
      </c>
      <c r="L66" s="5">
        <f t="shared" si="29"/>
        <v>43313</v>
      </c>
      <c r="M66" s="5">
        <f t="shared" si="29"/>
        <v>43344</v>
      </c>
      <c r="N66" s="5">
        <f t="shared" si="29"/>
        <v>43374</v>
      </c>
      <c r="O66" s="165">
        <f t="shared" si="29"/>
        <v>43405</v>
      </c>
      <c r="P66" s="5">
        <f t="shared" si="29"/>
        <v>43435</v>
      </c>
      <c r="Q66" s="5">
        <f t="shared" si="29"/>
        <v>43466</v>
      </c>
      <c r="R66" s="5">
        <f t="shared" si="29"/>
        <v>43497</v>
      </c>
      <c r="S66" s="5">
        <f t="shared" si="29"/>
        <v>43525</v>
      </c>
      <c r="T66" s="5">
        <f t="shared" si="29"/>
        <v>43556</v>
      </c>
      <c r="U66" s="5">
        <f t="shared" si="29"/>
        <v>43586</v>
      </c>
      <c r="V66" s="5">
        <f t="shared" si="29"/>
        <v>43617</v>
      </c>
      <c r="W66" s="5">
        <f t="shared" si="29"/>
        <v>43647</v>
      </c>
      <c r="X66" s="5">
        <f t="shared" si="29"/>
        <v>43678</v>
      </c>
      <c r="Y66" s="5">
        <f t="shared" si="29"/>
        <v>43709</v>
      </c>
      <c r="Z66" s="5">
        <f t="shared" si="29"/>
        <v>43739</v>
      </c>
      <c r="AA66" s="165">
        <f t="shared" si="29"/>
        <v>43770</v>
      </c>
      <c r="AB66" s="5">
        <f t="shared" si="29"/>
        <v>43800</v>
      </c>
      <c r="AC66" s="5">
        <f t="shared" si="29"/>
        <v>43831</v>
      </c>
      <c r="AD66" s="5">
        <f t="shared" si="29"/>
        <v>43862</v>
      </c>
      <c r="AE66" s="5">
        <f t="shared" si="29"/>
        <v>43891</v>
      </c>
      <c r="AF66" s="5">
        <f t="shared" si="29"/>
        <v>43922</v>
      </c>
      <c r="AG66" s="5">
        <f t="shared" si="29"/>
        <v>43952</v>
      </c>
      <c r="AH66" s="5">
        <f t="shared" si="29"/>
        <v>43983</v>
      </c>
    </row>
    <row r="67" spans="1:34" x14ac:dyDescent="0.3">
      <c r="A67" s="25"/>
      <c r="B67" s="26"/>
      <c r="C67" s="26"/>
      <c r="D67" s="26"/>
      <c r="E67" s="26"/>
      <c r="F67" s="26"/>
      <c r="G67" s="9"/>
      <c r="H67" s="9"/>
      <c r="I67" s="9"/>
      <c r="J67" s="9"/>
      <c r="K67" s="9"/>
      <c r="L67" s="9"/>
      <c r="M67" s="9"/>
      <c r="N67" s="9"/>
      <c r="O67" s="166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66"/>
      <c r="AB67" s="9"/>
      <c r="AC67" s="9"/>
      <c r="AD67" s="9"/>
      <c r="AE67" s="9"/>
      <c r="AF67" s="9"/>
      <c r="AG67" s="9"/>
      <c r="AH67" s="9"/>
    </row>
    <row r="68" spans="1:34" x14ac:dyDescent="0.3">
      <c r="A68" s="6"/>
      <c r="B68" s="10" t="str">
        <f>B32</f>
        <v>Other Public Authority</v>
      </c>
      <c r="C68" s="10"/>
      <c r="D68" s="10"/>
      <c r="E68" s="7" t="s">
        <v>23</v>
      </c>
      <c r="F68" s="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1:34" x14ac:dyDescent="0.3">
      <c r="A69" s="6"/>
      <c r="B69" s="29" t="s">
        <v>27</v>
      </c>
      <c r="C69" s="29"/>
      <c r="D69" s="29"/>
      <c r="E69" s="151">
        <f>E33</f>
        <v>4.6033999999999997</v>
      </c>
      <c r="F69" s="151">
        <v>4.0529999999999999</v>
      </c>
      <c r="G69" s="158">
        <f t="shared" ref="G69:L69" si="30">$E69*G33</f>
        <v>348615.62403317355</v>
      </c>
      <c r="H69" s="158">
        <f t="shared" si="30"/>
        <v>386854.24396992568</v>
      </c>
      <c r="I69" s="158">
        <f t="shared" si="30"/>
        <v>404607.03169377451</v>
      </c>
      <c r="J69" s="158">
        <f t="shared" si="30"/>
        <v>593738.72018999327</v>
      </c>
      <c r="K69" s="158">
        <f t="shared" si="30"/>
        <v>507402.65584405884</v>
      </c>
      <c r="L69" s="158">
        <f t="shared" si="30"/>
        <v>509582.79263937619</v>
      </c>
      <c r="M69" s="158">
        <f>$F69*M33</f>
        <v>481403.03478944156</v>
      </c>
      <c r="N69" s="158">
        <f t="shared" ref="N69:AH69" si="31">$F69*N33</f>
        <v>418730.47985481221</v>
      </c>
      <c r="O69" s="158">
        <f t="shared" si="31"/>
        <v>328858.05110062973</v>
      </c>
      <c r="P69" s="158">
        <f t="shared" si="31"/>
        <v>297715.07077406731</v>
      </c>
      <c r="Q69" s="158">
        <f t="shared" si="31"/>
        <v>306557.36752106552</v>
      </c>
      <c r="R69" s="158">
        <f t="shared" si="31"/>
        <v>284738.05701830453</v>
      </c>
      <c r="S69" s="158">
        <f t="shared" si="31"/>
        <v>311827.35334322334</v>
      </c>
      <c r="T69" s="158">
        <f t="shared" si="31"/>
        <v>346252.92381160584</v>
      </c>
      <c r="U69" s="158">
        <f t="shared" si="31"/>
        <v>421908.60616249935</v>
      </c>
      <c r="V69" s="158">
        <f t="shared" si="31"/>
        <v>467976.86899589899</v>
      </c>
      <c r="W69" s="158">
        <f t="shared" si="31"/>
        <v>519731.48446484248</v>
      </c>
      <c r="X69" s="158">
        <f t="shared" si="31"/>
        <v>538741.94326268509</v>
      </c>
      <c r="Y69" s="158">
        <f t="shared" si="31"/>
        <v>481666.8294280846</v>
      </c>
      <c r="Z69" s="158">
        <f t="shared" si="31"/>
        <v>418959.9317851899</v>
      </c>
      <c r="AA69" s="158">
        <f t="shared" si="31"/>
        <v>329038.25559558661</v>
      </c>
      <c r="AB69" s="158">
        <f t="shared" si="31"/>
        <v>297878.20983601321</v>
      </c>
      <c r="AC69" s="158">
        <f t="shared" si="31"/>
        <v>306557.36752106546</v>
      </c>
      <c r="AD69" s="158">
        <f t="shared" si="31"/>
        <v>284738.05701830453</v>
      </c>
      <c r="AE69" s="158">
        <f t="shared" si="31"/>
        <v>311827.35334322334</v>
      </c>
      <c r="AF69" s="158">
        <f t="shared" si="31"/>
        <v>346252.92381160584</v>
      </c>
      <c r="AG69" s="158">
        <f t="shared" si="31"/>
        <v>421908.60616249923</v>
      </c>
      <c r="AH69" s="158">
        <f t="shared" si="31"/>
        <v>467976.86899589904</v>
      </c>
    </row>
    <row r="70" spans="1:34" x14ac:dyDescent="0.3">
      <c r="A70" s="6"/>
      <c r="B70" s="29" t="s">
        <v>28</v>
      </c>
      <c r="C70" s="29"/>
      <c r="D70" s="29"/>
      <c r="E70" s="88"/>
      <c r="F70" s="88"/>
      <c r="G70" s="13">
        <f t="shared" ref="G70:L72" si="32">$E70*J34</f>
        <v>0</v>
      </c>
      <c r="H70" s="13">
        <f t="shared" si="32"/>
        <v>0</v>
      </c>
      <c r="I70" s="13">
        <f t="shared" si="32"/>
        <v>0</v>
      </c>
      <c r="J70" s="13">
        <f t="shared" si="32"/>
        <v>0</v>
      </c>
      <c r="K70" s="13">
        <f t="shared" si="32"/>
        <v>0</v>
      </c>
      <c r="L70" s="13">
        <f t="shared" si="32"/>
        <v>0</v>
      </c>
      <c r="M70" s="13">
        <f>$F70*P34</f>
        <v>0</v>
      </c>
      <c r="N70" s="13">
        <f t="shared" ref="N70:AH70" si="33">$F70*Q34</f>
        <v>0</v>
      </c>
      <c r="O70" s="13">
        <f t="shared" si="33"/>
        <v>0</v>
      </c>
      <c r="P70" s="13">
        <f t="shared" si="33"/>
        <v>0</v>
      </c>
      <c r="Q70" s="13">
        <f t="shared" si="33"/>
        <v>0</v>
      </c>
      <c r="R70" s="13">
        <f t="shared" si="33"/>
        <v>0</v>
      </c>
      <c r="S70" s="13">
        <f t="shared" si="33"/>
        <v>0</v>
      </c>
      <c r="T70" s="13">
        <f t="shared" si="33"/>
        <v>0</v>
      </c>
      <c r="U70" s="13">
        <f t="shared" si="33"/>
        <v>0</v>
      </c>
      <c r="V70" s="13">
        <f t="shared" si="33"/>
        <v>0</v>
      </c>
      <c r="W70" s="13">
        <f t="shared" si="33"/>
        <v>0</v>
      </c>
      <c r="X70" s="13">
        <f t="shared" si="33"/>
        <v>0</v>
      </c>
      <c r="Y70" s="13">
        <f t="shared" si="33"/>
        <v>0</v>
      </c>
      <c r="Z70" s="13">
        <f t="shared" si="33"/>
        <v>0</v>
      </c>
      <c r="AA70" s="13">
        <f t="shared" si="33"/>
        <v>0</v>
      </c>
      <c r="AB70" s="13">
        <f t="shared" si="33"/>
        <v>0</v>
      </c>
      <c r="AC70" s="13">
        <f t="shared" si="33"/>
        <v>0</v>
      </c>
      <c r="AD70" s="13">
        <f t="shared" si="33"/>
        <v>0</v>
      </c>
      <c r="AE70" s="13">
        <f t="shared" si="33"/>
        <v>0</v>
      </c>
      <c r="AF70" s="13">
        <f t="shared" si="33"/>
        <v>0</v>
      </c>
      <c r="AG70" s="13">
        <f t="shared" si="33"/>
        <v>0</v>
      </c>
      <c r="AH70" s="13">
        <f t="shared" si="33"/>
        <v>0</v>
      </c>
    </row>
    <row r="71" spans="1:34" x14ac:dyDescent="0.3">
      <c r="A71" s="6"/>
      <c r="B71" s="29" t="s">
        <v>29</v>
      </c>
      <c r="C71" s="29"/>
      <c r="D71" s="29"/>
      <c r="E71" s="88"/>
      <c r="F71" s="88"/>
      <c r="G71" s="13">
        <f t="shared" si="32"/>
        <v>0</v>
      </c>
      <c r="H71" s="13">
        <f t="shared" si="32"/>
        <v>0</v>
      </c>
      <c r="I71" s="13">
        <f t="shared" si="32"/>
        <v>0</v>
      </c>
      <c r="J71" s="13">
        <f t="shared" si="32"/>
        <v>0</v>
      </c>
      <c r="K71" s="13">
        <f t="shared" si="32"/>
        <v>0</v>
      </c>
      <c r="L71" s="13">
        <f t="shared" si="32"/>
        <v>0</v>
      </c>
      <c r="M71" s="13">
        <f>$F71*P35</f>
        <v>0</v>
      </c>
      <c r="N71" s="13">
        <f t="shared" ref="N71:AH71" si="34">$F71*Q35</f>
        <v>0</v>
      </c>
      <c r="O71" s="13">
        <f t="shared" si="34"/>
        <v>0</v>
      </c>
      <c r="P71" s="13">
        <f t="shared" si="34"/>
        <v>0</v>
      </c>
      <c r="Q71" s="13">
        <f t="shared" si="34"/>
        <v>0</v>
      </c>
      <c r="R71" s="13">
        <f t="shared" si="34"/>
        <v>0</v>
      </c>
      <c r="S71" s="13">
        <f t="shared" si="34"/>
        <v>0</v>
      </c>
      <c r="T71" s="13">
        <f t="shared" si="34"/>
        <v>0</v>
      </c>
      <c r="U71" s="13">
        <f t="shared" si="34"/>
        <v>0</v>
      </c>
      <c r="V71" s="13">
        <f t="shared" si="34"/>
        <v>0</v>
      </c>
      <c r="W71" s="13">
        <f t="shared" si="34"/>
        <v>0</v>
      </c>
      <c r="X71" s="13">
        <f t="shared" si="34"/>
        <v>0</v>
      </c>
      <c r="Y71" s="13">
        <f t="shared" si="34"/>
        <v>0</v>
      </c>
      <c r="Z71" s="13">
        <f t="shared" si="34"/>
        <v>0</v>
      </c>
      <c r="AA71" s="13">
        <f t="shared" si="34"/>
        <v>0</v>
      </c>
      <c r="AB71" s="13">
        <f t="shared" si="34"/>
        <v>0</v>
      </c>
      <c r="AC71" s="13">
        <f t="shared" si="34"/>
        <v>0</v>
      </c>
      <c r="AD71" s="13">
        <f t="shared" si="34"/>
        <v>0</v>
      </c>
      <c r="AE71" s="13">
        <f t="shared" si="34"/>
        <v>0</v>
      </c>
      <c r="AF71" s="13">
        <f t="shared" si="34"/>
        <v>0</v>
      </c>
      <c r="AG71" s="13">
        <f t="shared" si="34"/>
        <v>0</v>
      </c>
      <c r="AH71" s="13">
        <f t="shared" si="34"/>
        <v>0</v>
      </c>
    </row>
    <row r="72" spans="1:34" x14ac:dyDescent="0.3">
      <c r="A72" s="6"/>
      <c r="B72" s="29" t="s">
        <v>30</v>
      </c>
      <c r="C72" s="29"/>
      <c r="D72" s="29"/>
      <c r="E72" s="88"/>
      <c r="F72" s="88"/>
      <c r="G72" s="13">
        <f t="shared" si="32"/>
        <v>0</v>
      </c>
      <c r="H72" s="13">
        <f t="shared" si="32"/>
        <v>0</v>
      </c>
      <c r="I72" s="13">
        <f t="shared" si="32"/>
        <v>0</v>
      </c>
      <c r="J72" s="13">
        <f t="shared" si="32"/>
        <v>0</v>
      </c>
      <c r="K72" s="13">
        <f t="shared" si="32"/>
        <v>0</v>
      </c>
      <c r="L72" s="13">
        <f t="shared" si="32"/>
        <v>0</v>
      </c>
      <c r="M72" s="13">
        <f>$F72*P36</f>
        <v>0</v>
      </c>
      <c r="N72" s="13">
        <f t="shared" ref="N72:AH72" si="35">$F72*Q36</f>
        <v>0</v>
      </c>
      <c r="O72" s="13">
        <f t="shared" si="35"/>
        <v>0</v>
      </c>
      <c r="P72" s="13">
        <f t="shared" si="35"/>
        <v>0</v>
      </c>
      <c r="Q72" s="13">
        <f t="shared" si="35"/>
        <v>0</v>
      </c>
      <c r="R72" s="13">
        <f t="shared" si="35"/>
        <v>0</v>
      </c>
      <c r="S72" s="13">
        <f t="shared" si="35"/>
        <v>0</v>
      </c>
      <c r="T72" s="13">
        <f t="shared" si="35"/>
        <v>0</v>
      </c>
      <c r="U72" s="13">
        <f t="shared" si="35"/>
        <v>0</v>
      </c>
      <c r="V72" s="13">
        <f t="shared" si="35"/>
        <v>0</v>
      </c>
      <c r="W72" s="13">
        <f t="shared" si="35"/>
        <v>0</v>
      </c>
      <c r="X72" s="13">
        <f t="shared" si="35"/>
        <v>0</v>
      </c>
      <c r="Y72" s="13">
        <f t="shared" si="35"/>
        <v>0</v>
      </c>
      <c r="Z72" s="13">
        <f t="shared" si="35"/>
        <v>0</v>
      </c>
      <c r="AA72" s="13">
        <f t="shared" si="35"/>
        <v>0</v>
      </c>
      <c r="AB72" s="13">
        <f t="shared" si="35"/>
        <v>0</v>
      </c>
      <c r="AC72" s="13">
        <f t="shared" si="35"/>
        <v>0</v>
      </c>
      <c r="AD72" s="13">
        <f t="shared" si="35"/>
        <v>0</v>
      </c>
      <c r="AE72" s="13">
        <f t="shared" si="35"/>
        <v>0</v>
      </c>
      <c r="AF72" s="13">
        <f t="shared" si="35"/>
        <v>0</v>
      </c>
      <c r="AG72" s="13">
        <f t="shared" si="35"/>
        <v>0</v>
      </c>
      <c r="AH72" s="13">
        <f t="shared" si="35"/>
        <v>0</v>
      </c>
    </row>
    <row r="73" spans="1:34" x14ac:dyDescent="0.3">
      <c r="A73" s="6"/>
      <c r="B73" s="29"/>
      <c r="C73" s="29"/>
      <c r="D73" s="29"/>
      <c r="E73" s="88"/>
      <c r="F73" s="88"/>
      <c r="G73" s="13"/>
      <c r="H73" s="13"/>
      <c r="I73" s="13"/>
      <c r="J73" s="13"/>
      <c r="K73" s="13"/>
      <c r="L73" s="13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x14ac:dyDescent="0.3">
      <c r="A74" s="6"/>
      <c r="B74" s="30"/>
      <c r="C74" s="30"/>
      <c r="D74" s="30"/>
      <c r="E74" s="89"/>
      <c r="F74" s="89"/>
      <c r="G74" s="16"/>
      <c r="H74" s="16"/>
      <c r="I74" s="16"/>
      <c r="J74" s="16"/>
      <c r="K74" s="16"/>
      <c r="L74" s="16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</row>
    <row r="75" spans="1:34" x14ac:dyDescent="0.3">
      <c r="A75" s="22"/>
      <c r="B75" s="10" t="str">
        <f>B39</f>
        <v>Other Public Authority Usage</v>
      </c>
      <c r="C75" s="10"/>
      <c r="D75" s="10"/>
      <c r="E75" s="17"/>
      <c r="F75" s="17"/>
      <c r="G75" s="158">
        <f>SUM(G69:G74)</f>
        <v>348615.62403317355</v>
      </c>
      <c r="H75" s="158">
        <f>SUM(H69:H74)</f>
        <v>386854.24396992568</v>
      </c>
      <c r="I75" s="158">
        <f>SUM(I69:I74)</f>
        <v>404607.03169377451</v>
      </c>
      <c r="J75" s="158">
        <f t="shared" ref="J75:AH75" si="36">SUM(J69:J74)</f>
        <v>593738.72018999327</v>
      </c>
      <c r="K75" s="158">
        <f t="shared" si="36"/>
        <v>507402.65584405884</v>
      </c>
      <c r="L75" s="158">
        <f t="shared" si="36"/>
        <v>509582.79263937619</v>
      </c>
      <c r="M75" s="157">
        <f t="shared" si="36"/>
        <v>481403.03478944156</v>
      </c>
      <c r="N75" s="157">
        <f t="shared" si="36"/>
        <v>418730.47985481221</v>
      </c>
      <c r="O75" s="157">
        <f t="shared" si="36"/>
        <v>328858.05110062973</v>
      </c>
      <c r="P75" s="157">
        <f t="shared" si="36"/>
        <v>297715.07077406731</v>
      </c>
      <c r="Q75" s="157">
        <f t="shared" si="36"/>
        <v>306557.36752106552</v>
      </c>
      <c r="R75" s="157">
        <f t="shared" si="36"/>
        <v>284738.05701830453</v>
      </c>
      <c r="S75" s="157">
        <f t="shared" si="36"/>
        <v>311827.35334322334</v>
      </c>
      <c r="T75" s="157">
        <f t="shared" si="36"/>
        <v>346252.92381160584</v>
      </c>
      <c r="U75" s="157">
        <f t="shared" si="36"/>
        <v>421908.60616249935</v>
      </c>
      <c r="V75" s="157">
        <f t="shared" si="36"/>
        <v>467976.86899589899</v>
      </c>
      <c r="W75" s="157">
        <f t="shared" si="36"/>
        <v>519731.48446484248</v>
      </c>
      <c r="X75" s="157">
        <f t="shared" si="36"/>
        <v>538741.94326268509</v>
      </c>
      <c r="Y75" s="157">
        <f t="shared" si="36"/>
        <v>481666.8294280846</v>
      </c>
      <c r="Z75" s="157">
        <f t="shared" si="36"/>
        <v>418959.9317851899</v>
      </c>
      <c r="AA75" s="157">
        <f t="shared" si="36"/>
        <v>329038.25559558661</v>
      </c>
      <c r="AB75" s="157">
        <f t="shared" si="36"/>
        <v>297878.20983601321</v>
      </c>
      <c r="AC75" s="157">
        <f t="shared" si="36"/>
        <v>306557.36752106546</v>
      </c>
      <c r="AD75" s="157">
        <f t="shared" si="36"/>
        <v>284738.05701830453</v>
      </c>
      <c r="AE75" s="157">
        <f t="shared" si="36"/>
        <v>311827.35334322334</v>
      </c>
      <c r="AF75" s="157">
        <f t="shared" si="36"/>
        <v>346252.92381160584</v>
      </c>
      <c r="AG75" s="157">
        <f t="shared" si="36"/>
        <v>421908.60616249923</v>
      </c>
      <c r="AH75" s="157">
        <f t="shared" si="36"/>
        <v>467976.86899589904</v>
      </c>
    </row>
    <row r="76" spans="1:34" x14ac:dyDescent="0.3">
      <c r="O76" s="164"/>
      <c r="AA76" s="164"/>
    </row>
    <row r="77" spans="1:34" x14ac:dyDescent="0.3">
      <c r="O77" s="164"/>
      <c r="AA77" s="164"/>
    </row>
    <row r="78" spans="1:34" x14ac:dyDescent="0.3">
      <c r="O78" s="164"/>
      <c r="AA78" s="164"/>
    </row>
    <row r="79" spans="1:34" x14ac:dyDescent="0.3">
      <c r="O79" s="164"/>
      <c r="AA79" s="164"/>
    </row>
    <row r="80" spans="1:34" x14ac:dyDescent="0.3">
      <c r="O80" s="164"/>
      <c r="AA80" s="164"/>
    </row>
    <row r="81" spans="2:35" x14ac:dyDescent="0.3">
      <c r="B81" s="23" t="s">
        <v>37</v>
      </c>
      <c r="G81" s="111">
        <f>G75+G61</f>
        <v>424634.70902116393</v>
      </c>
      <c r="H81" s="111">
        <f t="shared" ref="H81:AH81" si="37">H75+H61</f>
        <v>464470.12396992568</v>
      </c>
      <c r="I81" s="111">
        <f t="shared" si="37"/>
        <v>481982.00169377448</v>
      </c>
      <c r="J81" s="111">
        <f t="shared" si="37"/>
        <v>671079.1301899933</v>
      </c>
      <c r="K81" s="111">
        <f t="shared" si="37"/>
        <v>585725.0131859323</v>
      </c>
      <c r="L81" s="111">
        <f t="shared" si="37"/>
        <v>572533.18263937614</v>
      </c>
      <c r="M81" s="111">
        <f t="shared" si="37"/>
        <v>562911.08478944155</v>
      </c>
      <c r="N81" s="111">
        <f t="shared" si="37"/>
        <v>500238.52985481219</v>
      </c>
      <c r="O81" s="155">
        <f t="shared" si="37"/>
        <v>410366.10110062972</v>
      </c>
      <c r="P81" s="111">
        <f t="shared" si="37"/>
        <v>379223.1207740673</v>
      </c>
      <c r="Q81" s="111">
        <f t="shared" si="37"/>
        <v>388065.41752106551</v>
      </c>
      <c r="R81" s="111">
        <f t="shared" si="37"/>
        <v>366246.10701830452</v>
      </c>
      <c r="S81" s="111">
        <f t="shared" si="37"/>
        <v>393335.40334322333</v>
      </c>
      <c r="T81" s="111">
        <f t="shared" si="37"/>
        <v>427760.97381160583</v>
      </c>
      <c r="U81" s="111">
        <f t="shared" si="37"/>
        <v>503416.65616249933</v>
      </c>
      <c r="V81" s="111">
        <f t="shared" si="37"/>
        <v>549484.91899589903</v>
      </c>
      <c r="W81" s="111">
        <f t="shared" si="37"/>
        <v>601239.53446484252</v>
      </c>
      <c r="X81" s="111">
        <f t="shared" si="37"/>
        <v>620249.99326268514</v>
      </c>
      <c r="Y81" s="111">
        <f t="shared" si="37"/>
        <v>563174.87942808459</v>
      </c>
      <c r="Z81" s="111">
        <f t="shared" si="37"/>
        <v>500467.98178518988</v>
      </c>
      <c r="AA81" s="155">
        <f t="shared" si="37"/>
        <v>410546.3055955866</v>
      </c>
      <c r="AB81" s="111">
        <f t="shared" si="37"/>
        <v>379386.2598360132</v>
      </c>
      <c r="AC81" s="111">
        <f t="shared" si="37"/>
        <v>388065.41752106545</v>
      </c>
      <c r="AD81" s="111">
        <f t="shared" si="37"/>
        <v>366246.10701830452</v>
      </c>
      <c r="AE81" s="111">
        <f t="shared" si="37"/>
        <v>393335.40334322333</v>
      </c>
      <c r="AF81" s="111">
        <f t="shared" si="37"/>
        <v>427760.97381160583</v>
      </c>
      <c r="AG81" s="111">
        <f t="shared" si="37"/>
        <v>503416.65616249922</v>
      </c>
      <c r="AH81" s="111">
        <f t="shared" si="37"/>
        <v>549484.91899589903</v>
      </c>
    </row>
    <row r="82" spans="2:35" x14ac:dyDescent="0.3">
      <c r="B82" s="23" t="s">
        <v>92</v>
      </c>
      <c r="G82" s="56">
        <f>G39</f>
        <v>75730.030853971752</v>
      </c>
      <c r="H82" s="56">
        <f t="shared" ref="H82:AH82" si="38">H39</f>
        <v>84036.634654804206</v>
      </c>
      <c r="I82" s="56">
        <f t="shared" si="38"/>
        <v>87893.085913406292</v>
      </c>
      <c r="J82" s="56">
        <f t="shared" si="38"/>
        <v>128978.30303471202</v>
      </c>
      <c r="K82" s="56">
        <f t="shared" si="38"/>
        <v>110223.4556727764</v>
      </c>
      <c r="L82" s="56">
        <f t="shared" si="38"/>
        <v>110697.04840756315</v>
      </c>
      <c r="M82" s="56">
        <f t="shared" si="38"/>
        <v>118776.96392534951</v>
      </c>
      <c r="N82" s="56">
        <f t="shared" si="38"/>
        <v>103313.71326296871</v>
      </c>
      <c r="O82" s="33">
        <f t="shared" si="38"/>
        <v>81139.41551952374</v>
      </c>
      <c r="P82" s="56">
        <f t="shared" si="38"/>
        <v>73455.482549732871</v>
      </c>
      <c r="Q82" s="56">
        <f t="shared" si="38"/>
        <v>75637.149647437836</v>
      </c>
      <c r="R82" s="56">
        <f t="shared" si="38"/>
        <v>70253.653347718864</v>
      </c>
      <c r="S82" s="56">
        <f t="shared" si="38"/>
        <v>76937.41755322559</v>
      </c>
      <c r="T82" s="56">
        <f t="shared" si="38"/>
        <v>85431.266669530189</v>
      </c>
      <c r="U82" s="56">
        <f t="shared" si="38"/>
        <v>104097.85496237339</v>
      </c>
      <c r="V82" s="56">
        <f t="shared" si="38"/>
        <v>115464.31507424105</v>
      </c>
      <c r="W82" s="56">
        <f t="shared" si="38"/>
        <v>128233.77361580126</v>
      </c>
      <c r="X82" s="56">
        <f t="shared" si="38"/>
        <v>132924.23964043549</v>
      </c>
      <c r="Y82" s="56">
        <f t="shared" si="38"/>
        <v>118842.05019197745</v>
      </c>
      <c r="Z82" s="56">
        <f t="shared" si="38"/>
        <v>103370.32612513939</v>
      </c>
      <c r="AA82" s="33">
        <f t="shared" si="38"/>
        <v>81183.877521733681</v>
      </c>
      <c r="AB82" s="56">
        <f t="shared" si="38"/>
        <v>73495.733983719023</v>
      </c>
      <c r="AC82" s="56">
        <f t="shared" si="38"/>
        <v>75637.149647437822</v>
      </c>
      <c r="AD82" s="56">
        <f t="shared" si="38"/>
        <v>70253.653347718864</v>
      </c>
      <c r="AE82" s="56">
        <f t="shared" si="38"/>
        <v>76937.41755322559</v>
      </c>
      <c r="AF82" s="56">
        <f t="shared" si="38"/>
        <v>85431.266669530189</v>
      </c>
      <c r="AG82" s="56">
        <f t="shared" si="38"/>
        <v>104097.85496237336</v>
      </c>
      <c r="AH82" s="56">
        <f t="shared" si="38"/>
        <v>115464.31507424107</v>
      </c>
    </row>
    <row r="83" spans="2:35" x14ac:dyDescent="0.3">
      <c r="B83" s="69" t="s">
        <v>55</v>
      </c>
      <c r="G83" s="53"/>
      <c r="H83" s="53"/>
      <c r="I83" s="53"/>
      <c r="J83" s="53"/>
      <c r="K83" s="53"/>
      <c r="L83" s="53"/>
      <c r="M83" s="53"/>
      <c r="N83" s="53"/>
      <c r="O83" s="168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168"/>
      <c r="AB83" s="53"/>
      <c r="AC83" s="53"/>
      <c r="AD83" s="53"/>
      <c r="AE83" s="53"/>
      <c r="AF83" s="53"/>
      <c r="AG83" s="53"/>
      <c r="AH83" s="53"/>
    </row>
    <row r="84" spans="2:35" x14ac:dyDescent="0.3">
      <c r="B84" s="23" t="s">
        <v>81</v>
      </c>
      <c r="G84" s="111">
        <f>'Link In'!$E$21</f>
        <v>-177.02000000001863</v>
      </c>
      <c r="H84" s="111">
        <f>'Link In'!$E$22</f>
        <v>-3655.3199999999488</v>
      </c>
      <c r="I84" s="111">
        <f>'Link In'!$E$23</f>
        <v>-1.9500000000698492</v>
      </c>
      <c r="J84" s="111">
        <f>'Link In'!$E$24</f>
        <v>-4246.6500000000233</v>
      </c>
      <c r="K84" s="111">
        <f>'Link In'!$E$25</f>
        <v>0</v>
      </c>
      <c r="L84" s="111">
        <f>'Link In'!$E$26</f>
        <v>25.64000000001397</v>
      </c>
      <c r="M84" s="53"/>
      <c r="N84" s="53"/>
      <c r="O84" s="168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168"/>
      <c r="AB84" s="53"/>
      <c r="AC84" s="53"/>
      <c r="AD84" s="53"/>
      <c r="AE84" s="53"/>
      <c r="AF84" s="53"/>
      <c r="AG84" s="53"/>
      <c r="AH84" s="53"/>
      <c r="AI84" s="35"/>
    </row>
    <row r="85" spans="2:35" x14ac:dyDescent="0.3">
      <c r="B85" s="53" t="s">
        <v>91</v>
      </c>
      <c r="C85" s="53"/>
      <c r="G85" s="56">
        <v>-2318.9090211638832</v>
      </c>
      <c r="H85" s="56">
        <v>-33.993969925737474</v>
      </c>
      <c r="I85" s="56">
        <v>-30.93169377441518</v>
      </c>
      <c r="J85" s="56">
        <v>-42.070189993246458</v>
      </c>
      <c r="K85" s="56">
        <v>-47.383185932296328</v>
      </c>
      <c r="L85" s="56">
        <v>-11324.802639376139</v>
      </c>
      <c r="M85" s="53"/>
      <c r="N85" s="53"/>
      <c r="O85" s="168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168"/>
      <c r="AB85" s="53"/>
      <c r="AC85" s="53"/>
      <c r="AD85" s="53"/>
      <c r="AE85" s="53"/>
      <c r="AF85" s="53"/>
      <c r="AG85" s="53"/>
      <c r="AH85" s="53"/>
      <c r="AI85" s="35"/>
    </row>
    <row r="86" spans="2:35" x14ac:dyDescent="0.3"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168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168"/>
      <c r="AB86" s="53"/>
      <c r="AC86" s="53"/>
      <c r="AD86" s="53"/>
      <c r="AE86" s="53"/>
      <c r="AF86" s="53"/>
      <c r="AG86" s="53"/>
      <c r="AH86" s="53"/>
      <c r="AI86" s="35"/>
    </row>
    <row r="87" spans="2:35" x14ac:dyDescent="0.3">
      <c r="B87" s="23" t="s">
        <v>79</v>
      </c>
      <c r="G87" s="53">
        <f>'Link In'!$E$31</f>
        <v>0</v>
      </c>
      <c r="H87" s="56">
        <f>'Link In'!$E$32</f>
        <v>0</v>
      </c>
      <c r="I87" s="56">
        <f>'Link In'!$E$33</f>
        <v>0</v>
      </c>
      <c r="J87" s="56">
        <f>'Link In'!$E$34</f>
        <v>-252.96762980664784</v>
      </c>
      <c r="K87" s="56">
        <f>'Link In'!$E$35</f>
        <v>-16.600043449923962</v>
      </c>
      <c r="L87" s="56">
        <f>'Link In'!$E$36</f>
        <v>0</v>
      </c>
      <c r="M87" s="53"/>
      <c r="N87" s="53"/>
      <c r="O87" s="168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168"/>
      <c r="AB87" s="53"/>
      <c r="AC87" s="53"/>
      <c r="AD87" s="53"/>
      <c r="AE87" s="53"/>
      <c r="AF87" s="53"/>
      <c r="AG87" s="53"/>
      <c r="AH87" s="53"/>
      <c r="AI87" s="35"/>
    </row>
    <row r="88" spans="2:35" x14ac:dyDescent="0.3">
      <c r="G88" s="53"/>
      <c r="H88" s="53"/>
      <c r="I88" s="53"/>
      <c r="J88" s="53"/>
      <c r="K88" s="53"/>
      <c r="L88" s="53"/>
      <c r="M88" s="53"/>
      <c r="N88" s="53"/>
      <c r="O88" s="168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168"/>
      <c r="AB88" s="53"/>
      <c r="AC88" s="53"/>
      <c r="AD88" s="53"/>
      <c r="AE88" s="53"/>
      <c r="AF88" s="53"/>
      <c r="AG88" s="53"/>
      <c r="AH88" s="53"/>
    </row>
    <row r="89" spans="2:35" x14ac:dyDescent="0.3">
      <c r="G89" s="53"/>
      <c r="H89" s="53"/>
      <c r="I89" s="53"/>
      <c r="J89" s="53"/>
      <c r="K89" s="53"/>
      <c r="L89" s="53"/>
      <c r="M89" s="53"/>
      <c r="N89" s="53"/>
      <c r="O89" s="168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168"/>
      <c r="AB89" s="53"/>
      <c r="AC89" s="53"/>
      <c r="AD89" s="53"/>
      <c r="AE89" s="53"/>
      <c r="AF89" s="53"/>
      <c r="AG89" s="53"/>
      <c r="AH89" s="53"/>
    </row>
    <row r="90" spans="2:35" x14ac:dyDescent="0.3">
      <c r="B90" s="23" t="s">
        <v>97</v>
      </c>
      <c r="E90" s="53"/>
      <c r="F90" s="53"/>
      <c r="G90" s="111">
        <f>G81+G84+G85</f>
        <v>422138.78</v>
      </c>
      <c r="H90" s="111">
        <f t="shared" ref="H90:L90" si="39">H81+H84+H85</f>
        <v>460780.81</v>
      </c>
      <c r="I90" s="111">
        <f t="shared" si="39"/>
        <v>481949.12</v>
      </c>
      <c r="J90" s="111">
        <f t="shared" si="39"/>
        <v>666790.41</v>
      </c>
      <c r="K90" s="111">
        <f t="shared" si="39"/>
        <v>585677.63</v>
      </c>
      <c r="L90" s="111">
        <f t="shared" si="39"/>
        <v>561234.02</v>
      </c>
      <c r="M90" s="111">
        <f>+M81</f>
        <v>562911.08478944155</v>
      </c>
      <c r="N90" s="111">
        <f t="shared" ref="N90:AH90" si="40">+N81</f>
        <v>500238.52985481219</v>
      </c>
      <c r="O90" s="155">
        <f t="shared" si="40"/>
        <v>410366.10110062972</v>
      </c>
      <c r="P90" s="111">
        <f t="shared" si="40"/>
        <v>379223.1207740673</v>
      </c>
      <c r="Q90" s="111">
        <f t="shared" si="40"/>
        <v>388065.41752106551</v>
      </c>
      <c r="R90" s="111">
        <f t="shared" si="40"/>
        <v>366246.10701830452</v>
      </c>
      <c r="S90" s="111">
        <f t="shared" si="40"/>
        <v>393335.40334322333</v>
      </c>
      <c r="T90" s="111">
        <f t="shared" si="40"/>
        <v>427760.97381160583</v>
      </c>
      <c r="U90" s="111">
        <f t="shared" si="40"/>
        <v>503416.65616249933</v>
      </c>
      <c r="V90" s="111">
        <f t="shared" si="40"/>
        <v>549484.91899589903</v>
      </c>
      <c r="W90" s="111">
        <f t="shared" si="40"/>
        <v>601239.53446484252</v>
      </c>
      <c r="X90" s="111">
        <f t="shared" si="40"/>
        <v>620249.99326268514</v>
      </c>
      <c r="Y90" s="111">
        <f t="shared" si="40"/>
        <v>563174.87942808459</v>
      </c>
      <c r="Z90" s="111">
        <f t="shared" si="40"/>
        <v>500467.98178518988</v>
      </c>
      <c r="AA90" s="155">
        <f t="shared" si="40"/>
        <v>410546.3055955866</v>
      </c>
      <c r="AB90" s="111">
        <f t="shared" si="40"/>
        <v>379386.2598360132</v>
      </c>
      <c r="AC90" s="111">
        <f t="shared" si="40"/>
        <v>388065.41752106545</v>
      </c>
      <c r="AD90" s="111">
        <f t="shared" si="40"/>
        <v>366246.10701830452</v>
      </c>
      <c r="AE90" s="111">
        <f t="shared" si="40"/>
        <v>393335.40334322333</v>
      </c>
      <c r="AF90" s="111">
        <f t="shared" si="40"/>
        <v>427760.97381160583</v>
      </c>
      <c r="AG90" s="111">
        <f t="shared" si="40"/>
        <v>503416.65616249922</v>
      </c>
      <c r="AH90" s="111">
        <f t="shared" si="40"/>
        <v>549484.91899589903</v>
      </c>
    </row>
    <row r="91" spans="2:35" x14ac:dyDescent="0.3">
      <c r="B91" s="111" t="s">
        <v>94</v>
      </c>
      <c r="C91" s="53"/>
      <c r="G91" s="56">
        <f>+G92-G90</f>
        <v>0</v>
      </c>
      <c r="H91" s="56">
        <f t="shared" ref="H91:L91" si="41">+H92-H90</f>
        <v>0</v>
      </c>
      <c r="I91" s="56">
        <f t="shared" si="41"/>
        <v>0</v>
      </c>
      <c r="J91" s="56">
        <f t="shared" si="41"/>
        <v>0</v>
      </c>
      <c r="K91" s="56">
        <f t="shared" si="41"/>
        <v>0</v>
      </c>
      <c r="L91" s="56">
        <f t="shared" si="41"/>
        <v>0</v>
      </c>
      <c r="M91" s="56">
        <f t="shared" ref="M91:AH91" si="42">+M92-M90</f>
        <v>0</v>
      </c>
      <c r="N91" s="56">
        <f t="shared" si="42"/>
        <v>0</v>
      </c>
      <c r="O91" s="33">
        <f t="shared" si="42"/>
        <v>0</v>
      </c>
      <c r="P91" s="56">
        <f t="shared" si="42"/>
        <v>0</v>
      </c>
      <c r="Q91" s="56">
        <f t="shared" si="42"/>
        <v>0</v>
      </c>
      <c r="R91" s="56">
        <f t="shared" si="42"/>
        <v>0</v>
      </c>
      <c r="S91" s="56">
        <f t="shared" si="42"/>
        <v>0</v>
      </c>
      <c r="T91" s="56">
        <f t="shared" si="42"/>
        <v>0</v>
      </c>
      <c r="U91" s="56">
        <f t="shared" si="42"/>
        <v>0</v>
      </c>
      <c r="V91" s="56">
        <f t="shared" si="42"/>
        <v>0</v>
      </c>
      <c r="W91" s="56">
        <f t="shared" si="42"/>
        <v>0</v>
      </c>
      <c r="X91" s="56">
        <f t="shared" si="42"/>
        <v>0</v>
      </c>
      <c r="Y91" s="56">
        <f t="shared" si="42"/>
        <v>0</v>
      </c>
      <c r="Z91" s="56">
        <f t="shared" si="42"/>
        <v>0</v>
      </c>
      <c r="AA91" s="33">
        <f t="shared" si="42"/>
        <v>0</v>
      </c>
      <c r="AB91" s="56">
        <f t="shared" si="42"/>
        <v>0</v>
      </c>
      <c r="AC91" s="56">
        <f t="shared" si="42"/>
        <v>0</v>
      </c>
      <c r="AD91" s="56">
        <f t="shared" si="42"/>
        <v>0</v>
      </c>
      <c r="AE91" s="56">
        <f t="shared" si="42"/>
        <v>0</v>
      </c>
      <c r="AF91" s="56">
        <f t="shared" si="42"/>
        <v>0</v>
      </c>
      <c r="AG91" s="56">
        <f t="shared" si="42"/>
        <v>0</v>
      </c>
      <c r="AH91" s="56">
        <f t="shared" si="42"/>
        <v>0</v>
      </c>
    </row>
    <row r="92" spans="2:35" x14ac:dyDescent="0.3">
      <c r="B92" s="23" t="s">
        <v>93</v>
      </c>
      <c r="G92" s="56">
        <f>+'Link In'!B144</f>
        <v>422138.78</v>
      </c>
      <c r="H92" s="56">
        <f>+'Link In'!C144</f>
        <v>460780.81</v>
      </c>
      <c r="I92" s="56">
        <f>+'Link In'!D144</f>
        <v>481949.12</v>
      </c>
      <c r="J92" s="56">
        <f>+'Link In'!E144</f>
        <v>666790.41</v>
      </c>
      <c r="K92" s="56">
        <f>+'Link In'!F144</f>
        <v>585677.63</v>
      </c>
      <c r="L92" s="56">
        <f>+'Link In'!G144</f>
        <v>561234.02</v>
      </c>
      <c r="M92" s="56">
        <f>+'Link In'!H144</f>
        <v>562911.08478944155</v>
      </c>
      <c r="N92" s="56">
        <f>+'Link In'!I144</f>
        <v>500238.52985481219</v>
      </c>
      <c r="O92" s="56">
        <f>+'Link In'!J144</f>
        <v>410366.10110062978</v>
      </c>
      <c r="P92" s="56">
        <f>+'Link In'!K144</f>
        <v>379223.1207740673</v>
      </c>
      <c r="Q92" s="56">
        <f>+'Link In'!L144</f>
        <v>388065.41752106557</v>
      </c>
      <c r="R92" s="56">
        <f>+'Link In'!M144</f>
        <v>366246.10701830452</v>
      </c>
      <c r="S92" s="56">
        <f>+'Link In'!N144</f>
        <v>393335.40334322333</v>
      </c>
      <c r="T92" s="56">
        <f>+'Link In'!O144</f>
        <v>427760.97381160589</v>
      </c>
      <c r="U92" s="56">
        <f>+'Link In'!P144</f>
        <v>503416.65616249933</v>
      </c>
      <c r="V92" s="56">
        <f>+'Link In'!Q144</f>
        <v>549484.91899589892</v>
      </c>
      <c r="W92" s="56">
        <f>+'Link In'!R144</f>
        <v>601239.53446484252</v>
      </c>
      <c r="X92" s="56">
        <f>+'Link In'!S144</f>
        <v>620249.99326268502</v>
      </c>
      <c r="Y92" s="56">
        <f>+'Link In'!T144</f>
        <v>563174.87942808447</v>
      </c>
      <c r="Z92" s="56">
        <f>+'Link In'!U144</f>
        <v>500467.98178519</v>
      </c>
      <c r="AA92" s="56">
        <f>+'Link In'!V144</f>
        <v>410546.30559558666</v>
      </c>
      <c r="AB92" s="56">
        <f>+'Link In'!W144</f>
        <v>379386.25983601325</v>
      </c>
      <c r="AC92" s="56">
        <f>+'Link In'!X144</f>
        <v>388065.41752106551</v>
      </c>
      <c r="AD92" s="56">
        <f>+'Link In'!Y144</f>
        <v>366246.10701830452</v>
      </c>
      <c r="AE92" s="56">
        <f>+'Link In'!Z144</f>
        <v>393335.40334322333</v>
      </c>
      <c r="AF92" s="56">
        <f>+'Link In'!AA144</f>
        <v>427760.97381160589</v>
      </c>
      <c r="AG92" s="56">
        <f>+'Link In'!AB144</f>
        <v>503416.65616249922</v>
      </c>
      <c r="AH92" s="56">
        <f>+'Link In'!AC144</f>
        <v>549484.91899589903</v>
      </c>
    </row>
    <row r="93" spans="2:35" x14ac:dyDescent="0.3">
      <c r="G93" s="53"/>
      <c r="H93" s="53"/>
      <c r="I93" s="53"/>
      <c r="J93" s="53"/>
      <c r="K93" s="53"/>
      <c r="L93" s="53"/>
      <c r="M93" s="53"/>
      <c r="N93" s="53"/>
      <c r="O93" s="168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168"/>
      <c r="AB93" s="53"/>
      <c r="AC93" s="53"/>
      <c r="AD93" s="53"/>
      <c r="AE93" s="53"/>
      <c r="AF93" s="53"/>
      <c r="AG93" s="53"/>
      <c r="AH93" s="53"/>
    </row>
    <row r="94" spans="2:35" x14ac:dyDescent="0.3">
      <c r="B94" s="23" t="s">
        <v>98</v>
      </c>
      <c r="G94" s="56">
        <f>G82</f>
        <v>75730.030853971752</v>
      </c>
      <c r="H94" s="56">
        <f t="shared" ref="H94:L94" si="43">H82</f>
        <v>84036.634654804206</v>
      </c>
      <c r="I94" s="56">
        <f t="shared" si="43"/>
        <v>87893.085913406292</v>
      </c>
      <c r="J94" s="56">
        <f t="shared" si="43"/>
        <v>128978.30303471202</v>
      </c>
      <c r="K94" s="56">
        <f t="shared" si="43"/>
        <v>110223.4556727764</v>
      </c>
      <c r="L94" s="56">
        <f t="shared" si="43"/>
        <v>110697.04840756315</v>
      </c>
      <c r="M94" s="56">
        <f t="shared" ref="M94:T94" si="44">M82</f>
        <v>118776.96392534951</v>
      </c>
      <c r="N94" s="56">
        <f t="shared" si="44"/>
        <v>103313.71326296871</v>
      </c>
      <c r="O94" s="33">
        <f t="shared" si="44"/>
        <v>81139.41551952374</v>
      </c>
      <c r="P94" s="56">
        <f t="shared" si="44"/>
        <v>73455.482549732871</v>
      </c>
      <c r="Q94" s="56">
        <f t="shared" si="44"/>
        <v>75637.149647437836</v>
      </c>
      <c r="R94" s="56">
        <f t="shared" si="44"/>
        <v>70253.653347718864</v>
      </c>
      <c r="S94" s="56">
        <f t="shared" si="44"/>
        <v>76937.41755322559</v>
      </c>
      <c r="T94" s="56">
        <f t="shared" si="44"/>
        <v>85431.266669530189</v>
      </c>
      <c r="U94" s="56">
        <f t="shared" ref="U94:AH94" si="45">U82</f>
        <v>104097.85496237339</v>
      </c>
      <c r="V94" s="56">
        <f t="shared" si="45"/>
        <v>115464.31507424105</v>
      </c>
      <c r="W94" s="56">
        <f t="shared" si="45"/>
        <v>128233.77361580126</v>
      </c>
      <c r="X94" s="56">
        <f t="shared" si="45"/>
        <v>132924.23964043549</v>
      </c>
      <c r="Y94" s="56">
        <f t="shared" si="45"/>
        <v>118842.05019197745</v>
      </c>
      <c r="Z94" s="56">
        <f t="shared" si="45"/>
        <v>103370.32612513939</v>
      </c>
      <c r="AA94" s="33">
        <f t="shared" si="45"/>
        <v>81183.877521733681</v>
      </c>
      <c r="AB94" s="56">
        <f t="shared" si="45"/>
        <v>73495.733983719023</v>
      </c>
      <c r="AC94" s="56">
        <f t="shared" si="45"/>
        <v>75637.149647437822</v>
      </c>
      <c r="AD94" s="56">
        <f t="shared" si="45"/>
        <v>70253.653347718864</v>
      </c>
      <c r="AE94" s="56">
        <f t="shared" si="45"/>
        <v>76937.41755322559</v>
      </c>
      <c r="AF94" s="56">
        <f t="shared" si="45"/>
        <v>85431.266669530189</v>
      </c>
      <c r="AG94" s="56">
        <f t="shared" si="45"/>
        <v>104097.85496237336</v>
      </c>
      <c r="AH94" s="56">
        <f t="shared" si="45"/>
        <v>115464.31507424107</v>
      </c>
    </row>
    <row r="95" spans="2:35" x14ac:dyDescent="0.3">
      <c r="B95" s="23" t="s">
        <v>95</v>
      </c>
      <c r="G95" s="56">
        <f>G96-G94</f>
        <v>-53.03085397175164</v>
      </c>
      <c r="H95" s="56">
        <f t="shared" ref="H95:L95" si="46">H96-H94</f>
        <v>7.8345195797737688E-2</v>
      </c>
      <c r="I95" s="56">
        <f t="shared" si="46"/>
        <v>2.9086593713145703E-2</v>
      </c>
      <c r="J95" s="56">
        <f t="shared" si="46"/>
        <v>-179.30303471202205</v>
      </c>
      <c r="K95" s="56">
        <f t="shared" si="46"/>
        <v>6.1327223607804626E-2</v>
      </c>
      <c r="L95" s="56">
        <f t="shared" si="46"/>
        <v>5.1592436851933599E-2</v>
      </c>
      <c r="M95" s="56"/>
      <c r="N95" s="56"/>
      <c r="O95" s="33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33"/>
      <c r="AB95" s="56"/>
      <c r="AC95" s="56"/>
      <c r="AD95" s="56"/>
      <c r="AE95" s="56"/>
      <c r="AF95" s="56"/>
      <c r="AG95" s="56"/>
      <c r="AH95" s="56"/>
    </row>
    <row r="96" spans="2:35" x14ac:dyDescent="0.3">
      <c r="B96" s="23" t="s">
        <v>96</v>
      </c>
      <c r="G96" s="56">
        <f>+'Link In'!B155</f>
        <v>75677</v>
      </c>
      <c r="H96" s="56">
        <f>+'Link In'!C155</f>
        <v>84036.713000000003</v>
      </c>
      <c r="I96" s="56">
        <f>+'Link In'!D155</f>
        <v>87893.115000000005</v>
      </c>
      <c r="J96" s="56">
        <f>+'Link In'!E155</f>
        <v>128799</v>
      </c>
      <c r="K96" s="56">
        <f>+'Link In'!F155</f>
        <v>110223.51700000001</v>
      </c>
      <c r="L96" s="56">
        <f>+'Link In'!G155</f>
        <v>110697.1</v>
      </c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</row>
    <row r="97" spans="1:34" x14ac:dyDescent="0.3">
      <c r="G97" s="53"/>
      <c r="H97" s="53"/>
      <c r="I97" s="53"/>
      <c r="J97" s="53"/>
      <c r="K97" s="53"/>
      <c r="L97" s="53"/>
      <c r="M97" s="53"/>
      <c r="N97" s="53"/>
      <c r="O97" s="168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168"/>
      <c r="AB97" s="53"/>
      <c r="AC97" s="53"/>
      <c r="AD97" s="53"/>
      <c r="AE97" s="53"/>
      <c r="AF97" s="53"/>
      <c r="AG97" s="53"/>
      <c r="AH97" s="53"/>
    </row>
    <row r="98" spans="1:34" x14ac:dyDescent="0.3">
      <c r="B98" s="23" t="s">
        <v>99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168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168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</row>
    <row r="102" spans="1:34" hidden="1" x14ac:dyDescent="0.3">
      <c r="A102" s="69" t="s">
        <v>158</v>
      </c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</row>
    <row r="103" spans="1:34" hidden="1" x14ac:dyDescent="0.3">
      <c r="A103" s="24" t="s">
        <v>0</v>
      </c>
      <c r="B103" s="1"/>
      <c r="C103" s="1"/>
      <c r="D103" s="1"/>
      <c r="E103" s="1" t="s">
        <v>24</v>
      </c>
      <c r="F103" s="1"/>
      <c r="G103" s="1" t="s">
        <v>25</v>
      </c>
      <c r="H103" s="1" t="s">
        <v>25</v>
      </c>
      <c r="I103" s="1" t="s">
        <v>25</v>
      </c>
      <c r="J103" s="1" t="s">
        <v>25</v>
      </c>
      <c r="K103" s="1" t="s">
        <v>25</v>
      </c>
      <c r="L103" s="1" t="s">
        <v>25</v>
      </c>
      <c r="M103" s="1" t="s">
        <v>25</v>
      </c>
      <c r="N103" s="1" t="s">
        <v>25</v>
      </c>
      <c r="O103" s="1" t="s">
        <v>25</v>
      </c>
      <c r="P103" s="1" t="s">
        <v>25</v>
      </c>
      <c r="Q103" s="1" t="s">
        <v>25</v>
      </c>
      <c r="R103" s="1" t="s">
        <v>25</v>
      </c>
      <c r="S103" s="1"/>
      <c r="T103" s="1"/>
      <c r="U103" s="1"/>
      <c r="V103" s="1"/>
      <c r="W103" s="1" t="s">
        <v>26</v>
      </c>
      <c r="X103" s="1" t="s">
        <v>26</v>
      </c>
      <c r="Y103" s="1" t="s">
        <v>26</v>
      </c>
      <c r="Z103" s="1" t="s">
        <v>26</v>
      </c>
      <c r="AA103" s="1" t="s">
        <v>26</v>
      </c>
      <c r="AB103" s="1" t="s">
        <v>26</v>
      </c>
      <c r="AC103" s="1" t="s">
        <v>26</v>
      </c>
      <c r="AD103" s="1" t="s">
        <v>26</v>
      </c>
      <c r="AE103" s="1" t="s">
        <v>26</v>
      </c>
      <c r="AF103" s="1" t="s">
        <v>26</v>
      </c>
      <c r="AG103" s="1" t="s">
        <v>26</v>
      </c>
      <c r="AH103" s="1" t="s">
        <v>26</v>
      </c>
    </row>
    <row r="104" spans="1:34" hidden="1" x14ac:dyDescent="0.3">
      <c r="A104" s="2" t="s">
        <v>1</v>
      </c>
      <c r="B104" s="3"/>
      <c r="C104" s="3"/>
      <c r="D104" s="3"/>
      <c r="E104" s="195"/>
      <c r="F104" s="195"/>
      <c r="G104" s="5">
        <v>43160</v>
      </c>
      <c r="H104" s="5">
        <v>43191</v>
      </c>
      <c r="I104" s="5">
        <v>43221</v>
      </c>
      <c r="J104" s="5">
        <v>43252</v>
      </c>
      <c r="K104" s="5">
        <v>43282</v>
      </c>
      <c r="L104" s="5">
        <v>43313</v>
      </c>
      <c r="M104" s="5">
        <v>43344</v>
      </c>
      <c r="N104" s="5">
        <v>43374</v>
      </c>
      <c r="O104" s="5">
        <v>43405</v>
      </c>
      <c r="P104" s="5">
        <v>43435</v>
      </c>
      <c r="Q104" s="5">
        <v>43466</v>
      </c>
      <c r="R104" s="5">
        <v>43497</v>
      </c>
      <c r="S104" s="5">
        <v>43525</v>
      </c>
      <c r="T104" s="5">
        <v>43556</v>
      </c>
      <c r="U104" s="5">
        <v>43586</v>
      </c>
      <c r="V104" s="5">
        <v>43617</v>
      </c>
      <c r="W104" s="5">
        <v>43647</v>
      </c>
      <c r="X104" s="5">
        <v>43678</v>
      </c>
      <c r="Y104" s="5">
        <v>43709</v>
      </c>
      <c r="Z104" s="5">
        <v>43739</v>
      </c>
      <c r="AA104" s="5">
        <v>43770</v>
      </c>
      <c r="AB104" s="5">
        <v>43800</v>
      </c>
      <c r="AC104" s="5">
        <v>43831</v>
      </c>
      <c r="AD104" s="5">
        <v>43862</v>
      </c>
      <c r="AE104" s="5">
        <v>43891</v>
      </c>
      <c r="AF104" s="5">
        <v>43922</v>
      </c>
      <c r="AG104" s="5">
        <v>43952</v>
      </c>
      <c r="AH104" s="5">
        <v>43983</v>
      </c>
    </row>
    <row r="105" spans="1:34" hidden="1" x14ac:dyDescent="0.3">
      <c r="A105" s="6"/>
      <c r="B105" s="7"/>
      <c r="C105" s="7"/>
      <c r="D105" s="7"/>
      <c r="E105" s="205"/>
      <c r="F105" s="205"/>
      <c r="G105" s="8"/>
      <c r="H105" s="8"/>
      <c r="I105" s="8"/>
      <c r="J105" s="8"/>
      <c r="K105" s="8"/>
      <c r="L105" s="8"/>
      <c r="M105" s="8"/>
      <c r="N105" s="8"/>
      <c r="O105" s="9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9"/>
      <c r="AB105" s="8"/>
      <c r="AC105" s="8"/>
      <c r="AD105" s="8"/>
      <c r="AE105" s="8"/>
      <c r="AF105" s="8"/>
      <c r="AG105" s="8"/>
      <c r="AH105" s="8"/>
    </row>
    <row r="106" spans="1:34" hidden="1" x14ac:dyDescent="0.3">
      <c r="A106" s="6"/>
      <c r="B106" s="10" t="s">
        <v>58</v>
      </c>
      <c r="C106" s="74"/>
      <c r="D106" s="10"/>
      <c r="E106" s="7" t="s">
        <v>23</v>
      </c>
      <c r="F106" s="7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1:34" hidden="1" x14ac:dyDescent="0.3">
      <c r="A107" s="6"/>
      <c r="B107" s="12" t="s">
        <v>3</v>
      </c>
      <c r="C107" s="13"/>
      <c r="D107" s="12"/>
      <c r="E107" s="201"/>
      <c r="F107" s="201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idden="1" x14ac:dyDescent="0.3">
      <c r="A108" s="6"/>
      <c r="B108" s="12" t="s">
        <v>4</v>
      </c>
      <c r="C108" s="13"/>
      <c r="D108" s="12"/>
      <c r="E108" s="202"/>
      <c r="F108" s="202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idden="1" x14ac:dyDescent="0.3">
      <c r="A109" s="6"/>
      <c r="B109" s="12" t="s">
        <v>5</v>
      </c>
      <c r="C109" s="13"/>
      <c r="D109" s="12"/>
      <c r="E109" s="202"/>
      <c r="F109" s="202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idden="1" x14ac:dyDescent="0.3">
      <c r="A110" s="6"/>
      <c r="B110" s="12" t="s">
        <v>6</v>
      </c>
      <c r="C110" s="13"/>
      <c r="D110" s="12"/>
      <c r="E110" s="202"/>
      <c r="F110" s="202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idden="1" x14ac:dyDescent="0.3">
      <c r="A111" s="6"/>
      <c r="B111" s="12" t="s">
        <v>7</v>
      </c>
      <c r="C111" s="13"/>
      <c r="D111" s="12"/>
      <c r="E111" s="202"/>
      <c r="F111" s="202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idden="1" x14ac:dyDescent="0.3">
      <c r="A112" s="6"/>
      <c r="B112" s="12" t="s">
        <v>8</v>
      </c>
      <c r="C112" s="13"/>
      <c r="D112" s="12"/>
      <c r="E112" s="202"/>
      <c r="F112" s="202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idden="1" x14ac:dyDescent="0.3">
      <c r="A113" s="6"/>
      <c r="B113" s="12" t="s">
        <v>9</v>
      </c>
      <c r="C113" s="13"/>
      <c r="D113" s="12"/>
      <c r="E113" s="203">
        <v>22.02</v>
      </c>
      <c r="F113" s="203">
        <f>+E113</f>
        <v>22.02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>
        <f>+'Link In'!R299</f>
        <v>0</v>
      </c>
      <c r="X113" s="13">
        <f>+'Link In'!S299</f>
        <v>0</v>
      </c>
      <c r="Y113" s="13">
        <f>+'Link In'!T299</f>
        <v>0</v>
      </c>
      <c r="Z113" s="13">
        <f>+'Link In'!U299</f>
        <v>0</v>
      </c>
      <c r="AA113" s="13">
        <f>+'Link In'!V299</f>
        <v>0</v>
      </c>
      <c r="AB113" s="13">
        <f>+'Link In'!W299</f>
        <v>0</v>
      </c>
      <c r="AC113" s="13">
        <f>+'Link In'!X299</f>
        <v>0</v>
      </c>
      <c r="AD113" s="13">
        <f>+'Link In'!Y299</f>
        <v>0</v>
      </c>
      <c r="AE113" s="13">
        <f>+'Link In'!Z299</f>
        <v>0</v>
      </c>
      <c r="AF113" s="13">
        <f>+'Link In'!AA299</f>
        <v>0</v>
      </c>
      <c r="AG113" s="13">
        <f>+'Link In'!AB299</f>
        <v>0</v>
      </c>
      <c r="AH113" s="13">
        <f>+'Link In'!AC299</f>
        <v>0</v>
      </c>
    </row>
    <row r="114" spans="1:34" hidden="1" x14ac:dyDescent="0.3">
      <c r="A114" s="6"/>
      <c r="B114" s="12" t="s">
        <v>10</v>
      </c>
      <c r="C114" s="13"/>
      <c r="D114" s="12"/>
      <c r="E114" s="202"/>
      <c r="F114" s="202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idden="1" x14ac:dyDescent="0.3">
      <c r="A115" s="6"/>
      <c r="B115" s="12" t="s">
        <v>11</v>
      </c>
      <c r="C115" s="13"/>
      <c r="D115" s="12"/>
      <c r="E115" s="202"/>
      <c r="F115" s="202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idden="1" x14ac:dyDescent="0.3">
      <c r="A116" s="6"/>
      <c r="B116" s="12"/>
      <c r="C116" s="13"/>
      <c r="D116" s="12"/>
      <c r="E116" s="203"/>
      <c r="F116" s="203"/>
      <c r="G116" s="13"/>
      <c r="H116" s="13"/>
      <c r="I116" s="13"/>
      <c r="J116" s="13"/>
      <c r="K116" s="13"/>
      <c r="L116" s="1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</row>
    <row r="117" spans="1:34" hidden="1" x14ac:dyDescent="0.3">
      <c r="A117" s="6"/>
      <c r="B117" s="15"/>
      <c r="C117" s="16"/>
      <c r="D117" s="15"/>
      <c r="E117" s="204"/>
      <c r="F117" s="204"/>
      <c r="G117" s="16"/>
      <c r="H117" s="16"/>
      <c r="I117" s="16"/>
      <c r="J117" s="16"/>
      <c r="K117" s="16"/>
      <c r="L117" s="16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</row>
    <row r="118" spans="1:34" hidden="1" x14ac:dyDescent="0.3">
      <c r="A118" s="6"/>
      <c r="B118" s="10" t="s">
        <v>16</v>
      </c>
      <c r="C118" s="18"/>
      <c r="D118" s="10"/>
      <c r="E118" s="198"/>
      <c r="F118" s="198"/>
      <c r="G118" s="18">
        <f>SUM(G107:G117)</f>
        <v>0</v>
      </c>
      <c r="H118" s="18">
        <f>SUM(H107:H117)</f>
        <v>0</v>
      </c>
      <c r="I118" s="18">
        <f>SUM(I107:I117)</f>
        <v>0</v>
      </c>
      <c r="J118" s="18">
        <f t="shared" ref="J118:AH118" si="47">SUM(J107:J117)</f>
        <v>0</v>
      </c>
      <c r="K118" s="18">
        <f t="shared" si="47"/>
        <v>0</v>
      </c>
      <c r="L118" s="18">
        <f t="shared" si="47"/>
        <v>0</v>
      </c>
      <c r="M118" s="18">
        <f t="shared" si="47"/>
        <v>0</v>
      </c>
      <c r="N118" s="18">
        <f t="shared" si="47"/>
        <v>0</v>
      </c>
      <c r="O118" s="18">
        <f t="shared" si="47"/>
        <v>0</v>
      </c>
      <c r="P118" s="18">
        <f t="shared" si="47"/>
        <v>0</v>
      </c>
      <c r="Q118" s="18">
        <f t="shared" si="47"/>
        <v>0</v>
      </c>
      <c r="R118" s="18">
        <f t="shared" si="47"/>
        <v>0</v>
      </c>
      <c r="S118" s="18">
        <f t="shared" si="47"/>
        <v>0</v>
      </c>
      <c r="T118" s="18">
        <f t="shared" si="47"/>
        <v>0</v>
      </c>
      <c r="U118" s="18">
        <f t="shared" si="47"/>
        <v>0</v>
      </c>
      <c r="V118" s="18">
        <f t="shared" si="47"/>
        <v>0</v>
      </c>
      <c r="W118" s="18">
        <f t="shared" si="47"/>
        <v>0</v>
      </c>
      <c r="X118" s="18">
        <f t="shared" si="47"/>
        <v>0</v>
      </c>
      <c r="Y118" s="18">
        <f t="shared" si="47"/>
        <v>0</v>
      </c>
      <c r="Z118" s="18">
        <f t="shared" si="47"/>
        <v>0</v>
      </c>
      <c r="AA118" s="18">
        <f t="shared" si="47"/>
        <v>0</v>
      </c>
      <c r="AB118" s="18">
        <f t="shared" si="47"/>
        <v>0</v>
      </c>
      <c r="AC118" s="18">
        <f t="shared" si="47"/>
        <v>0</v>
      </c>
      <c r="AD118" s="18">
        <f t="shared" si="47"/>
        <v>0</v>
      </c>
      <c r="AE118" s="18">
        <f t="shared" si="47"/>
        <v>0</v>
      </c>
      <c r="AF118" s="18">
        <f t="shared" si="47"/>
        <v>0</v>
      </c>
      <c r="AG118" s="18">
        <f t="shared" si="47"/>
        <v>0</v>
      </c>
      <c r="AH118" s="18">
        <f t="shared" si="47"/>
        <v>0</v>
      </c>
    </row>
    <row r="119" spans="1:34" hidden="1" x14ac:dyDescent="0.3">
      <c r="A119" s="6"/>
      <c r="B119" s="7"/>
      <c r="C119" s="7"/>
      <c r="D119" s="7"/>
      <c r="E119" s="18"/>
      <c r="F119" s="19"/>
      <c r="G119" s="18"/>
      <c r="H119" s="18"/>
      <c r="I119" s="18"/>
      <c r="J119" s="18"/>
      <c r="K119" s="18"/>
      <c r="L119" s="18"/>
      <c r="M119" s="19"/>
      <c r="N119" s="19"/>
      <c r="O119" s="13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33"/>
      <c r="AB119" s="56"/>
      <c r="AC119" s="56"/>
      <c r="AD119" s="56"/>
      <c r="AE119" s="56"/>
      <c r="AF119" s="56"/>
      <c r="AG119" s="56"/>
      <c r="AH119" s="56"/>
    </row>
    <row r="120" spans="1:34" hidden="1" x14ac:dyDescent="0.3">
      <c r="E120" s="18"/>
      <c r="G120" s="18"/>
      <c r="H120" s="18"/>
      <c r="I120" s="18"/>
      <c r="J120" s="18"/>
      <c r="K120" s="18"/>
      <c r="L120" s="18"/>
      <c r="O120" s="13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33"/>
      <c r="AB120" s="56"/>
      <c r="AC120" s="56"/>
      <c r="AD120" s="56"/>
      <c r="AE120" s="56"/>
      <c r="AF120" s="56"/>
      <c r="AG120" s="56"/>
      <c r="AH120" s="56"/>
    </row>
    <row r="121" spans="1:34" hidden="1" x14ac:dyDescent="0.3">
      <c r="E121" s="19"/>
      <c r="G121" s="19"/>
      <c r="H121" s="19"/>
      <c r="I121" s="19"/>
      <c r="J121" s="19"/>
      <c r="K121" s="19"/>
      <c r="L121" s="19"/>
      <c r="O121" s="164"/>
      <c r="AA121" s="164"/>
    </row>
    <row r="122" spans="1:34" hidden="1" x14ac:dyDescent="0.3">
      <c r="O122" s="164"/>
      <c r="AA122" s="164"/>
    </row>
    <row r="123" spans="1:34" hidden="1" x14ac:dyDescent="0.3">
      <c r="A123" s="2" t="s">
        <v>18</v>
      </c>
      <c r="B123" s="3"/>
      <c r="C123" s="3"/>
      <c r="D123" s="3"/>
      <c r="E123" s="195"/>
      <c r="F123" s="195"/>
      <c r="G123" s="5">
        <f t="shared" ref="G123:AH123" si="48">G104</f>
        <v>43160</v>
      </c>
      <c r="H123" s="5">
        <f t="shared" si="48"/>
        <v>43191</v>
      </c>
      <c r="I123" s="5">
        <f t="shared" si="48"/>
        <v>43221</v>
      </c>
      <c r="J123" s="5">
        <f t="shared" si="48"/>
        <v>43252</v>
      </c>
      <c r="K123" s="5">
        <f t="shared" si="48"/>
        <v>43282</v>
      </c>
      <c r="L123" s="5">
        <f t="shared" si="48"/>
        <v>43313</v>
      </c>
      <c r="M123" s="5">
        <f t="shared" si="48"/>
        <v>43344</v>
      </c>
      <c r="N123" s="5">
        <f t="shared" si="48"/>
        <v>43374</v>
      </c>
      <c r="O123" s="165">
        <f t="shared" si="48"/>
        <v>43405</v>
      </c>
      <c r="P123" s="5">
        <f t="shared" si="48"/>
        <v>43435</v>
      </c>
      <c r="Q123" s="5">
        <f t="shared" si="48"/>
        <v>43466</v>
      </c>
      <c r="R123" s="5">
        <f t="shared" si="48"/>
        <v>43497</v>
      </c>
      <c r="S123" s="5">
        <f t="shared" si="48"/>
        <v>43525</v>
      </c>
      <c r="T123" s="5">
        <f t="shared" si="48"/>
        <v>43556</v>
      </c>
      <c r="U123" s="5">
        <f t="shared" si="48"/>
        <v>43586</v>
      </c>
      <c r="V123" s="5">
        <f t="shared" si="48"/>
        <v>43617</v>
      </c>
      <c r="W123" s="5">
        <f t="shared" si="48"/>
        <v>43647</v>
      </c>
      <c r="X123" s="5">
        <f t="shared" si="48"/>
        <v>43678</v>
      </c>
      <c r="Y123" s="5">
        <f t="shared" si="48"/>
        <v>43709</v>
      </c>
      <c r="Z123" s="5">
        <f t="shared" si="48"/>
        <v>43739</v>
      </c>
      <c r="AA123" s="165">
        <f t="shared" si="48"/>
        <v>43770</v>
      </c>
      <c r="AB123" s="5">
        <f t="shared" si="48"/>
        <v>43800</v>
      </c>
      <c r="AC123" s="5">
        <f t="shared" si="48"/>
        <v>43831</v>
      </c>
      <c r="AD123" s="5">
        <f t="shared" si="48"/>
        <v>43862</v>
      </c>
      <c r="AE123" s="5">
        <f t="shared" si="48"/>
        <v>43891</v>
      </c>
      <c r="AF123" s="5">
        <f t="shared" si="48"/>
        <v>43922</v>
      </c>
      <c r="AG123" s="5">
        <f t="shared" si="48"/>
        <v>43952</v>
      </c>
      <c r="AH123" s="5">
        <f t="shared" si="48"/>
        <v>43983</v>
      </c>
    </row>
    <row r="124" spans="1:34" hidden="1" x14ac:dyDescent="0.3">
      <c r="A124" s="25"/>
      <c r="B124" s="26"/>
      <c r="C124" s="26"/>
      <c r="D124" s="26"/>
      <c r="E124" s="205"/>
      <c r="F124" s="205"/>
      <c r="G124" s="9"/>
      <c r="H124" s="9"/>
      <c r="I124" s="9"/>
      <c r="J124" s="9"/>
      <c r="K124" s="9"/>
      <c r="L124" s="9"/>
      <c r="M124" s="9"/>
      <c r="N124" s="9"/>
      <c r="O124" s="166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166"/>
      <c r="AB124" s="9"/>
      <c r="AC124" s="9"/>
      <c r="AD124" s="9"/>
      <c r="AE124" s="9"/>
      <c r="AF124" s="9"/>
      <c r="AG124" s="9"/>
      <c r="AH124" s="9"/>
    </row>
    <row r="125" spans="1:34" hidden="1" x14ac:dyDescent="0.3">
      <c r="A125" s="6"/>
      <c r="B125" s="21" t="s">
        <v>58</v>
      </c>
      <c r="C125" s="21"/>
      <c r="D125" s="21"/>
      <c r="E125" s="7" t="s">
        <v>23</v>
      </c>
      <c r="F125" s="7"/>
      <c r="G125" s="27"/>
      <c r="H125" s="27"/>
      <c r="I125" s="27"/>
      <c r="J125" s="27"/>
      <c r="K125" s="27"/>
      <c r="L125" s="27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</row>
    <row r="126" spans="1:34" hidden="1" x14ac:dyDescent="0.3">
      <c r="A126" s="6"/>
      <c r="B126" s="29" t="s">
        <v>27</v>
      </c>
      <c r="C126" s="29"/>
      <c r="D126" s="29"/>
      <c r="E126" s="230">
        <v>0</v>
      </c>
      <c r="F126" s="230">
        <f>+E126</f>
        <v>0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>
        <f>+'Link In'!R302</f>
        <v>0</v>
      </c>
      <c r="X126" s="13">
        <f>+'Link In'!S302</f>
        <v>0</v>
      </c>
      <c r="Y126" s="13">
        <f>+'Link In'!T302</f>
        <v>0</v>
      </c>
      <c r="Z126" s="13">
        <f>+'Link In'!U302</f>
        <v>0</v>
      </c>
      <c r="AA126" s="13">
        <f>+'Link In'!V302</f>
        <v>0</v>
      </c>
      <c r="AB126" s="13">
        <f>+'Link In'!W302</f>
        <v>0</v>
      </c>
      <c r="AC126" s="13">
        <f>+'Link In'!X302</f>
        <v>0</v>
      </c>
      <c r="AD126" s="13">
        <f>+'Link In'!Y302</f>
        <v>0</v>
      </c>
      <c r="AE126" s="13">
        <f>+'Link In'!Z302</f>
        <v>0</v>
      </c>
      <c r="AF126" s="13">
        <f>+'Link In'!AA302</f>
        <v>0</v>
      </c>
      <c r="AG126" s="13">
        <f>+'Link In'!AB302</f>
        <v>0</v>
      </c>
      <c r="AH126" s="13">
        <f>+'Link In'!AC302</f>
        <v>0</v>
      </c>
    </row>
    <row r="127" spans="1:34" hidden="1" x14ac:dyDescent="0.3">
      <c r="A127" s="6"/>
      <c r="B127" s="29" t="s">
        <v>28</v>
      </c>
      <c r="C127" s="29"/>
      <c r="D127" s="29"/>
      <c r="E127" s="230">
        <v>7.67</v>
      </c>
      <c r="F127" s="230">
        <f t="shared" ref="F127:F129" si="49">+E127</f>
        <v>7.67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>
        <f>+'Link In'!R303</f>
        <v>0</v>
      </c>
      <c r="X127" s="13">
        <f>+'Link In'!S303</f>
        <v>0</v>
      </c>
      <c r="Y127" s="13">
        <f>+'Link In'!T303</f>
        <v>0</v>
      </c>
      <c r="Z127" s="13">
        <f>+'Link In'!U303</f>
        <v>0</v>
      </c>
      <c r="AA127" s="13">
        <f>+'Link In'!V303</f>
        <v>0</v>
      </c>
      <c r="AB127" s="13">
        <f>+'Link In'!W303</f>
        <v>0</v>
      </c>
      <c r="AC127" s="13">
        <f>+'Link In'!X303</f>
        <v>0</v>
      </c>
      <c r="AD127" s="13">
        <f>+'Link In'!Y303</f>
        <v>0</v>
      </c>
      <c r="AE127" s="13">
        <f>+'Link In'!Z303</f>
        <v>0</v>
      </c>
      <c r="AF127" s="13">
        <f>+'Link In'!AA303</f>
        <v>0</v>
      </c>
      <c r="AG127" s="13">
        <f>+'Link In'!AB303</f>
        <v>0</v>
      </c>
      <c r="AH127" s="13">
        <f>+'Link In'!AC303</f>
        <v>0</v>
      </c>
    </row>
    <row r="128" spans="1:34" hidden="1" x14ac:dyDescent="0.3">
      <c r="A128" s="6"/>
      <c r="B128" s="29" t="s">
        <v>29</v>
      </c>
      <c r="C128" s="29"/>
      <c r="D128" s="29"/>
      <c r="E128" s="230">
        <v>6.99</v>
      </c>
      <c r="F128" s="230">
        <f t="shared" si="49"/>
        <v>6.99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>
        <f>+'Link In'!R304</f>
        <v>0</v>
      </c>
      <c r="X128" s="13">
        <f>+'Link In'!S304</f>
        <v>0</v>
      </c>
      <c r="Y128" s="13">
        <f>+'Link In'!T304</f>
        <v>0</v>
      </c>
      <c r="Z128" s="13">
        <f>+'Link In'!U304</f>
        <v>0</v>
      </c>
      <c r="AA128" s="13">
        <f>+'Link In'!V304</f>
        <v>0</v>
      </c>
      <c r="AB128" s="13">
        <f>+'Link In'!W304</f>
        <v>0</v>
      </c>
      <c r="AC128" s="13">
        <f>+'Link In'!X304</f>
        <v>0</v>
      </c>
      <c r="AD128" s="13">
        <f>+'Link In'!Y304</f>
        <v>0</v>
      </c>
      <c r="AE128" s="13">
        <f>+'Link In'!Z304</f>
        <v>0</v>
      </c>
      <c r="AF128" s="13">
        <f>+'Link In'!AA304</f>
        <v>0</v>
      </c>
      <c r="AG128" s="13">
        <f>+'Link In'!AB304</f>
        <v>0</v>
      </c>
      <c r="AH128" s="13">
        <f>+'Link In'!AC304</f>
        <v>0</v>
      </c>
    </row>
    <row r="129" spans="1:34" hidden="1" x14ac:dyDescent="0.3">
      <c r="A129" s="6"/>
      <c r="B129" s="29" t="s">
        <v>30</v>
      </c>
      <c r="C129" s="29"/>
      <c r="D129" s="29"/>
      <c r="E129" s="230">
        <v>6.38</v>
      </c>
      <c r="F129" s="230">
        <f t="shared" si="49"/>
        <v>6.38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>
        <f>+'Link In'!R305</f>
        <v>0</v>
      </c>
      <c r="X129" s="13">
        <f>+'Link In'!S305</f>
        <v>0</v>
      </c>
      <c r="Y129" s="13">
        <f>+'Link In'!T305</f>
        <v>0</v>
      </c>
      <c r="Z129" s="13">
        <f>+'Link In'!U305</f>
        <v>0</v>
      </c>
      <c r="AA129" s="13">
        <f>+'Link In'!V305</f>
        <v>0</v>
      </c>
      <c r="AB129" s="13">
        <f>+'Link In'!W305</f>
        <v>0</v>
      </c>
      <c r="AC129" s="13">
        <f>+'Link In'!X305</f>
        <v>0</v>
      </c>
      <c r="AD129" s="13">
        <f>+'Link In'!Y305</f>
        <v>0</v>
      </c>
      <c r="AE129" s="13">
        <f>+'Link In'!Z305</f>
        <v>0</v>
      </c>
      <c r="AF129" s="13">
        <f>+'Link In'!AA305</f>
        <v>0</v>
      </c>
      <c r="AG129" s="13">
        <f>+'Link In'!AB305</f>
        <v>0</v>
      </c>
      <c r="AH129" s="13">
        <f>+'Link In'!AC305</f>
        <v>0</v>
      </c>
    </row>
    <row r="130" spans="1:34" hidden="1" x14ac:dyDescent="0.3">
      <c r="A130" s="6"/>
      <c r="B130" s="29"/>
      <c r="C130" s="29"/>
      <c r="D130" s="29"/>
      <c r="E130" s="206"/>
      <c r="F130" s="206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1:34" hidden="1" x14ac:dyDescent="0.3">
      <c r="A131" s="6"/>
      <c r="B131" s="30"/>
      <c r="C131" s="30"/>
      <c r="D131" s="30"/>
      <c r="E131" s="207"/>
      <c r="F131" s="207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</row>
    <row r="132" spans="1:34" hidden="1" x14ac:dyDescent="0.3">
      <c r="A132" s="22"/>
      <c r="B132" s="10" t="s">
        <v>21</v>
      </c>
      <c r="C132" s="10"/>
      <c r="D132" s="10"/>
      <c r="E132" s="198"/>
      <c r="F132" s="198"/>
      <c r="G132" s="18">
        <f>SUM(G126:G131)</f>
        <v>0</v>
      </c>
      <c r="H132" s="18">
        <f t="shared" ref="H132:AH132" si="50">SUM(H126:H131)</f>
        <v>0</v>
      </c>
      <c r="I132" s="18">
        <f t="shared" si="50"/>
        <v>0</v>
      </c>
      <c r="J132" s="18">
        <f t="shared" si="50"/>
        <v>0</v>
      </c>
      <c r="K132" s="18">
        <f t="shared" si="50"/>
        <v>0</v>
      </c>
      <c r="L132" s="18">
        <f t="shared" si="50"/>
        <v>0</v>
      </c>
      <c r="M132" s="18">
        <f t="shared" si="50"/>
        <v>0</v>
      </c>
      <c r="N132" s="18">
        <f t="shared" si="50"/>
        <v>0</v>
      </c>
      <c r="O132" s="18">
        <f t="shared" si="50"/>
        <v>0</v>
      </c>
      <c r="P132" s="18">
        <f t="shared" si="50"/>
        <v>0</v>
      </c>
      <c r="Q132" s="18">
        <f t="shared" si="50"/>
        <v>0</v>
      </c>
      <c r="R132" s="18">
        <f t="shared" si="50"/>
        <v>0</v>
      </c>
      <c r="S132" s="18">
        <f t="shared" si="50"/>
        <v>0</v>
      </c>
      <c r="T132" s="18">
        <f t="shared" si="50"/>
        <v>0</v>
      </c>
      <c r="U132" s="18">
        <f t="shared" si="50"/>
        <v>0</v>
      </c>
      <c r="V132" s="18">
        <f t="shared" si="50"/>
        <v>0</v>
      </c>
      <c r="W132" s="18">
        <f t="shared" si="50"/>
        <v>0</v>
      </c>
      <c r="X132" s="18">
        <f t="shared" si="50"/>
        <v>0</v>
      </c>
      <c r="Y132" s="18">
        <f t="shared" si="50"/>
        <v>0</v>
      </c>
      <c r="Z132" s="18">
        <f t="shared" si="50"/>
        <v>0</v>
      </c>
      <c r="AA132" s="18">
        <f t="shared" si="50"/>
        <v>0</v>
      </c>
      <c r="AB132" s="18">
        <f t="shared" si="50"/>
        <v>0</v>
      </c>
      <c r="AC132" s="18">
        <f t="shared" si="50"/>
        <v>0</v>
      </c>
      <c r="AD132" s="18">
        <f t="shared" si="50"/>
        <v>0</v>
      </c>
      <c r="AE132" s="18">
        <f t="shared" si="50"/>
        <v>0</v>
      </c>
      <c r="AF132" s="18">
        <f t="shared" si="50"/>
        <v>0</v>
      </c>
      <c r="AG132" s="18">
        <f t="shared" si="50"/>
        <v>0</v>
      </c>
      <c r="AH132" s="18">
        <f t="shared" si="50"/>
        <v>0</v>
      </c>
    </row>
    <row r="133" spans="1:34" hidden="1" x14ac:dyDescent="0.3">
      <c r="E133" s="31"/>
      <c r="O133" s="13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33"/>
      <c r="AB133" s="56"/>
      <c r="AC133" s="56"/>
      <c r="AD133" s="56"/>
      <c r="AE133" s="56"/>
      <c r="AF133" s="56"/>
      <c r="AG133" s="56"/>
      <c r="AH133" s="56"/>
    </row>
    <row r="134" spans="1:34" hidden="1" x14ac:dyDescent="0.3">
      <c r="O134" s="13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33"/>
      <c r="AB134" s="56"/>
      <c r="AC134" s="56"/>
      <c r="AD134" s="56"/>
      <c r="AE134" s="56"/>
      <c r="AF134" s="56"/>
      <c r="AG134" s="56"/>
      <c r="AH134" s="56"/>
    </row>
    <row r="135" spans="1:34" hidden="1" x14ac:dyDescent="0.3">
      <c r="O135" s="164"/>
      <c r="AA135" s="164"/>
    </row>
    <row r="136" spans="1:34" hidden="1" x14ac:dyDescent="0.3">
      <c r="O136" s="164"/>
      <c r="AA136" s="164"/>
    </row>
    <row r="137" spans="1:34" hidden="1" x14ac:dyDescent="0.3">
      <c r="O137" s="164"/>
      <c r="AA137" s="164"/>
    </row>
    <row r="138" spans="1:34" hidden="1" x14ac:dyDescent="0.3">
      <c r="F138" s="53"/>
      <c r="G138" s="53"/>
      <c r="H138" s="53"/>
      <c r="I138" s="53"/>
      <c r="J138" s="53"/>
      <c r="K138" s="53"/>
      <c r="L138" s="53"/>
      <c r="M138" s="53"/>
      <c r="N138" s="53"/>
      <c r="O138" s="168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168"/>
      <c r="AB138" s="53"/>
      <c r="AC138" s="53"/>
      <c r="AD138" s="53"/>
      <c r="AE138" s="53"/>
      <c r="AF138" s="53"/>
      <c r="AG138" s="53"/>
      <c r="AH138" s="53"/>
    </row>
    <row r="139" spans="1:34" hidden="1" x14ac:dyDescent="0.3">
      <c r="A139" s="24" t="s">
        <v>36</v>
      </c>
      <c r="B139" s="1"/>
      <c r="C139" s="1"/>
      <c r="D139" s="1"/>
      <c r="E139" s="1" t="s">
        <v>24</v>
      </c>
      <c r="F139" s="1"/>
      <c r="G139" s="1" t="s">
        <v>25</v>
      </c>
      <c r="H139" s="1" t="s">
        <v>25</v>
      </c>
      <c r="I139" s="1" t="s">
        <v>25</v>
      </c>
      <c r="J139" s="1" t="s">
        <v>25</v>
      </c>
      <c r="K139" s="1" t="s">
        <v>25</v>
      </c>
      <c r="L139" s="1" t="s">
        <v>25</v>
      </c>
      <c r="M139" s="1" t="s">
        <v>25</v>
      </c>
      <c r="N139" s="1" t="s">
        <v>25</v>
      </c>
      <c r="O139" s="7" t="s">
        <v>25</v>
      </c>
      <c r="P139" s="1" t="s">
        <v>25</v>
      </c>
      <c r="Q139" s="1" t="s">
        <v>25</v>
      </c>
      <c r="R139" s="1" t="s">
        <v>25</v>
      </c>
      <c r="S139" s="1"/>
      <c r="T139" s="1"/>
      <c r="U139" s="1"/>
      <c r="V139" s="1"/>
      <c r="W139" s="1" t="s">
        <v>26</v>
      </c>
      <c r="X139" s="1" t="s">
        <v>26</v>
      </c>
      <c r="Y139" s="1" t="s">
        <v>26</v>
      </c>
      <c r="Z139" s="1" t="s">
        <v>26</v>
      </c>
      <c r="AA139" s="7" t="s">
        <v>26</v>
      </c>
      <c r="AB139" s="1" t="s">
        <v>26</v>
      </c>
      <c r="AC139" s="1" t="s">
        <v>26</v>
      </c>
      <c r="AD139" s="1" t="s">
        <v>26</v>
      </c>
      <c r="AE139" s="1" t="s">
        <v>26</v>
      </c>
      <c r="AF139" s="1" t="s">
        <v>26</v>
      </c>
      <c r="AG139" s="1" t="s">
        <v>26</v>
      </c>
      <c r="AH139" s="1" t="s">
        <v>26</v>
      </c>
    </row>
    <row r="140" spans="1:34" hidden="1" x14ac:dyDescent="0.3">
      <c r="A140" s="2" t="s">
        <v>1</v>
      </c>
      <c r="B140" s="3"/>
      <c r="C140" s="3"/>
      <c r="D140" s="3"/>
      <c r="E140" s="195"/>
      <c r="F140" s="195"/>
      <c r="G140" s="209">
        <f>G104</f>
        <v>43160</v>
      </c>
      <c r="H140" s="5">
        <f t="shared" ref="H140:AH140" si="51">H104</f>
        <v>43191</v>
      </c>
      <c r="I140" s="5">
        <f t="shared" si="51"/>
        <v>43221</v>
      </c>
      <c r="J140" s="5">
        <f t="shared" si="51"/>
        <v>43252</v>
      </c>
      <c r="K140" s="5">
        <f t="shared" si="51"/>
        <v>43282</v>
      </c>
      <c r="L140" s="165">
        <f t="shared" si="51"/>
        <v>43313</v>
      </c>
      <c r="M140" s="5">
        <f t="shared" si="51"/>
        <v>43344</v>
      </c>
      <c r="N140" s="5">
        <f t="shared" si="51"/>
        <v>43374</v>
      </c>
      <c r="O140" s="165">
        <f t="shared" si="51"/>
        <v>43405</v>
      </c>
      <c r="P140" s="5">
        <f t="shared" si="51"/>
        <v>43435</v>
      </c>
      <c r="Q140" s="5">
        <f t="shared" si="51"/>
        <v>43466</v>
      </c>
      <c r="R140" s="5">
        <f t="shared" si="51"/>
        <v>43497</v>
      </c>
      <c r="S140" s="5">
        <f t="shared" si="51"/>
        <v>43525</v>
      </c>
      <c r="T140" s="5">
        <f t="shared" si="51"/>
        <v>43556</v>
      </c>
      <c r="U140" s="5">
        <f t="shared" si="51"/>
        <v>43586</v>
      </c>
      <c r="V140" s="5">
        <f t="shared" si="51"/>
        <v>43617</v>
      </c>
      <c r="W140" s="5">
        <f t="shared" si="51"/>
        <v>43647</v>
      </c>
      <c r="X140" s="5">
        <f t="shared" si="51"/>
        <v>43678</v>
      </c>
      <c r="Y140" s="5">
        <f t="shared" si="51"/>
        <v>43709</v>
      </c>
      <c r="Z140" s="5">
        <f t="shared" si="51"/>
        <v>43739</v>
      </c>
      <c r="AA140" s="165">
        <f t="shared" si="51"/>
        <v>43770</v>
      </c>
      <c r="AB140" s="5">
        <f t="shared" si="51"/>
        <v>43800</v>
      </c>
      <c r="AC140" s="5">
        <f t="shared" si="51"/>
        <v>43831</v>
      </c>
      <c r="AD140" s="5">
        <f t="shared" si="51"/>
        <v>43862</v>
      </c>
      <c r="AE140" s="5">
        <f t="shared" si="51"/>
        <v>43891</v>
      </c>
      <c r="AF140" s="5">
        <f t="shared" si="51"/>
        <v>43922</v>
      </c>
      <c r="AG140" s="5">
        <f t="shared" si="51"/>
        <v>43952</v>
      </c>
      <c r="AH140" s="5">
        <f t="shared" si="51"/>
        <v>43983</v>
      </c>
    </row>
    <row r="141" spans="1:34" hidden="1" x14ac:dyDescent="0.3">
      <c r="A141" s="6"/>
      <c r="B141" s="7"/>
      <c r="C141" s="7"/>
      <c r="D141" s="7"/>
      <c r="E141" s="205"/>
      <c r="F141" s="205"/>
      <c r="G141" s="8"/>
      <c r="H141" s="8"/>
      <c r="I141" s="8"/>
      <c r="J141" s="8"/>
      <c r="K141" s="8"/>
      <c r="L141" s="8"/>
      <c r="M141" s="8"/>
      <c r="N141" s="8"/>
      <c r="O141" s="166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166"/>
      <c r="AB141" s="8"/>
      <c r="AC141" s="8"/>
      <c r="AD141" s="8"/>
      <c r="AE141" s="8"/>
      <c r="AF141" s="8"/>
      <c r="AG141" s="8"/>
      <c r="AH141" s="8"/>
    </row>
    <row r="142" spans="1:34" hidden="1" x14ac:dyDescent="0.3">
      <c r="A142" s="6"/>
      <c r="B142" s="10" t="str">
        <f>B106</f>
        <v>OPA</v>
      </c>
      <c r="C142" s="10"/>
      <c r="D142" s="10"/>
      <c r="E142" s="7" t="s">
        <v>23</v>
      </c>
      <c r="F142" s="7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</row>
    <row r="143" spans="1:34" hidden="1" x14ac:dyDescent="0.3">
      <c r="A143" s="6"/>
      <c r="B143" s="12" t="s">
        <v>3</v>
      </c>
      <c r="C143" s="12"/>
      <c r="D143" s="12"/>
      <c r="E143" s="234">
        <f>E107</f>
        <v>0</v>
      </c>
      <c r="F143" s="235">
        <f>F107</f>
        <v>0</v>
      </c>
      <c r="G143" s="210">
        <f t="shared" ref="G143:L151" si="52">$E143*G107</f>
        <v>0</v>
      </c>
      <c r="H143" s="155">
        <f t="shared" si="52"/>
        <v>0</v>
      </c>
      <c r="I143" s="155">
        <f t="shared" si="52"/>
        <v>0</v>
      </c>
      <c r="J143" s="155">
        <f t="shared" si="52"/>
        <v>0</v>
      </c>
      <c r="K143" s="155">
        <f t="shared" si="52"/>
        <v>0</v>
      </c>
      <c r="L143" s="155">
        <f t="shared" si="52"/>
        <v>0</v>
      </c>
      <c r="M143" s="155">
        <f t="shared" ref="M143:AH151" si="53">$F143*M107</f>
        <v>0</v>
      </c>
      <c r="N143" s="155">
        <f t="shared" si="53"/>
        <v>0</v>
      </c>
      <c r="O143" s="155">
        <f t="shared" si="53"/>
        <v>0</v>
      </c>
      <c r="P143" s="155">
        <f t="shared" si="53"/>
        <v>0</v>
      </c>
      <c r="Q143" s="155">
        <f t="shared" si="53"/>
        <v>0</v>
      </c>
      <c r="R143" s="155">
        <f t="shared" si="53"/>
        <v>0</v>
      </c>
      <c r="S143" s="155">
        <f t="shared" si="53"/>
        <v>0</v>
      </c>
      <c r="T143" s="155">
        <f t="shared" si="53"/>
        <v>0</v>
      </c>
      <c r="U143" s="155">
        <f t="shared" si="53"/>
        <v>0</v>
      </c>
      <c r="V143" s="155">
        <f t="shared" si="53"/>
        <v>0</v>
      </c>
      <c r="W143" s="155">
        <f t="shared" si="53"/>
        <v>0</v>
      </c>
      <c r="X143" s="155">
        <f t="shared" si="53"/>
        <v>0</v>
      </c>
      <c r="Y143" s="155">
        <f t="shared" si="53"/>
        <v>0</v>
      </c>
      <c r="Z143" s="155">
        <f t="shared" si="53"/>
        <v>0</v>
      </c>
      <c r="AA143" s="155">
        <f t="shared" si="53"/>
        <v>0</v>
      </c>
      <c r="AB143" s="155">
        <f t="shared" si="53"/>
        <v>0</v>
      </c>
      <c r="AC143" s="155">
        <f t="shared" si="53"/>
        <v>0</v>
      </c>
      <c r="AD143" s="155">
        <f t="shared" si="53"/>
        <v>0</v>
      </c>
      <c r="AE143" s="155">
        <f t="shared" si="53"/>
        <v>0</v>
      </c>
      <c r="AF143" s="155">
        <f t="shared" si="53"/>
        <v>0</v>
      </c>
      <c r="AG143" s="155">
        <f t="shared" si="53"/>
        <v>0</v>
      </c>
      <c r="AH143" s="155">
        <f t="shared" si="53"/>
        <v>0</v>
      </c>
    </row>
    <row r="144" spans="1:34" hidden="1" x14ac:dyDescent="0.3">
      <c r="A144" s="6"/>
      <c r="B144" s="12" t="s">
        <v>4</v>
      </c>
      <c r="C144" s="12"/>
      <c r="D144" s="12"/>
      <c r="E144" s="189">
        <f t="shared" ref="E144:F151" si="54">E108</f>
        <v>0</v>
      </c>
      <c r="F144" s="203">
        <f t="shared" si="54"/>
        <v>0</v>
      </c>
      <c r="G144" s="211">
        <f t="shared" si="52"/>
        <v>0</v>
      </c>
      <c r="H144" s="33">
        <f t="shared" si="52"/>
        <v>0</v>
      </c>
      <c r="I144" s="33">
        <f t="shared" si="52"/>
        <v>0</v>
      </c>
      <c r="J144" s="33">
        <f t="shared" si="52"/>
        <v>0</v>
      </c>
      <c r="K144" s="33">
        <f t="shared" si="52"/>
        <v>0</v>
      </c>
      <c r="L144" s="33">
        <f t="shared" si="52"/>
        <v>0</v>
      </c>
      <c r="M144" s="33">
        <f t="shared" si="53"/>
        <v>0</v>
      </c>
      <c r="N144" s="33">
        <f t="shared" si="53"/>
        <v>0</v>
      </c>
      <c r="O144" s="33">
        <f t="shared" si="53"/>
        <v>0</v>
      </c>
      <c r="P144" s="33">
        <f t="shared" si="53"/>
        <v>0</v>
      </c>
      <c r="Q144" s="33">
        <f t="shared" si="53"/>
        <v>0</v>
      </c>
      <c r="R144" s="33">
        <f t="shared" si="53"/>
        <v>0</v>
      </c>
      <c r="S144" s="33">
        <f t="shared" si="53"/>
        <v>0</v>
      </c>
      <c r="T144" s="33">
        <f t="shared" si="53"/>
        <v>0</v>
      </c>
      <c r="U144" s="33">
        <f t="shared" si="53"/>
        <v>0</v>
      </c>
      <c r="V144" s="33">
        <f t="shared" si="53"/>
        <v>0</v>
      </c>
      <c r="W144" s="33">
        <f t="shared" si="53"/>
        <v>0</v>
      </c>
      <c r="X144" s="33">
        <f t="shared" si="53"/>
        <v>0</v>
      </c>
      <c r="Y144" s="33">
        <f t="shared" si="53"/>
        <v>0</v>
      </c>
      <c r="Z144" s="33">
        <f t="shared" si="53"/>
        <v>0</v>
      </c>
      <c r="AA144" s="33">
        <f t="shared" si="53"/>
        <v>0</v>
      </c>
      <c r="AB144" s="33">
        <f t="shared" si="53"/>
        <v>0</v>
      </c>
      <c r="AC144" s="33">
        <f t="shared" si="53"/>
        <v>0</v>
      </c>
      <c r="AD144" s="33">
        <f t="shared" si="53"/>
        <v>0</v>
      </c>
      <c r="AE144" s="33">
        <f t="shared" si="53"/>
        <v>0</v>
      </c>
      <c r="AF144" s="33">
        <f t="shared" si="53"/>
        <v>0</v>
      </c>
      <c r="AG144" s="33">
        <f t="shared" si="53"/>
        <v>0</v>
      </c>
      <c r="AH144" s="33">
        <f t="shared" si="53"/>
        <v>0</v>
      </c>
    </row>
    <row r="145" spans="1:34" hidden="1" x14ac:dyDescent="0.3">
      <c r="A145" s="6"/>
      <c r="B145" s="12" t="s">
        <v>5</v>
      </c>
      <c r="C145" s="12"/>
      <c r="D145" s="12"/>
      <c r="E145" s="189">
        <f t="shared" si="54"/>
        <v>0</v>
      </c>
      <c r="F145" s="203">
        <f t="shared" si="54"/>
        <v>0</v>
      </c>
      <c r="G145" s="211">
        <f t="shared" si="52"/>
        <v>0</v>
      </c>
      <c r="H145" s="33">
        <f t="shared" si="52"/>
        <v>0</v>
      </c>
      <c r="I145" s="33">
        <f t="shared" si="52"/>
        <v>0</v>
      </c>
      <c r="J145" s="33">
        <f t="shared" si="52"/>
        <v>0</v>
      </c>
      <c r="K145" s="33">
        <f t="shared" si="52"/>
        <v>0</v>
      </c>
      <c r="L145" s="33">
        <f t="shared" si="52"/>
        <v>0</v>
      </c>
      <c r="M145" s="33">
        <f t="shared" si="53"/>
        <v>0</v>
      </c>
      <c r="N145" s="33">
        <f t="shared" si="53"/>
        <v>0</v>
      </c>
      <c r="O145" s="33">
        <f t="shared" si="53"/>
        <v>0</v>
      </c>
      <c r="P145" s="33">
        <f t="shared" si="53"/>
        <v>0</v>
      </c>
      <c r="Q145" s="33">
        <f t="shared" si="53"/>
        <v>0</v>
      </c>
      <c r="R145" s="33">
        <f t="shared" si="53"/>
        <v>0</v>
      </c>
      <c r="S145" s="33">
        <f t="shared" si="53"/>
        <v>0</v>
      </c>
      <c r="T145" s="33">
        <f t="shared" si="53"/>
        <v>0</v>
      </c>
      <c r="U145" s="33">
        <f t="shared" si="53"/>
        <v>0</v>
      </c>
      <c r="V145" s="33">
        <f t="shared" si="53"/>
        <v>0</v>
      </c>
      <c r="W145" s="33">
        <f t="shared" si="53"/>
        <v>0</v>
      </c>
      <c r="X145" s="33">
        <f t="shared" si="53"/>
        <v>0</v>
      </c>
      <c r="Y145" s="33">
        <f t="shared" si="53"/>
        <v>0</v>
      </c>
      <c r="Z145" s="33">
        <f t="shared" si="53"/>
        <v>0</v>
      </c>
      <c r="AA145" s="33">
        <f t="shared" si="53"/>
        <v>0</v>
      </c>
      <c r="AB145" s="33">
        <f t="shared" si="53"/>
        <v>0</v>
      </c>
      <c r="AC145" s="33">
        <f t="shared" si="53"/>
        <v>0</v>
      </c>
      <c r="AD145" s="33">
        <f t="shared" si="53"/>
        <v>0</v>
      </c>
      <c r="AE145" s="33">
        <f t="shared" si="53"/>
        <v>0</v>
      </c>
      <c r="AF145" s="33">
        <f t="shared" si="53"/>
        <v>0</v>
      </c>
      <c r="AG145" s="33">
        <f t="shared" si="53"/>
        <v>0</v>
      </c>
      <c r="AH145" s="33">
        <f t="shared" si="53"/>
        <v>0</v>
      </c>
    </row>
    <row r="146" spans="1:34" hidden="1" x14ac:dyDescent="0.3">
      <c r="A146" s="6"/>
      <c r="B146" s="12" t="s">
        <v>6</v>
      </c>
      <c r="C146" s="12"/>
      <c r="D146" s="12"/>
      <c r="E146" s="189">
        <f t="shared" si="54"/>
        <v>0</v>
      </c>
      <c r="F146" s="203">
        <f t="shared" si="54"/>
        <v>0</v>
      </c>
      <c r="G146" s="211">
        <f t="shared" si="52"/>
        <v>0</v>
      </c>
      <c r="H146" s="33">
        <f t="shared" si="52"/>
        <v>0</v>
      </c>
      <c r="I146" s="33">
        <f t="shared" si="52"/>
        <v>0</v>
      </c>
      <c r="J146" s="33">
        <f t="shared" si="52"/>
        <v>0</v>
      </c>
      <c r="K146" s="33">
        <f t="shared" si="52"/>
        <v>0</v>
      </c>
      <c r="L146" s="33">
        <f t="shared" si="52"/>
        <v>0</v>
      </c>
      <c r="M146" s="33">
        <f t="shared" si="53"/>
        <v>0</v>
      </c>
      <c r="N146" s="33">
        <f t="shared" si="53"/>
        <v>0</v>
      </c>
      <c r="O146" s="33">
        <f t="shared" si="53"/>
        <v>0</v>
      </c>
      <c r="P146" s="33">
        <f t="shared" si="53"/>
        <v>0</v>
      </c>
      <c r="Q146" s="33">
        <f t="shared" si="53"/>
        <v>0</v>
      </c>
      <c r="R146" s="33">
        <f t="shared" si="53"/>
        <v>0</v>
      </c>
      <c r="S146" s="33">
        <f t="shared" si="53"/>
        <v>0</v>
      </c>
      <c r="T146" s="33">
        <f t="shared" si="53"/>
        <v>0</v>
      </c>
      <c r="U146" s="33">
        <f t="shared" si="53"/>
        <v>0</v>
      </c>
      <c r="V146" s="33">
        <f t="shared" si="53"/>
        <v>0</v>
      </c>
      <c r="W146" s="33">
        <f t="shared" si="53"/>
        <v>0</v>
      </c>
      <c r="X146" s="33">
        <f t="shared" si="53"/>
        <v>0</v>
      </c>
      <c r="Y146" s="33">
        <f t="shared" si="53"/>
        <v>0</v>
      </c>
      <c r="Z146" s="33">
        <f t="shared" si="53"/>
        <v>0</v>
      </c>
      <c r="AA146" s="33">
        <f t="shared" si="53"/>
        <v>0</v>
      </c>
      <c r="AB146" s="33">
        <f t="shared" si="53"/>
        <v>0</v>
      </c>
      <c r="AC146" s="33">
        <f t="shared" si="53"/>
        <v>0</v>
      </c>
      <c r="AD146" s="33">
        <f t="shared" si="53"/>
        <v>0</v>
      </c>
      <c r="AE146" s="33">
        <f t="shared" si="53"/>
        <v>0</v>
      </c>
      <c r="AF146" s="33">
        <f t="shared" si="53"/>
        <v>0</v>
      </c>
      <c r="AG146" s="33">
        <f t="shared" si="53"/>
        <v>0</v>
      </c>
      <c r="AH146" s="33">
        <f t="shared" si="53"/>
        <v>0</v>
      </c>
    </row>
    <row r="147" spans="1:34" hidden="1" x14ac:dyDescent="0.3">
      <c r="A147" s="6"/>
      <c r="B147" s="12" t="s">
        <v>7</v>
      </c>
      <c r="C147" s="12"/>
      <c r="D147" s="12"/>
      <c r="E147" s="189">
        <f t="shared" si="54"/>
        <v>0</v>
      </c>
      <c r="F147" s="203">
        <f t="shared" si="54"/>
        <v>0</v>
      </c>
      <c r="G147" s="211">
        <f t="shared" si="52"/>
        <v>0</v>
      </c>
      <c r="H147" s="33">
        <f t="shared" si="52"/>
        <v>0</v>
      </c>
      <c r="I147" s="33">
        <f t="shared" si="52"/>
        <v>0</v>
      </c>
      <c r="J147" s="33">
        <f t="shared" si="52"/>
        <v>0</v>
      </c>
      <c r="K147" s="33">
        <f t="shared" si="52"/>
        <v>0</v>
      </c>
      <c r="L147" s="33">
        <f t="shared" si="52"/>
        <v>0</v>
      </c>
      <c r="M147" s="33">
        <f t="shared" si="53"/>
        <v>0</v>
      </c>
      <c r="N147" s="33">
        <f t="shared" si="53"/>
        <v>0</v>
      </c>
      <c r="O147" s="33">
        <f t="shared" si="53"/>
        <v>0</v>
      </c>
      <c r="P147" s="33">
        <f t="shared" si="53"/>
        <v>0</v>
      </c>
      <c r="Q147" s="33">
        <f t="shared" si="53"/>
        <v>0</v>
      </c>
      <c r="R147" s="33">
        <f t="shared" si="53"/>
        <v>0</v>
      </c>
      <c r="S147" s="33">
        <f t="shared" si="53"/>
        <v>0</v>
      </c>
      <c r="T147" s="33">
        <f t="shared" si="53"/>
        <v>0</v>
      </c>
      <c r="U147" s="33">
        <f t="shared" si="53"/>
        <v>0</v>
      </c>
      <c r="V147" s="33">
        <f t="shared" si="53"/>
        <v>0</v>
      </c>
      <c r="W147" s="33">
        <f t="shared" si="53"/>
        <v>0</v>
      </c>
      <c r="X147" s="33">
        <f t="shared" si="53"/>
        <v>0</v>
      </c>
      <c r="Y147" s="33">
        <f t="shared" si="53"/>
        <v>0</v>
      </c>
      <c r="Z147" s="33">
        <f t="shared" si="53"/>
        <v>0</v>
      </c>
      <c r="AA147" s="33">
        <f t="shared" si="53"/>
        <v>0</v>
      </c>
      <c r="AB147" s="33">
        <f t="shared" si="53"/>
        <v>0</v>
      </c>
      <c r="AC147" s="33">
        <f t="shared" si="53"/>
        <v>0</v>
      </c>
      <c r="AD147" s="33">
        <f t="shared" si="53"/>
        <v>0</v>
      </c>
      <c r="AE147" s="33">
        <f t="shared" si="53"/>
        <v>0</v>
      </c>
      <c r="AF147" s="33">
        <f t="shared" si="53"/>
        <v>0</v>
      </c>
      <c r="AG147" s="33">
        <f t="shared" si="53"/>
        <v>0</v>
      </c>
      <c r="AH147" s="33">
        <f t="shared" si="53"/>
        <v>0</v>
      </c>
    </row>
    <row r="148" spans="1:34" hidden="1" x14ac:dyDescent="0.3">
      <c r="A148" s="6"/>
      <c r="B148" s="12" t="s">
        <v>8</v>
      </c>
      <c r="C148" s="12"/>
      <c r="D148" s="12"/>
      <c r="E148" s="189">
        <f t="shared" si="54"/>
        <v>0</v>
      </c>
      <c r="F148" s="203">
        <f t="shared" si="54"/>
        <v>0</v>
      </c>
      <c r="G148" s="211">
        <f t="shared" si="52"/>
        <v>0</v>
      </c>
      <c r="H148" s="33">
        <f t="shared" si="52"/>
        <v>0</v>
      </c>
      <c r="I148" s="33">
        <f t="shared" si="52"/>
        <v>0</v>
      </c>
      <c r="J148" s="33">
        <f t="shared" si="52"/>
        <v>0</v>
      </c>
      <c r="K148" s="33">
        <f t="shared" si="52"/>
        <v>0</v>
      </c>
      <c r="L148" s="33">
        <f t="shared" si="52"/>
        <v>0</v>
      </c>
      <c r="M148" s="33">
        <f t="shared" si="53"/>
        <v>0</v>
      </c>
      <c r="N148" s="33">
        <f t="shared" si="53"/>
        <v>0</v>
      </c>
      <c r="O148" s="33">
        <f t="shared" si="53"/>
        <v>0</v>
      </c>
      <c r="P148" s="33">
        <f t="shared" si="53"/>
        <v>0</v>
      </c>
      <c r="Q148" s="33">
        <f t="shared" si="53"/>
        <v>0</v>
      </c>
      <c r="R148" s="33">
        <f t="shared" si="53"/>
        <v>0</v>
      </c>
      <c r="S148" s="33">
        <f t="shared" si="53"/>
        <v>0</v>
      </c>
      <c r="T148" s="33">
        <f t="shared" si="53"/>
        <v>0</v>
      </c>
      <c r="U148" s="33">
        <f t="shared" si="53"/>
        <v>0</v>
      </c>
      <c r="V148" s="33">
        <f t="shared" si="53"/>
        <v>0</v>
      </c>
      <c r="W148" s="33">
        <f t="shared" si="53"/>
        <v>0</v>
      </c>
      <c r="X148" s="33">
        <f t="shared" si="53"/>
        <v>0</v>
      </c>
      <c r="Y148" s="33">
        <f t="shared" si="53"/>
        <v>0</v>
      </c>
      <c r="Z148" s="33">
        <f t="shared" si="53"/>
        <v>0</v>
      </c>
      <c r="AA148" s="33">
        <f t="shared" si="53"/>
        <v>0</v>
      </c>
      <c r="AB148" s="33">
        <f t="shared" si="53"/>
        <v>0</v>
      </c>
      <c r="AC148" s="33">
        <f t="shared" si="53"/>
        <v>0</v>
      </c>
      <c r="AD148" s="33">
        <f t="shared" si="53"/>
        <v>0</v>
      </c>
      <c r="AE148" s="33">
        <f t="shared" si="53"/>
        <v>0</v>
      </c>
      <c r="AF148" s="33">
        <f t="shared" si="53"/>
        <v>0</v>
      </c>
      <c r="AG148" s="33">
        <f t="shared" si="53"/>
        <v>0</v>
      </c>
      <c r="AH148" s="33">
        <f t="shared" si="53"/>
        <v>0</v>
      </c>
    </row>
    <row r="149" spans="1:34" hidden="1" x14ac:dyDescent="0.3">
      <c r="A149" s="6"/>
      <c r="B149" s="12" t="s">
        <v>9</v>
      </c>
      <c r="C149" s="12"/>
      <c r="D149" s="12"/>
      <c r="E149" s="189">
        <f t="shared" si="54"/>
        <v>22.02</v>
      </c>
      <c r="F149" s="203">
        <f t="shared" si="54"/>
        <v>22.02</v>
      </c>
      <c r="G149" s="211">
        <f t="shared" si="52"/>
        <v>0</v>
      </c>
      <c r="H149" s="33">
        <f t="shared" si="52"/>
        <v>0</v>
      </c>
      <c r="I149" s="33">
        <f t="shared" si="52"/>
        <v>0</v>
      </c>
      <c r="J149" s="33">
        <f t="shared" si="52"/>
        <v>0</v>
      </c>
      <c r="K149" s="33">
        <f t="shared" si="52"/>
        <v>0</v>
      </c>
      <c r="L149" s="33">
        <f t="shared" si="52"/>
        <v>0</v>
      </c>
      <c r="M149" s="33">
        <f t="shared" si="53"/>
        <v>0</v>
      </c>
      <c r="N149" s="33">
        <f t="shared" si="53"/>
        <v>0</v>
      </c>
      <c r="O149" s="33">
        <f t="shared" si="53"/>
        <v>0</v>
      </c>
      <c r="P149" s="33">
        <f t="shared" si="53"/>
        <v>0</v>
      </c>
      <c r="Q149" s="33">
        <f t="shared" si="53"/>
        <v>0</v>
      </c>
      <c r="R149" s="33">
        <f t="shared" si="53"/>
        <v>0</v>
      </c>
      <c r="S149" s="33">
        <f t="shared" si="53"/>
        <v>0</v>
      </c>
      <c r="T149" s="33">
        <f t="shared" si="53"/>
        <v>0</v>
      </c>
      <c r="U149" s="33">
        <f t="shared" si="53"/>
        <v>0</v>
      </c>
      <c r="V149" s="33">
        <f t="shared" si="53"/>
        <v>0</v>
      </c>
      <c r="W149" s="33">
        <f t="shared" si="53"/>
        <v>0</v>
      </c>
      <c r="X149" s="33">
        <f t="shared" si="53"/>
        <v>0</v>
      </c>
      <c r="Y149" s="33">
        <f t="shared" si="53"/>
        <v>0</v>
      </c>
      <c r="Z149" s="33">
        <f t="shared" si="53"/>
        <v>0</v>
      </c>
      <c r="AA149" s="33">
        <f t="shared" si="53"/>
        <v>0</v>
      </c>
      <c r="AB149" s="33">
        <f t="shared" si="53"/>
        <v>0</v>
      </c>
      <c r="AC149" s="33">
        <f t="shared" si="53"/>
        <v>0</v>
      </c>
      <c r="AD149" s="33">
        <f t="shared" si="53"/>
        <v>0</v>
      </c>
      <c r="AE149" s="33">
        <f t="shared" si="53"/>
        <v>0</v>
      </c>
      <c r="AF149" s="33">
        <f t="shared" si="53"/>
        <v>0</v>
      </c>
      <c r="AG149" s="33">
        <f t="shared" si="53"/>
        <v>0</v>
      </c>
      <c r="AH149" s="33">
        <f t="shared" si="53"/>
        <v>0</v>
      </c>
    </row>
    <row r="150" spans="1:34" hidden="1" x14ac:dyDescent="0.3">
      <c r="A150" s="6"/>
      <c r="B150" s="12" t="s">
        <v>10</v>
      </c>
      <c r="C150" s="12"/>
      <c r="D150" s="12"/>
      <c r="E150" s="189">
        <f t="shared" si="54"/>
        <v>0</v>
      </c>
      <c r="F150" s="203">
        <f t="shared" si="54"/>
        <v>0</v>
      </c>
      <c r="G150" s="211">
        <f t="shared" si="52"/>
        <v>0</v>
      </c>
      <c r="H150" s="33">
        <f t="shared" si="52"/>
        <v>0</v>
      </c>
      <c r="I150" s="33">
        <f t="shared" si="52"/>
        <v>0</v>
      </c>
      <c r="J150" s="33">
        <f t="shared" si="52"/>
        <v>0</v>
      </c>
      <c r="K150" s="33">
        <f t="shared" si="52"/>
        <v>0</v>
      </c>
      <c r="L150" s="33">
        <f t="shared" si="52"/>
        <v>0</v>
      </c>
      <c r="M150" s="33">
        <f t="shared" si="53"/>
        <v>0</v>
      </c>
      <c r="N150" s="33">
        <f t="shared" si="53"/>
        <v>0</v>
      </c>
      <c r="O150" s="33">
        <f t="shared" si="53"/>
        <v>0</v>
      </c>
      <c r="P150" s="33">
        <f t="shared" si="53"/>
        <v>0</v>
      </c>
      <c r="Q150" s="33">
        <f t="shared" si="53"/>
        <v>0</v>
      </c>
      <c r="R150" s="33">
        <f t="shared" si="53"/>
        <v>0</v>
      </c>
      <c r="S150" s="33">
        <f t="shared" si="53"/>
        <v>0</v>
      </c>
      <c r="T150" s="33">
        <f t="shared" si="53"/>
        <v>0</v>
      </c>
      <c r="U150" s="33">
        <f t="shared" si="53"/>
        <v>0</v>
      </c>
      <c r="V150" s="33">
        <f t="shared" si="53"/>
        <v>0</v>
      </c>
      <c r="W150" s="33">
        <f t="shared" si="53"/>
        <v>0</v>
      </c>
      <c r="X150" s="33">
        <f t="shared" si="53"/>
        <v>0</v>
      </c>
      <c r="Y150" s="33">
        <f t="shared" si="53"/>
        <v>0</v>
      </c>
      <c r="Z150" s="33">
        <f t="shared" si="53"/>
        <v>0</v>
      </c>
      <c r="AA150" s="33">
        <f t="shared" si="53"/>
        <v>0</v>
      </c>
      <c r="AB150" s="33">
        <f t="shared" si="53"/>
        <v>0</v>
      </c>
      <c r="AC150" s="33">
        <f t="shared" si="53"/>
        <v>0</v>
      </c>
      <c r="AD150" s="33">
        <f t="shared" si="53"/>
        <v>0</v>
      </c>
      <c r="AE150" s="33">
        <f t="shared" si="53"/>
        <v>0</v>
      </c>
      <c r="AF150" s="33">
        <f t="shared" si="53"/>
        <v>0</v>
      </c>
      <c r="AG150" s="33">
        <f t="shared" si="53"/>
        <v>0</v>
      </c>
      <c r="AH150" s="33">
        <f t="shared" si="53"/>
        <v>0</v>
      </c>
    </row>
    <row r="151" spans="1:34" hidden="1" x14ac:dyDescent="0.3">
      <c r="A151" s="6"/>
      <c r="B151" s="12" t="s">
        <v>11</v>
      </c>
      <c r="C151" s="12"/>
      <c r="D151" s="12"/>
      <c r="E151" s="189">
        <f t="shared" si="54"/>
        <v>0</v>
      </c>
      <c r="F151" s="203">
        <f t="shared" si="54"/>
        <v>0</v>
      </c>
      <c r="G151" s="211">
        <f t="shared" si="52"/>
        <v>0</v>
      </c>
      <c r="H151" s="33">
        <f t="shared" si="52"/>
        <v>0</v>
      </c>
      <c r="I151" s="33">
        <f t="shared" si="52"/>
        <v>0</v>
      </c>
      <c r="J151" s="33">
        <f t="shared" si="52"/>
        <v>0</v>
      </c>
      <c r="K151" s="33">
        <f t="shared" si="52"/>
        <v>0</v>
      </c>
      <c r="L151" s="33">
        <f t="shared" si="52"/>
        <v>0</v>
      </c>
      <c r="M151" s="33">
        <f t="shared" si="53"/>
        <v>0</v>
      </c>
      <c r="N151" s="33">
        <f t="shared" si="53"/>
        <v>0</v>
      </c>
      <c r="O151" s="33">
        <f t="shared" si="53"/>
        <v>0</v>
      </c>
      <c r="P151" s="33">
        <f t="shared" si="53"/>
        <v>0</v>
      </c>
      <c r="Q151" s="33">
        <f t="shared" si="53"/>
        <v>0</v>
      </c>
      <c r="R151" s="33">
        <f t="shared" si="53"/>
        <v>0</v>
      </c>
      <c r="S151" s="33">
        <f t="shared" si="53"/>
        <v>0</v>
      </c>
      <c r="T151" s="33">
        <f t="shared" si="53"/>
        <v>0</v>
      </c>
      <c r="U151" s="33">
        <f t="shared" si="53"/>
        <v>0</v>
      </c>
      <c r="V151" s="33">
        <f t="shared" si="53"/>
        <v>0</v>
      </c>
      <c r="W151" s="33">
        <f t="shared" si="53"/>
        <v>0</v>
      </c>
      <c r="X151" s="33">
        <f t="shared" si="53"/>
        <v>0</v>
      </c>
      <c r="Y151" s="33">
        <f t="shared" si="53"/>
        <v>0</v>
      </c>
      <c r="Z151" s="33">
        <f t="shared" si="53"/>
        <v>0</v>
      </c>
      <c r="AA151" s="33">
        <f t="shared" si="53"/>
        <v>0</v>
      </c>
      <c r="AB151" s="33">
        <f t="shared" si="53"/>
        <v>0</v>
      </c>
      <c r="AC151" s="33">
        <f t="shared" si="53"/>
        <v>0</v>
      </c>
      <c r="AD151" s="33">
        <f t="shared" si="53"/>
        <v>0</v>
      </c>
      <c r="AE151" s="33">
        <f t="shared" si="53"/>
        <v>0</v>
      </c>
      <c r="AF151" s="33">
        <f t="shared" si="53"/>
        <v>0</v>
      </c>
      <c r="AG151" s="33">
        <f t="shared" si="53"/>
        <v>0</v>
      </c>
      <c r="AH151" s="33">
        <f t="shared" si="53"/>
        <v>0</v>
      </c>
    </row>
    <row r="152" spans="1:34" hidden="1" x14ac:dyDescent="0.3">
      <c r="A152" s="6"/>
      <c r="B152" s="12"/>
      <c r="C152" s="12"/>
      <c r="D152" s="12"/>
      <c r="E152" s="189"/>
      <c r="F152" s="203"/>
      <c r="G152" s="211">
        <f t="shared" ref="G152:L153" si="55">$E152*J116</f>
        <v>0</v>
      </c>
      <c r="H152" s="33">
        <f t="shared" si="55"/>
        <v>0</v>
      </c>
      <c r="I152" s="33">
        <f t="shared" si="55"/>
        <v>0</v>
      </c>
      <c r="J152" s="33">
        <f t="shared" si="55"/>
        <v>0</v>
      </c>
      <c r="K152" s="33">
        <f t="shared" si="55"/>
        <v>0</v>
      </c>
      <c r="L152" s="33">
        <f t="shared" si="55"/>
        <v>0</v>
      </c>
      <c r="M152" s="33">
        <f>$F152*P116</f>
        <v>0</v>
      </c>
      <c r="N152" s="33">
        <f t="shared" ref="N152:AC153" si="56">$F152*Q116</f>
        <v>0</v>
      </c>
      <c r="O152" s="33">
        <f t="shared" si="56"/>
        <v>0</v>
      </c>
      <c r="P152" s="33">
        <f t="shared" si="56"/>
        <v>0</v>
      </c>
      <c r="Q152" s="33">
        <f t="shared" si="56"/>
        <v>0</v>
      </c>
      <c r="R152" s="33">
        <f t="shared" si="56"/>
        <v>0</v>
      </c>
      <c r="S152" s="33">
        <f t="shared" si="56"/>
        <v>0</v>
      </c>
      <c r="T152" s="33">
        <f t="shared" si="56"/>
        <v>0</v>
      </c>
      <c r="U152" s="33">
        <f t="shared" si="56"/>
        <v>0</v>
      </c>
      <c r="V152" s="33">
        <f t="shared" si="56"/>
        <v>0</v>
      </c>
      <c r="W152" s="33">
        <f t="shared" si="56"/>
        <v>0</v>
      </c>
      <c r="X152" s="33">
        <f t="shared" si="56"/>
        <v>0</v>
      </c>
      <c r="Y152" s="33">
        <f t="shared" si="56"/>
        <v>0</v>
      </c>
      <c r="Z152" s="33">
        <f t="shared" si="56"/>
        <v>0</v>
      </c>
      <c r="AA152" s="33">
        <f t="shared" si="56"/>
        <v>0</v>
      </c>
      <c r="AB152" s="33">
        <f t="shared" si="56"/>
        <v>0</v>
      </c>
      <c r="AC152" s="33">
        <f t="shared" si="56"/>
        <v>0</v>
      </c>
      <c r="AD152" s="33">
        <f t="shared" ref="AD152:AH153" si="57">$F152*AG116</f>
        <v>0</v>
      </c>
      <c r="AE152" s="33">
        <f t="shared" si="57"/>
        <v>0</v>
      </c>
      <c r="AF152" s="33">
        <f t="shared" si="57"/>
        <v>0</v>
      </c>
      <c r="AG152" s="33">
        <f t="shared" si="57"/>
        <v>0</v>
      </c>
      <c r="AH152" s="33">
        <f t="shared" si="57"/>
        <v>0</v>
      </c>
    </row>
    <row r="153" spans="1:34" hidden="1" x14ac:dyDescent="0.3">
      <c r="A153" s="6"/>
      <c r="B153" s="15"/>
      <c r="C153" s="15"/>
      <c r="D153" s="15"/>
      <c r="E153" s="190"/>
      <c r="F153" s="208"/>
      <c r="G153" s="212">
        <f t="shared" si="55"/>
        <v>0</v>
      </c>
      <c r="H153" s="34">
        <f t="shared" si="55"/>
        <v>0</v>
      </c>
      <c r="I153" s="34">
        <f t="shared" si="55"/>
        <v>0</v>
      </c>
      <c r="J153" s="34">
        <f t="shared" si="55"/>
        <v>0</v>
      </c>
      <c r="K153" s="34">
        <f t="shared" si="55"/>
        <v>0</v>
      </c>
      <c r="L153" s="34">
        <f t="shared" si="55"/>
        <v>0</v>
      </c>
      <c r="M153" s="34">
        <f>$F153*P117</f>
        <v>0</v>
      </c>
      <c r="N153" s="34">
        <f t="shared" si="56"/>
        <v>0</v>
      </c>
      <c r="O153" s="34">
        <f t="shared" si="56"/>
        <v>0</v>
      </c>
      <c r="P153" s="34">
        <f t="shared" si="56"/>
        <v>0</v>
      </c>
      <c r="Q153" s="34">
        <f t="shared" si="56"/>
        <v>0</v>
      </c>
      <c r="R153" s="34">
        <f t="shared" si="56"/>
        <v>0</v>
      </c>
      <c r="S153" s="34">
        <f t="shared" si="56"/>
        <v>0</v>
      </c>
      <c r="T153" s="34">
        <f t="shared" si="56"/>
        <v>0</v>
      </c>
      <c r="U153" s="34">
        <f t="shared" si="56"/>
        <v>0</v>
      </c>
      <c r="V153" s="34">
        <f t="shared" si="56"/>
        <v>0</v>
      </c>
      <c r="W153" s="34">
        <f t="shared" si="56"/>
        <v>0</v>
      </c>
      <c r="X153" s="34">
        <f t="shared" si="56"/>
        <v>0</v>
      </c>
      <c r="Y153" s="34">
        <f t="shared" si="56"/>
        <v>0</v>
      </c>
      <c r="Z153" s="34">
        <f t="shared" si="56"/>
        <v>0</v>
      </c>
      <c r="AA153" s="34">
        <f t="shared" si="56"/>
        <v>0</v>
      </c>
      <c r="AB153" s="34">
        <f t="shared" si="56"/>
        <v>0</v>
      </c>
      <c r="AC153" s="34">
        <f t="shared" si="56"/>
        <v>0</v>
      </c>
      <c r="AD153" s="34">
        <f t="shared" si="57"/>
        <v>0</v>
      </c>
      <c r="AE153" s="34">
        <f t="shared" si="57"/>
        <v>0</v>
      </c>
      <c r="AF153" s="34">
        <f t="shared" si="57"/>
        <v>0</v>
      </c>
      <c r="AG153" s="34">
        <f t="shared" si="57"/>
        <v>0</v>
      </c>
      <c r="AH153" s="34">
        <f t="shared" si="57"/>
        <v>0</v>
      </c>
    </row>
    <row r="154" spans="1:34" hidden="1" x14ac:dyDescent="0.3">
      <c r="A154" s="6"/>
      <c r="B154" s="10" t="str">
        <f>B118</f>
        <v>Total Industrial Meters</v>
      </c>
      <c r="C154" s="10"/>
      <c r="D154" s="10"/>
      <c r="E154" s="18"/>
      <c r="F154" s="198"/>
      <c r="G154" s="213">
        <f>SUM(G143:G153)</f>
        <v>0</v>
      </c>
      <c r="H154" s="157">
        <f t="shared" ref="H154:L154" si="58">SUM(H143:H153)</f>
        <v>0</v>
      </c>
      <c r="I154" s="157">
        <f t="shared" si="58"/>
        <v>0</v>
      </c>
      <c r="J154" s="157">
        <f t="shared" si="58"/>
        <v>0</v>
      </c>
      <c r="K154" s="157">
        <f t="shared" si="58"/>
        <v>0</v>
      </c>
      <c r="L154" s="157">
        <f t="shared" si="58"/>
        <v>0</v>
      </c>
      <c r="M154" s="157">
        <f>SUM(M143:M153)</f>
        <v>0</v>
      </c>
      <c r="N154" s="157">
        <f t="shared" ref="N154:AH154" si="59">SUM(N143:N153)</f>
        <v>0</v>
      </c>
      <c r="O154" s="157">
        <f t="shared" si="59"/>
        <v>0</v>
      </c>
      <c r="P154" s="157">
        <f t="shared" si="59"/>
        <v>0</v>
      </c>
      <c r="Q154" s="157">
        <f t="shared" si="59"/>
        <v>0</v>
      </c>
      <c r="R154" s="157">
        <f t="shared" si="59"/>
        <v>0</v>
      </c>
      <c r="S154" s="157">
        <f t="shared" si="59"/>
        <v>0</v>
      </c>
      <c r="T154" s="157">
        <f t="shared" si="59"/>
        <v>0</v>
      </c>
      <c r="U154" s="157">
        <f t="shared" si="59"/>
        <v>0</v>
      </c>
      <c r="V154" s="157">
        <f t="shared" si="59"/>
        <v>0</v>
      </c>
      <c r="W154" s="157">
        <f t="shared" si="59"/>
        <v>0</v>
      </c>
      <c r="X154" s="157">
        <f t="shared" si="59"/>
        <v>0</v>
      </c>
      <c r="Y154" s="157">
        <f t="shared" si="59"/>
        <v>0</v>
      </c>
      <c r="Z154" s="157">
        <f t="shared" si="59"/>
        <v>0</v>
      </c>
      <c r="AA154" s="157">
        <f t="shared" si="59"/>
        <v>0</v>
      </c>
      <c r="AB154" s="157">
        <f t="shared" si="59"/>
        <v>0</v>
      </c>
      <c r="AC154" s="157">
        <f t="shared" si="59"/>
        <v>0</v>
      </c>
      <c r="AD154" s="157">
        <f t="shared" si="59"/>
        <v>0</v>
      </c>
      <c r="AE154" s="157">
        <f t="shared" si="59"/>
        <v>0</v>
      </c>
      <c r="AF154" s="157">
        <f t="shared" si="59"/>
        <v>0</v>
      </c>
      <c r="AG154" s="157">
        <f t="shared" si="59"/>
        <v>0</v>
      </c>
      <c r="AH154" s="157">
        <f t="shared" si="59"/>
        <v>0</v>
      </c>
    </row>
    <row r="155" spans="1:34" hidden="1" x14ac:dyDescent="0.3">
      <c r="A155" s="6"/>
      <c r="B155" s="10"/>
      <c r="C155" s="10"/>
      <c r="D155" s="10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</row>
    <row r="156" spans="1:34" hidden="1" x14ac:dyDescent="0.3">
      <c r="A156" s="6"/>
      <c r="B156" s="10"/>
      <c r="C156" s="10"/>
      <c r="D156" s="10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</row>
    <row r="157" spans="1:34" hidden="1" x14ac:dyDescent="0.3">
      <c r="A157" s="6"/>
      <c r="B157" s="7"/>
      <c r="C157" s="7"/>
      <c r="D157" s="7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</row>
    <row r="158" spans="1:34" hidden="1" x14ac:dyDescent="0.3">
      <c r="L158" s="164"/>
      <c r="O158" s="164"/>
      <c r="AA158" s="164"/>
    </row>
    <row r="159" spans="1:34" hidden="1" x14ac:dyDescent="0.3">
      <c r="A159" s="2" t="s">
        <v>119</v>
      </c>
      <c r="B159" s="3"/>
      <c r="C159" s="3"/>
      <c r="D159" s="3"/>
      <c r="E159" s="195"/>
      <c r="F159" s="195"/>
      <c r="G159" s="5">
        <f>G140</f>
        <v>43160</v>
      </c>
      <c r="H159" s="5">
        <f t="shared" ref="H159:AH159" si="60">H140</f>
        <v>43191</v>
      </c>
      <c r="I159" s="5">
        <f t="shared" si="60"/>
        <v>43221</v>
      </c>
      <c r="J159" s="5">
        <f t="shared" si="60"/>
        <v>43252</v>
      </c>
      <c r="K159" s="5">
        <f t="shared" si="60"/>
        <v>43282</v>
      </c>
      <c r="L159" s="165">
        <f t="shared" si="60"/>
        <v>43313</v>
      </c>
      <c r="M159" s="5">
        <f t="shared" si="60"/>
        <v>43344</v>
      </c>
      <c r="N159" s="5">
        <f t="shared" si="60"/>
        <v>43374</v>
      </c>
      <c r="O159" s="165">
        <f t="shared" si="60"/>
        <v>43405</v>
      </c>
      <c r="P159" s="5">
        <f t="shared" si="60"/>
        <v>43435</v>
      </c>
      <c r="Q159" s="5">
        <f t="shared" si="60"/>
        <v>43466</v>
      </c>
      <c r="R159" s="5">
        <f t="shared" si="60"/>
        <v>43497</v>
      </c>
      <c r="S159" s="5">
        <f t="shared" si="60"/>
        <v>43525</v>
      </c>
      <c r="T159" s="5">
        <f t="shared" si="60"/>
        <v>43556</v>
      </c>
      <c r="U159" s="5">
        <f t="shared" si="60"/>
        <v>43586</v>
      </c>
      <c r="V159" s="5">
        <f t="shared" si="60"/>
        <v>43617</v>
      </c>
      <c r="W159" s="5">
        <f t="shared" si="60"/>
        <v>43647</v>
      </c>
      <c r="X159" s="5">
        <f t="shared" si="60"/>
        <v>43678</v>
      </c>
      <c r="Y159" s="5">
        <f t="shared" si="60"/>
        <v>43709</v>
      </c>
      <c r="Z159" s="5">
        <f t="shared" si="60"/>
        <v>43739</v>
      </c>
      <c r="AA159" s="165">
        <f t="shared" si="60"/>
        <v>43770</v>
      </c>
      <c r="AB159" s="5">
        <f t="shared" si="60"/>
        <v>43800</v>
      </c>
      <c r="AC159" s="5">
        <f t="shared" si="60"/>
        <v>43831</v>
      </c>
      <c r="AD159" s="5">
        <f t="shared" si="60"/>
        <v>43862</v>
      </c>
      <c r="AE159" s="5">
        <f t="shared" si="60"/>
        <v>43891</v>
      </c>
      <c r="AF159" s="5">
        <f t="shared" si="60"/>
        <v>43922</v>
      </c>
      <c r="AG159" s="5">
        <f t="shared" si="60"/>
        <v>43952</v>
      </c>
      <c r="AH159" s="5">
        <f t="shared" si="60"/>
        <v>43983</v>
      </c>
    </row>
    <row r="160" spans="1:34" hidden="1" x14ac:dyDescent="0.3">
      <c r="A160" s="25"/>
      <c r="B160" s="26"/>
      <c r="C160" s="26"/>
      <c r="D160" s="26"/>
      <c r="E160" s="205"/>
      <c r="F160" s="205"/>
      <c r="G160" s="9"/>
      <c r="H160" s="9"/>
      <c r="I160" s="9"/>
      <c r="J160" s="9"/>
      <c r="K160" s="9"/>
      <c r="L160" s="9"/>
      <c r="M160" s="9"/>
      <c r="N160" s="9"/>
      <c r="O160" s="166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166"/>
      <c r="AB160" s="9"/>
      <c r="AC160" s="9"/>
      <c r="AD160" s="9"/>
      <c r="AE160" s="9"/>
      <c r="AF160" s="9"/>
      <c r="AG160" s="9"/>
      <c r="AH160" s="9"/>
    </row>
    <row r="161" spans="1:34" hidden="1" x14ac:dyDescent="0.3">
      <c r="A161" s="6"/>
      <c r="B161" s="10" t="str">
        <f>B125</f>
        <v>OPA</v>
      </c>
      <c r="C161" s="10"/>
      <c r="D161" s="10"/>
      <c r="E161" s="7" t="s">
        <v>23</v>
      </c>
      <c r="F161" s="7" t="s">
        <v>23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</row>
    <row r="162" spans="1:34" hidden="1" x14ac:dyDescent="0.3">
      <c r="A162" s="6"/>
      <c r="B162" s="29" t="s">
        <v>27</v>
      </c>
      <c r="C162" s="29"/>
      <c r="D162" s="29"/>
      <c r="E162" s="231">
        <f>E126</f>
        <v>0</v>
      </c>
      <c r="F162" s="232">
        <f>F126</f>
        <v>0</v>
      </c>
      <c r="G162" s="158">
        <f t="shared" ref="G162:L165" si="61">$E162*G126</f>
        <v>0</v>
      </c>
      <c r="H162" s="158">
        <f t="shared" si="61"/>
        <v>0</v>
      </c>
      <c r="I162" s="158">
        <f t="shared" si="61"/>
        <v>0</v>
      </c>
      <c r="J162" s="158">
        <f t="shared" si="61"/>
        <v>0</v>
      </c>
      <c r="K162" s="158">
        <f t="shared" si="61"/>
        <v>0</v>
      </c>
      <c r="L162" s="158">
        <f t="shared" si="61"/>
        <v>0</v>
      </c>
      <c r="M162" s="158">
        <f>$F162*M126</f>
        <v>0</v>
      </c>
      <c r="N162" s="158">
        <f t="shared" ref="N162:AH165" si="62">$F162*N126</f>
        <v>0</v>
      </c>
      <c r="O162" s="158">
        <f t="shared" si="62"/>
        <v>0</v>
      </c>
      <c r="P162" s="158">
        <f t="shared" si="62"/>
        <v>0</v>
      </c>
      <c r="Q162" s="158">
        <f t="shared" si="62"/>
        <v>0</v>
      </c>
      <c r="R162" s="158">
        <f t="shared" si="62"/>
        <v>0</v>
      </c>
      <c r="S162" s="158">
        <f t="shared" si="62"/>
        <v>0</v>
      </c>
      <c r="T162" s="158">
        <f t="shared" si="62"/>
        <v>0</v>
      </c>
      <c r="U162" s="158">
        <f t="shared" si="62"/>
        <v>0</v>
      </c>
      <c r="V162" s="158">
        <f t="shared" si="62"/>
        <v>0</v>
      </c>
      <c r="W162" s="158">
        <f t="shared" si="62"/>
        <v>0</v>
      </c>
      <c r="X162" s="158">
        <f t="shared" si="62"/>
        <v>0</v>
      </c>
      <c r="Y162" s="158">
        <f t="shared" si="62"/>
        <v>0</v>
      </c>
      <c r="Z162" s="158">
        <f t="shared" si="62"/>
        <v>0</v>
      </c>
      <c r="AA162" s="158">
        <f t="shared" si="62"/>
        <v>0</v>
      </c>
      <c r="AB162" s="158">
        <f t="shared" si="62"/>
        <v>0</v>
      </c>
      <c r="AC162" s="158">
        <f t="shared" si="62"/>
        <v>0</v>
      </c>
      <c r="AD162" s="158">
        <f t="shared" si="62"/>
        <v>0</v>
      </c>
      <c r="AE162" s="158">
        <f t="shared" si="62"/>
        <v>0</v>
      </c>
      <c r="AF162" s="158">
        <f t="shared" si="62"/>
        <v>0</v>
      </c>
      <c r="AG162" s="158">
        <f t="shared" si="62"/>
        <v>0</v>
      </c>
      <c r="AH162" s="158">
        <f t="shared" si="62"/>
        <v>0</v>
      </c>
    </row>
    <row r="163" spans="1:34" hidden="1" x14ac:dyDescent="0.3">
      <c r="A163" s="6"/>
      <c r="B163" s="29" t="s">
        <v>28</v>
      </c>
      <c r="C163" s="29"/>
      <c r="D163" s="29"/>
      <c r="E163" s="231">
        <f t="shared" ref="E163:F163" si="63">E127</f>
        <v>7.67</v>
      </c>
      <c r="F163" s="232">
        <f t="shared" si="63"/>
        <v>7.67</v>
      </c>
      <c r="G163" s="13">
        <f t="shared" si="61"/>
        <v>0</v>
      </c>
      <c r="H163" s="13">
        <f t="shared" si="61"/>
        <v>0</v>
      </c>
      <c r="I163" s="13">
        <f t="shared" si="61"/>
        <v>0</v>
      </c>
      <c r="J163" s="13">
        <f t="shared" si="61"/>
        <v>0</v>
      </c>
      <c r="K163" s="13">
        <f t="shared" si="61"/>
        <v>0</v>
      </c>
      <c r="L163" s="13">
        <f t="shared" si="61"/>
        <v>0</v>
      </c>
      <c r="M163" s="13">
        <f>$F163*M127</f>
        <v>0</v>
      </c>
      <c r="N163" s="13">
        <f t="shared" si="62"/>
        <v>0</v>
      </c>
      <c r="O163" s="13">
        <f t="shared" si="62"/>
        <v>0</v>
      </c>
      <c r="P163" s="13">
        <f t="shared" si="62"/>
        <v>0</v>
      </c>
      <c r="Q163" s="13">
        <f t="shared" si="62"/>
        <v>0</v>
      </c>
      <c r="R163" s="13">
        <f t="shared" si="62"/>
        <v>0</v>
      </c>
      <c r="S163" s="13">
        <f t="shared" si="62"/>
        <v>0</v>
      </c>
      <c r="T163" s="13">
        <f t="shared" si="62"/>
        <v>0</v>
      </c>
      <c r="U163" s="13">
        <f t="shared" si="62"/>
        <v>0</v>
      </c>
      <c r="V163" s="13">
        <f t="shared" si="62"/>
        <v>0</v>
      </c>
      <c r="W163" s="13">
        <f t="shared" si="62"/>
        <v>0</v>
      </c>
      <c r="X163" s="13">
        <f t="shared" si="62"/>
        <v>0</v>
      </c>
      <c r="Y163" s="13">
        <f t="shared" si="62"/>
        <v>0</v>
      </c>
      <c r="Z163" s="13">
        <f t="shared" si="62"/>
        <v>0</v>
      </c>
      <c r="AA163" s="13">
        <f t="shared" si="62"/>
        <v>0</v>
      </c>
      <c r="AB163" s="13">
        <f t="shared" si="62"/>
        <v>0</v>
      </c>
      <c r="AC163" s="13">
        <f t="shared" si="62"/>
        <v>0</v>
      </c>
      <c r="AD163" s="13">
        <f t="shared" si="62"/>
        <v>0</v>
      </c>
      <c r="AE163" s="13">
        <f t="shared" si="62"/>
        <v>0</v>
      </c>
      <c r="AF163" s="13">
        <f t="shared" si="62"/>
        <v>0</v>
      </c>
      <c r="AG163" s="13">
        <f t="shared" si="62"/>
        <v>0</v>
      </c>
      <c r="AH163" s="13">
        <f t="shared" si="62"/>
        <v>0</v>
      </c>
    </row>
    <row r="164" spans="1:34" hidden="1" x14ac:dyDescent="0.3">
      <c r="A164" s="6"/>
      <c r="B164" s="29" t="s">
        <v>29</v>
      </c>
      <c r="C164" s="29"/>
      <c r="D164" s="29"/>
      <c r="E164" s="231">
        <f t="shared" ref="E164:F165" si="64">E128</f>
        <v>6.99</v>
      </c>
      <c r="F164" s="232">
        <f t="shared" si="64"/>
        <v>6.99</v>
      </c>
      <c r="G164" s="13">
        <f t="shared" si="61"/>
        <v>0</v>
      </c>
      <c r="H164" s="13">
        <f t="shared" si="61"/>
        <v>0</v>
      </c>
      <c r="I164" s="13">
        <f t="shared" si="61"/>
        <v>0</v>
      </c>
      <c r="J164" s="13">
        <f t="shared" si="61"/>
        <v>0</v>
      </c>
      <c r="K164" s="13">
        <f t="shared" si="61"/>
        <v>0</v>
      </c>
      <c r="L164" s="13">
        <f t="shared" si="61"/>
        <v>0</v>
      </c>
      <c r="M164" s="13">
        <f>$F164*M128</f>
        <v>0</v>
      </c>
      <c r="N164" s="13">
        <f t="shared" si="62"/>
        <v>0</v>
      </c>
      <c r="O164" s="13">
        <f t="shared" si="62"/>
        <v>0</v>
      </c>
      <c r="P164" s="13">
        <f t="shared" si="62"/>
        <v>0</v>
      </c>
      <c r="Q164" s="13">
        <f t="shared" si="62"/>
        <v>0</v>
      </c>
      <c r="R164" s="13">
        <f t="shared" si="62"/>
        <v>0</v>
      </c>
      <c r="S164" s="13">
        <f t="shared" si="62"/>
        <v>0</v>
      </c>
      <c r="T164" s="13">
        <f t="shared" si="62"/>
        <v>0</v>
      </c>
      <c r="U164" s="13">
        <f t="shared" si="62"/>
        <v>0</v>
      </c>
      <c r="V164" s="13">
        <f t="shared" si="62"/>
        <v>0</v>
      </c>
      <c r="W164" s="13">
        <f t="shared" si="62"/>
        <v>0</v>
      </c>
      <c r="X164" s="13">
        <f t="shared" si="62"/>
        <v>0</v>
      </c>
      <c r="Y164" s="13">
        <f t="shared" si="62"/>
        <v>0</v>
      </c>
      <c r="Z164" s="13">
        <f t="shared" si="62"/>
        <v>0</v>
      </c>
      <c r="AA164" s="13">
        <f t="shared" si="62"/>
        <v>0</v>
      </c>
      <c r="AB164" s="13">
        <f t="shared" si="62"/>
        <v>0</v>
      </c>
      <c r="AC164" s="13">
        <f t="shared" si="62"/>
        <v>0</v>
      </c>
      <c r="AD164" s="13">
        <f t="shared" si="62"/>
        <v>0</v>
      </c>
      <c r="AE164" s="13">
        <f t="shared" si="62"/>
        <v>0</v>
      </c>
      <c r="AF164" s="13">
        <f t="shared" si="62"/>
        <v>0</v>
      </c>
      <c r="AG164" s="13">
        <f t="shared" si="62"/>
        <v>0</v>
      </c>
      <c r="AH164" s="13">
        <f t="shared" si="62"/>
        <v>0</v>
      </c>
    </row>
    <row r="165" spans="1:34" hidden="1" x14ac:dyDescent="0.3">
      <c r="A165" s="6"/>
      <c r="B165" s="29" t="s">
        <v>30</v>
      </c>
      <c r="C165" s="29"/>
      <c r="D165" s="29"/>
      <c r="E165" s="231">
        <f t="shared" si="64"/>
        <v>6.38</v>
      </c>
      <c r="F165" s="232">
        <f t="shared" si="64"/>
        <v>6.38</v>
      </c>
      <c r="G165" s="13">
        <f t="shared" si="61"/>
        <v>0</v>
      </c>
      <c r="H165" s="13">
        <f t="shared" si="61"/>
        <v>0</v>
      </c>
      <c r="I165" s="13">
        <f t="shared" si="61"/>
        <v>0</v>
      </c>
      <c r="J165" s="13">
        <f t="shared" si="61"/>
        <v>0</v>
      </c>
      <c r="K165" s="13">
        <f t="shared" si="61"/>
        <v>0</v>
      </c>
      <c r="L165" s="13">
        <f t="shared" si="61"/>
        <v>0</v>
      </c>
      <c r="M165" s="13">
        <f>$F165*M129</f>
        <v>0</v>
      </c>
      <c r="N165" s="13">
        <f t="shared" si="62"/>
        <v>0</v>
      </c>
      <c r="O165" s="13">
        <f t="shared" si="62"/>
        <v>0</v>
      </c>
      <c r="P165" s="13">
        <f t="shared" si="62"/>
        <v>0</v>
      </c>
      <c r="Q165" s="13">
        <f t="shared" si="62"/>
        <v>0</v>
      </c>
      <c r="R165" s="13">
        <f t="shared" si="62"/>
        <v>0</v>
      </c>
      <c r="S165" s="13">
        <f t="shared" si="62"/>
        <v>0</v>
      </c>
      <c r="T165" s="13">
        <f t="shared" si="62"/>
        <v>0</v>
      </c>
      <c r="U165" s="13">
        <f t="shared" si="62"/>
        <v>0</v>
      </c>
      <c r="V165" s="13">
        <f t="shared" si="62"/>
        <v>0</v>
      </c>
      <c r="W165" s="13">
        <f t="shared" si="62"/>
        <v>0</v>
      </c>
      <c r="X165" s="13">
        <f t="shared" si="62"/>
        <v>0</v>
      </c>
      <c r="Y165" s="13">
        <f t="shared" si="62"/>
        <v>0</v>
      </c>
      <c r="Z165" s="13">
        <f t="shared" si="62"/>
        <v>0</v>
      </c>
      <c r="AA165" s="13">
        <f t="shared" si="62"/>
        <v>0</v>
      </c>
      <c r="AB165" s="13">
        <f t="shared" si="62"/>
        <v>0</v>
      </c>
      <c r="AC165" s="13">
        <f t="shared" si="62"/>
        <v>0</v>
      </c>
      <c r="AD165" s="13">
        <f t="shared" si="62"/>
        <v>0</v>
      </c>
      <c r="AE165" s="13">
        <f t="shared" si="62"/>
        <v>0</v>
      </c>
      <c r="AF165" s="13">
        <f t="shared" si="62"/>
        <v>0</v>
      </c>
      <c r="AG165" s="13">
        <f t="shared" si="62"/>
        <v>0</v>
      </c>
      <c r="AH165" s="13">
        <f t="shared" si="62"/>
        <v>0</v>
      </c>
    </row>
    <row r="166" spans="1:34" hidden="1" x14ac:dyDescent="0.3">
      <c r="A166" s="6"/>
      <c r="B166" s="29"/>
      <c r="C166" s="29"/>
      <c r="D166" s="29"/>
      <c r="E166" s="191"/>
      <c r="F166" s="206"/>
      <c r="G166" s="13"/>
      <c r="H166" s="13"/>
      <c r="I166" s="13"/>
      <c r="J166" s="13"/>
      <c r="K166" s="13"/>
      <c r="L166" s="13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</row>
    <row r="167" spans="1:34" hidden="1" x14ac:dyDescent="0.3">
      <c r="A167" s="6"/>
      <c r="B167" s="30"/>
      <c r="C167" s="30"/>
      <c r="D167" s="30"/>
      <c r="E167" s="192"/>
      <c r="F167" s="207"/>
      <c r="G167" s="16"/>
      <c r="H167" s="16"/>
      <c r="I167" s="16"/>
      <c r="J167" s="16"/>
      <c r="K167" s="16"/>
      <c r="L167" s="16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</row>
    <row r="168" spans="1:34" hidden="1" x14ac:dyDescent="0.3">
      <c r="A168" s="22"/>
      <c r="B168" s="10" t="str">
        <f>B132</f>
        <v>Industrial Usage</v>
      </c>
      <c r="C168" s="10"/>
      <c r="D168" s="10"/>
      <c r="E168" s="18"/>
      <c r="F168" s="198"/>
      <c r="G168" s="157">
        <f>SUM(G162:G167)</f>
        <v>0</v>
      </c>
      <c r="H168" s="157">
        <f>SUM(H162:H167)</f>
        <v>0</v>
      </c>
      <c r="I168" s="157">
        <f>SUM(I162:I167)</f>
        <v>0</v>
      </c>
      <c r="J168" s="157">
        <f t="shared" ref="J168:AH168" si="65">SUM(J162:J167)</f>
        <v>0</v>
      </c>
      <c r="K168" s="157">
        <f t="shared" si="65"/>
        <v>0</v>
      </c>
      <c r="L168" s="157">
        <f t="shared" si="65"/>
        <v>0</v>
      </c>
      <c r="M168" s="157">
        <f t="shared" si="65"/>
        <v>0</v>
      </c>
      <c r="N168" s="157">
        <f t="shared" si="65"/>
        <v>0</v>
      </c>
      <c r="O168" s="157">
        <f t="shared" si="65"/>
        <v>0</v>
      </c>
      <c r="P168" s="157">
        <f t="shared" si="65"/>
        <v>0</v>
      </c>
      <c r="Q168" s="157">
        <f t="shared" si="65"/>
        <v>0</v>
      </c>
      <c r="R168" s="157">
        <f t="shared" si="65"/>
        <v>0</v>
      </c>
      <c r="S168" s="157">
        <f t="shared" si="65"/>
        <v>0</v>
      </c>
      <c r="T168" s="157">
        <f t="shared" si="65"/>
        <v>0</v>
      </c>
      <c r="U168" s="157">
        <f t="shared" si="65"/>
        <v>0</v>
      </c>
      <c r="V168" s="157">
        <f t="shared" si="65"/>
        <v>0</v>
      </c>
      <c r="W168" s="157">
        <f t="shared" si="65"/>
        <v>0</v>
      </c>
      <c r="X168" s="157">
        <f t="shared" si="65"/>
        <v>0</v>
      </c>
      <c r="Y168" s="157">
        <f t="shared" si="65"/>
        <v>0</v>
      </c>
      <c r="Z168" s="157">
        <f t="shared" si="65"/>
        <v>0</v>
      </c>
      <c r="AA168" s="157">
        <f t="shared" si="65"/>
        <v>0</v>
      </c>
      <c r="AB168" s="157">
        <f t="shared" si="65"/>
        <v>0</v>
      </c>
      <c r="AC168" s="157">
        <f t="shared" si="65"/>
        <v>0</v>
      </c>
      <c r="AD168" s="157">
        <f t="shared" si="65"/>
        <v>0</v>
      </c>
      <c r="AE168" s="157">
        <f t="shared" si="65"/>
        <v>0</v>
      </c>
      <c r="AF168" s="157">
        <f t="shared" si="65"/>
        <v>0</v>
      </c>
      <c r="AG168" s="157">
        <f t="shared" si="65"/>
        <v>0</v>
      </c>
      <c r="AH168" s="157">
        <f t="shared" si="65"/>
        <v>0</v>
      </c>
    </row>
    <row r="169" spans="1:34" hidden="1" x14ac:dyDescent="0.3">
      <c r="L169" s="164"/>
      <c r="O169" s="164"/>
      <c r="AA169" s="164"/>
    </row>
    <row r="170" spans="1:34" hidden="1" x14ac:dyDescent="0.3">
      <c r="L170" s="164"/>
      <c r="O170" s="164"/>
      <c r="AA170" s="164"/>
    </row>
    <row r="171" spans="1:34" hidden="1" x14ac:dyDescent="0.3">
      <c r="L171" s="164"/>
      <c r="O171" s="164"/>
      <c r="AA171" s="164"/>
    </row>
    <row r="172" spans="1:34" hidden="1" x14ac:dyDescent="0.3">
      <c r="L172" s="164"/>
      <c r="O172" s="164"/>
      <c r="AA172" s="164"/>
    </row>
    <row r="173" spans="1:34" hidden="1" x14ac:dyDescent="0.3">
      <c r="L173" s="164"/>
      <c r="O173" s="164"/>
      <c r="AA173" s="164"/>
    </row>
    <row r="174" spans="1:34" hidden="1" x14ac:dyDescent="0.3">
      <c r="B174" s="23" t="s">
        <v>37</v>
      </c>
      <c r="G174" s="111"/>
      <c r="H174" s="111"/>
      <c r="I174" s="111"/>
      <c r="J174" s="111"/>
      <c r="K174" s="111"/>
      <c r="L174" s="155"/>
      <c r="M174" s="111"/>
      <c r="N174" s="111"/>
      <c r="O174" s="155"/>
      <c r="P174" s="111"/>
      <c r="Q174" s="111"/>
      <c r="R174" s="111"/>
      <c r="S174" s="111"/>
      <c r="T174" s="111"/>
      <c r="U174" s="111"/>
      <c r="V174" s="111"/>
      <c r="W174" s="111">
        <f t="shared" ref="W174:AG174" si="66">W168+W154</f>
        <v>0</v>
      </c>
      <c r="X174" s="111">
        <f t="shared" si="66"/>
        <v>0</v>
      </c>
      <c r="Y174" s="111">
        <f t="shared" si="66"/>
        <v>0</v>
      </c>
      <c r="Z174" s="111">
        <f t="shared" si="66"/>
        <v>0</v>
      </c>
      <c r="AA174" s="155">
        <f t="shared" si="66"/>
        <v>0</v>
      </c>
      <c r="AB174" s="111">
        <f t="shared" si="66"/>
        <v>0</v>
      </c>
      <c r="AC174" s="111">
        <f t="shared" si="66"/>
        <v>0</v>
      </c>
      <c r="AD174" s="111">
        <f t="shared" si="66"/>
        <v>0</v>
      </c>
      <c r="AE174" s="111">
        <f t="shared" si="66"/>
        <v>0</v>
      </c>
      <c r="AF174" s="111">
        <f t="shared" si="66"/>
        <v>0</v>
      </c>
      <c r="AG174" s="111">
        <f t="shared" si="66"/>
        <v>0</v>
      </c>
      <c r="AH174" s="111">
        <f>AH168+AH154</f>
        <v>0</v>
      </c>
    </row>
    <row r="175" spans="1:34" hidden="1" x14ac:dyDescent="0.3">
      <c r="B175" s="23" t="s">
        <v>92</v>
      </c>
      <c r="G175" s="56"/>
      <c r="H175" s="56"/>
      <c r="I175" s="56"/>
      <c r="J175" s="56"/>
      <c r="K175" s="56"/>
      <c r="L175" s="33"/>
      <c r="M175" s="56"/>
      <c r="N175" s="56"/>
      <c r="O175" s="33"/>
      <c r="P175" s="56"/>
      <c r="Q175" s="56"/>
      <c r="R175" s="56"/>
      <c r="S175" s="56"/>
      <c r="T175" s="56"/>
      <c r="U175" s="56"/>
      <c r="V175" s="56"/>
      <c r="W175" s="56">
        <f t="shared" ref="W175:AH175" si="67">W132</f>
        <v>0</v>
      </c>
      <c r="X175" s="56">
        <f t="shared" si="67"/>
        <v>0</v>
      </c>
      <c r="Y175" s="56">
        <f t="shared" si="67"/>
        <v>0</v>
      </c>
      <c r="Z175" s="56">
        <f t="shared" si="67"/>
        <v>0</v>
      </c>
      <c r="AA175" s="33">
        <f t="shared" si="67"/>
        <v>0</v>
      </c>
      <c r="AB175" s="56">
        <f t="shared" si="67"/>
        <v>0</v>
      </c>
      <c r="AC175" s="56">
        <f t="shared" si="67"/>
        <v>0</v>
      </c>
      <c r="AD175" s="56">
        <f t="shared" si="67"/>
        <v>0</v>
      </c>
      <c r="AE175" s="56">
        <f t="shared" si="67"/>
        <v>0</v>
      </c>
      <c r="AF175" s="56">
        <f t="shared" si="67"/>
        <v>0</v>
      </c>
      <c r="AG175" s="56">
        <f t="shared" si="67"/>
        <v>0</v>
      </c>
      <c r="AH175" s="56">
        <f t="shared" si="67"/>
        <v>0</v>
      </c>
    </row>
    <row r="176" spans="1:34" hidden="1" x14ac:dyDescent="0.3">
      <c r="B176" s="69" t="s">
        <v>55</v>
      </c>
      <c r="G176" s="53"/>
      <c r="H176" s="53"/>
      <c r="I176" s="53"/>
      <c r="J176" s="53"/>
      <c r="K176" s="53"/>
      <c r="L176" s="168"/>
      <c r="M176" s="53"/>
      <c r="N176" s="53"/>
      <c r="O176" s="168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168"/>
      <c r="AB176" s="53"/>
      <c r="AC176" s="53"/>
      <c r="AD176" s="53"/>
      <c r="AE176" s="53"/>
      <c r="AF176" s="53"/>
      <c r="AG176" s="53"/>
      <c r="AH176" s="53"/>
    </row>
    <row r="177" spans="2:35" hidden="1" x14ac:dyDescent="0.3">
      <c r="B177" s="23" t="s">
        <v>81</v>
      </c>
      <c r="G177" s="56"/>
      <c r="H177" s="56"/>
      <c r="I177" s="56"/>
      <c r="J177" s="56"/>
      <c r="K177" s="56"/>
      <c r="L177" s="33"/>
      <c r="M177" s="53"/>
      <c r="N177" s="53"/>
      <c r="O177" s="168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168"/>
      <c r="AB177" s="53"/>
      <c r="AC177" s="53"/>
      <c r="AD177" s="53"/>
      <c r="AE177" s="53"/>
      <c r="AF177" s="53"/>
      <c r="AG177" s="53"/>
      <c r="AH177" s="53"/>
      <c r="AI177" s="35">
        <f>SUM(G177:AH177)</f>
        <v>0</v>
      </c>
    </row>
    <row r="178" spans="2:35" hidden="1" x14ac:dyDescent="0.3">
      <c r="B178" s="53" t="s">
        <v>91</v>
      </c>
      <c r="C178" s="53"/>
      <c r="E178" s="53"/>
      <c r="F178" s="53"/>
      <c r="G178" s="56"/>
      <c r="H178" s="56"/>
      <c r="I178" s="56"/>
      <c r="J178" s="56"/>
      <c r="K178" s="56"/>
      <c r="L178" s="33"/>
      <c r="M178" s="53"/>
      <c r="N178" s="53"/>
      <c r="O178" s="168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168"/>
      <c r="AB178" s="53"/>
      <c r="AC178" s="53"/>
      <c r="AD178" s="53"/>
      <c r="AE178" s="53"/>
      <c r="AF178" s="53"/>
      <c r="AG178" s="53"/>
      <c r="AH178" s="53"/>
      <c r="AI178" s="35"/>
    </row>
    <row r="179" spans="2:35" hidden="1" x14ac:dyDescent="0.3">
      <c r="E179" s="53"/>
      <c r="F179" s="53"/>
      <c r="G179" s="111"/>
      <c r="H179" s="111"/>
      <c r="I179" s="111"/>
      <c r="J179" s="111"/>
      <c r="K179" s="111"/>
      <c r="L179" s="155"/>
      <c r="M179" s="53"/>
      <c r="N179" s="53"/>
      <c r="O179" s="168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168"/>
      <c r="AB179" s="53"/>
      <c r="AC179" s="53"/>
      <c r="AD179" s="53"/>
      <c r="AE179" s="53"/>
      <c r="AF179" s="53"/>
      <c r="AG179" s="53"/>
      <c r="AH179" s="53"/>
      <c r="AI179" s="35"/>
    </row>
    <row r="180" spans="2:35" hidden="1" x14ac:dyDescent="0.3">
      <c r="B180" s="23" t="s">
        <v>79</v>
      </c>
      <c r="G180" s="53"/>
      <c r="H180" s="53"/>
      <c r="I180" s="53"/>
      <c r="J180" s="56"/>
      <c r="K180" s="56"/>
      <c r="L180" s="33"/>
      <c r="M180" s="53"/>
      <c r="N180" s="53"/>
      <c r="O180" s="168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168"/>
      <c r="AB180" s="53"/>
      <c r="AC180" s="53"/>
      <c r="AD180" s="53"/>
      <c r="AE180" s="53"/>
      <c r="AF180" s="53"/>
      <c r="AG180" s="53"/>
      <c r="AH180" s="53"/>
      <c r="AI180" s="35">
        <f>SUM(G180:AH180)</f>
        <v>0</v>
      </c>
    </row>
    <row r="181" spans="2:35" hidden="1" x14ac:dyDescent="0.3">
      <c r="G181" s="53"/>
      <c r="H181" s="53"/>
      <c r="I181" s="53"/>
      <c r="J181" s="53"/>
      <c r="K181" s="53"/>
      <c r="L181" s="168"/>
      <c r="M181" s="53"/>
      <c r="N181" s="53"/>
      <c r="O181" s="168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168"/>
      <c r="AB181" s="53"/>
      <c r="AC181" s="53"/>
      <c r="AD181" s="53"/>
      <c r="AE181" s="53"/>
      <c r="AF181" s="53"/>
      <c r="AG181" s="53"/>
      <c r="AH181" s="53"/>
    </row>
    <row r="182" spans="2:35" hidden="1" x14ac:dyDescent="0.3">
      <c r="G182" s="53"/>
      <c r="H182" s="53"/>
      <c r="I182" s="53"/>
      <c r="J182" s="53"/>
      <c r="K182" s="53"/>
      <c r="L182" s="168"/>
      <c r="M182" s="53"/>
      <c r="N182" s="53"/>
      <c r="O182" s="168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168"/>
      <c r="AB182" s="53"/>
      <c r="AC182" s="53"/>
      <c r="AD182" s="53"/>
      <c r="AE182" s="53"/>
      <c r="AF182" s="53"/>
      <c r="AG182" s="53"/>
      <c r="AH182" s="53"/>
    </row>
    <row r="183" spans="2:35" hidden="1" x14ac:dyDescent="0.3">
      <c r="B183" s="23" t="s">
        <v>97</v>
      </c>
      <c r="G183" s="111"/>
      <c r="H183" s="124"/>
      <c r="I183" s="111"/>
      <c r="J183" s="111"/>
      <c r="K183" s="111"/>
      <c r="L183" s="155"/>
      <c r="M183" s="111"/>
      <c r="N183" s="111"/>
      <c r="O183" s="155"/>
      <c r="P183" s="111"/>
      <c r="Q183" s="111"/>
      <c r="R183" s="111"/>
      <c r="S183" s="111"/>
      <c r="T183" s="111"/>
      <c r="U183" s="111"/>
      <c r="V183" s="111"/>
      <c r="W183" s="111">
        <f t="shared" ref="W183:AG183" si="68">W174+W177+W178</f>
        <v>0</v>
      </c>
      <c r="X183" s="111">
        <f t="shared" si="68"/>
        <v>0</v>
      </c>
      <c r="Y183" s="111">
        <f t="shared" si="68"/>
        <v>0</v>
      </c>
      <c r="Z183" s="111">
        <f t="shared" si="68"/>
        <v>0</v>
      </c>
      <c r="AA183" s="155">
        <f t="shared" si="68"/>
        <v>0</v>
      </c>
      <c r="AB183" s="111">
        <f t="shared" si="68"/>
        <v>0</v>
      </c>
      <c r="AC183" s="111">
        <f t="shared" si="68"/>
        <v>0</v>
      </c>
      <c r="AD183" s="111">
        <f t="shared" si="68"/>
        <v>0</v>
      </c>
      <c r="AE183" s="111">
        <f t="shared" si="68"/>
        <v>0</v>
      </c>
      <c r="AF183" s="111">
        <f t="shared" si="68"/>
        <v>0</v>
      </c>
      <c r="AG183" s="111">
        <f t="shared" si="68"/>
        <v>0</v>
      </c>
      <c r="AH183" s="111">
        <f>AH174+AH177+AH178</f>
        <v>0</v>
      </c>
    </row>
    <row r="184" spans="2:35" hidden="1" x14ac:dyDescent="0.3">
      <c r="B184" s="111" t="s">
        <v>94</v>
      </c>
      <c r="C184" s="53"/>
      <c r="G184" s="56"/>
      <c r="H184" s="56"/>
      <c r="I184" s="56"/>
      <c r="J184" s="56"/>
      <c r="K184" s="56"/>
      <c r="L184" s="33"/>
      <c r="M184" s="56"/>
      <c r="N184" s="56"/>
      <c r="O184" s="33"/>
      <c r="P184" s="56"/>
      <c r="Q184" s="56"/>
      <c r="R184" s="56"/>
      <c r="S184" s="56"/>
      <c r="T184" s="56"/>
      <c r="U184" s="56"/>
      <c r="V184" s="56"/>
      <c r="W184" s="56">
        <f t="shared" ref="W184:AH184" si="69">+W185-W183</f>
        <v>0</v>
      </c>
      <c r="X184" s="56">
        <f t="shared" si="69"/>
        <v>0</v>
      </c>
      <c r="Y184" s="56">
        <f t="shared" si="69"/>
        <v>0</v>
      </c>
      <c r="Z184" s="56">
        <f t="shared" si="69"/>
        <v>0</v>
      </c>
      <c r="AA184" s="33">
        <f t="shared" si="69"/>
        <v>0</v>
      </c>
      <c r="AB184" s="56">
        <f t="shared" si="69"/>
        <v>0</v>
      </c>
      <c r="AC184" s="56">
        <f t="shared" si="69"/>
        <v>0</v>
      </c>
      <c r="AD184" s="56">
        <f t="shared" si="69"/>
        <v>0</v>
      </c>
      <c r="AE184" s="56">
        <f t="shared" si="69"/>
        <v>0</v>
      </c>
      <c r="AF184" s="56">
        <f t="shared" si="69"/>
        <v>0</v>
      </c>
      <c r="AG184" s="56">
        <f t="shared" si="69"/>
        <v>0</v>
      </c>
      <c r="AH184" s="56">
        <f t="shared" si="69"/>
        <v>0</v>
      </c>
    </row>
    <row r="185" spans="2:35" hidden="1" x14ac:dyDescent="0.3">
      <c r="B185" s="23" t="s">
        <v>93</v>
      </c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>
        <f t="shared" ref="W185:AH185" si="70">+W183</f>
        <v>0</v>
      </c>
      <c r="X185" s="56">
        <f t="shared" si="70"/>
        <v>0</v>
      </c>
      <c r="Y185" s="56">
        <f t="shared" si="70"/>
        <v>0</v>
      </c>
      <c r="Z185" s="56">
        <f t="shared" si="70"/>
        <v>0</v>
      </c>
      <c r="AA185" s="56">
        <f t="shared" si="70"/>
        <v>0</v>
      </c>
      <c r="AB185" s="56">
        <f t="shared" si="70"/>
        <v>0</v>
      </c>
      <c r="AC185" s="56">
        <f t="shared" si="70"/>
        <v>0</v>
      </c>
      <c r="AD185" s="56">
        <f t="shared" si="70"/>
        <v>0</v>
      </c>
      <c r="AE185" s="56">
        <f t="shared" si="70"/>
        <v>0</v>
      </c>
      <c r="AF185" s="56">
        <f t="shared" si="70"/>
        <v>0</v>
      </c>
      <c r="AG185" s="56">
        <f t="shared" si="70"/>
        <v>0</v>
      </c>
      <c r="AH185" s="56">
        <f t="shared" si="70"/>
        <v>0</v>
      </c>
    </row>
    <row r="186" spans="2:35" hidden="1" x14ac:dyDescent="0.3">
      <c r="G186" s="53"/>
      <c r="H186" s="53"/>
      <c r="I186" s="53"/>
      <c r="J186" s="53"/>
      <c r="K186" s="53"/>
      <c r="L186" s="168"/>
      <c r="M186" s="53"/>
      <c r="N186" s="53"/>
      <c r="O186" s="168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168"/>
      <c r="AB186" s="53"/>
      <c r="AC186" s="53"/>
      <c r="AD186" s="53"/>
      <c r="AE186" s="53"/>
      <c r="AF186" s="53"/>
      <c r="AG186" s="53"/>
      <c r="AH186" s="53"/>
    </row>
    <row r="187" spans="2:35" hidden="1" x14ac:dyDescent="0.3">
      <c r="B187" s="23" t="s">
        <v>98</v>
      </c>
      <c r="G187" s="56"/>
      <c r="H187" s="56"/>
      <c r="I187" s="56"/>
      <c r="J187" s="56"/>
      <c r="K187" s="56"/>
      <c r="L187" s="33"/>
      <c r="M187" s="56"/>
      <c r="N187" s="56"/>
      <c r="O187" s="33"/>
      <c r="P187" s="56"/>
      <c r="Q187" s="56"/>
      <c r="R187" s="56"/>
      <c r="S187" s="56"/>
      <c r="T187" s="56"/>
      <c r="U187" s="56"/>
      <c r="V187" s="56"/>
      <c r="W187" s="56">
        <f t="shared" ref="W187:AH187" si="71">W175</f>
        <v>0</v>
      </c>
      <c r="X187" s="56">
        <f t="shared" si="71"/>
        <v>0</v>
      </c>
      <c r="Y187" s="56">
        <f t="shared" si="71"/>
        <v>0</v>
      </c>
      <c r="Z187" s="56">
        <f t="shared" si="71"/>
        <v>0</v>
      </c>
      <c r="AA187" s="33">
        <f t="shared" si="71"/>
        <v>0</v>
      </c>
      <c r="AB187" s="56">
        <f t="shared" si="71"/>
        <v>0</v>
      </c>
      <c r="AC187" s="56">
        <f t="shared" si="71"/>
        <v>0</v>
      </c>
      <c r="AD187" s="56">
        <f t="shared" si="71"/>
        <v>0</v>
      </c>
      <c r="AE187" s="56">
        <f t="shared" si="71"/>
        <v>0</v>
      </c>
      <c r="AF187" s="56">
        <f t="shared" si="71"/>
        <v>0</v>
      </c>
      <c r="AG187" s="56">
        <f t="shared" si="71"/>
        <v>0</v>
      </c>
      <c r="AH187" s="56">
        <f t="shared" si="71"/>
        <v>0</v>
      </c>
    </row>
    <row r="188" spans="2:35" hidden="1" x14ac:dyDescent="0.3">
      <c r="B188" s="23" t="s">
        <v>95</v>
      </c>
      <c r="G188" s="56"/>
      <c r="H188" s="56"/>
      <c r="I188" s="56"/>
      <c r="J188" s="56"/>
      <c r="K188" s="56"/>
      <c r="L188" s="56"/>
      <c r="M188" s="56"/>
      <c r="N188" s="56"/>
      <c r="O188" s="33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33"/>
      <c r="AB188" s="56"/>
      <c r="AC188" s="56"/>
      <c r="AD188" s="56"/>
      <c r="AE188" s="56"/>
      <c r="AF188" s="56"/>
      <c r="AG188" s="56"/>
      <c r="AH188" s="56"/>
    </row>
    <row r="189" spans="2:35" hidden="1" x14ac:dyDescent="0.3">
      <c r="B189" s="23" t="s">
        <v>96</v>
      </c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>
        <f>+'Link In'!R259</f>
        <v>0</v>
      </c>
      <c r="X189" s="56">
        <f>+'Link In'!S259</f>
        <v>0</v>
      </c>
      <c r="Y189" s="56">
        <f>+'Link In'!T259</f>
        <v>0</v>
      </c>
      <c r="Z189" s="56">
        <f>+'Link In'!U259</f>
        <v>0</v>
      </c>
      <c r="AA189" s="56">
        <f>+'Link In'!V259</f>
        <v>0</v>
      </c>
      <c r="AB189" s="56">
        <f>+'Link In'!W259</f>
        <v>0</v>
      </c>
      <c r="AC189" s="56">
        <f>+'Link In'!X259</f>
        <v>0</v>
      </c>
      <c r="AD189" s="56">
        <f>+'Link In'!Y259</f>
        <v>0</v>
      </c>
      <c r="AE189" s="56">
        <f>+'Link In'!Z259</f>
        <v>0</v>
      </c>
      <c r="AF189" s="56">
        <f>+'Link In'!AA259</f>
        <v>0</v>
      </c>
      <c r="AG189" s="56">
        <f>+'Link In'!AB259</f>
        <v>0</v>
      </c>
      <c r="AH189" s="56">
        <f>+'Link In'!AC259</f>
        <v>0</v>
      </c>
    </row>
    <row r="190" spans="2:35" hidden="1" x14ac:dyDescent="0.3">
      <c r="G190" s="53"/>
      <c r="H190" s="53"/>
      <c r="I190" s="53"/>
      <c r="J190" s="53"/>
      <c r="K190" s="53"/>
      <c r="L190" s="53"/>
      <c r="M190" s="53"/>
      <c r="N190" s="53"/>
      <c r="O190" s="168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168"/>
      <c r="AB190" s="53"/>
      <c r="AC190" s="53"/>
      <c r="AD190" s="53"/>
      <c r="AE190" s="53"/>
      <c r="AF190" s="53"/>
      <c r="AG190" s="53"/>
      <c r="AH190" s="53"/>
    </row>
    <row r="191" spans="2:35" hidden="1" x14ac:dyDescent="0.3">
      <c r="B191" s="23" t="s">
        <v>99</v>
      </c>
      <c r="G191" s="53"/>
      <c r="H191" s="53"/>
      <c r="I191" s="53"/>
      <c r="J191" s="53"/>
      <c r="K191" s="53"/>
      <c r="L191" s="53"/>
      <c r="M191" s="53"/>
      <c r="N191" s="53"/>
      <c r="O191" s="168"/>
      <c r="P191" s="53"/>
      <c r="Q191" s="53"/>
      <c r="R191" s="53"/>
      <c r="S191" s="53"/>
      <c r="T191" s="53"/>
      <c r="U191" s="53"/>
      <c r="V191" s="53"/>
      <c r="W191" s="53">
        <v>0</v>
      </c>
      <c r="X191" s="53">
        <v>0</v>
      </c>
      <c r="Y191" s="53">
        <v>0</v>
      </c>
      <c r="Z191" s="53">
        <v>0</v>
      </c>
      <c r="AA191" s="168">
        <v>0</v>
      </c>
      <c r="AB191" s="53">
        <v>0</v>
      </c>
      <c r="AC191" s="53">
        <v>0</v>
      </c>
      <c r="AD191" s="53">
        <v>0</v>
      </c>
      <c r="AE191" s="53">
        <v>0</v>
      </c>
      <c r="AF191" s="53">
        <v>0</v>
      </c>
      <c r="AG191" s="53">
        <v>0</v>
      </c>
      <c r="AH191" s="53">
        <v>0</v>
      </c>
    </row>
    <row r="192" spans="2:35" hidden="1" x14ac:dyDescent="0.3"/>
    <row r="193" spans="2:34" hidden="1" x14ac:dyDescent="0.3">
      <c r="B193" s="69" t="s">
        <v>155</v>
      </c>
      <c r="G193" s="228">
        <f>G140</f>
        <v>43160</v>
      </c>
      <c r="H193" s="228">
        <f t="shared" ref="H193:AH193" si="72">H140</f>
        <v>43191</v>
      </c>
      <c r="I193" s="228">
        <f t="shared" si="72"/>
        <v>43221</v>
      </c>
      <c r="J193" s="228">
        <f t="shared" si="72"/>
        <v>43252</v>
      </c>
      <c r="K193" s="228">
        <f t="shared" si="72"/>
        <v>43282</v>
      </c>
      <c r="L193" s="228">
        <f t="shared" si="72"/>
        <v>43313</v>
      </c>
      <c r="M193" s="228">
        <f t="shared" si="72"/>
        <v>43344</v>
      </c>
      <c r="N193" s="228">
        <f t="shared" si="72"/>
        <v>43374</v>
      </c>
      <c r="O193" s="228">
        <f t="shared" si="72"/>
        <v>43405</v>
      </c>
      <c r="P193" s="228">
        <f t="shared" si="72"/>
        <v>43435</v>
      </c>
      <c r="Q193" s="228">
        <f t="shared" si="72"/>
        <v>43466</v>
      </c>
      <c r="R193" s="228">
        <f t="shared" si="72"/>
        <v>43497</v>
      </c>
      <c r="S193" s="228">
        <f t="shared" si="72"/>
        <v>43525</v>
      </c>
      <c r="T193" s="228">
        <f t="shared" si="72"/>
        <v>43556</v>
      </c>
      <c r="U193" s="228">
        <f t="shared" si="72"/>
        <v>43586</v>
      </c>
      <c r="V193" s="228">
        <f t="shared" si="72"/>
        <v>43617</v>
      </c>
      <c r="W193" s="228">
        <f t="shared" si="72"/>
        <v>43647</v>
      </c>
      <c r="X193" s="228">
        <f t="shared" si="72"/>
        <v>43678</v>
      </c>
      <c r="Y193" s="228">
        <f t="shared" si="72"/>
        <v>43709</v>
      </c>
      <c r="Z193" s="228">
        <f t="shared" si="72"/>
        <v>43739</v>
      </c>
      <c r="AA193" s="228">
        <f t="shared" si="72"/>
        <v>43770</v>
      </c>
      <c r="AB193" s="228">
        <f t="shared" si="72"/>
        <v>43800</v>
      </c>
      <c r="AC193" s="228">
        <f t="shared" si="72"/>
        <v>43831</v>
      </c>
      <c r="AD193" s="228">
        <f t="shared" si="72"/>
        <v>43862</v>
      </c>
      <c r="AE193" s="228">
        <f t="shared" si="72"/>
        <v>43891</v>
      </c>
      <c r="AF193" s="228">
        <f t="shared" si="72"/>
        <v>43922</v>
      </c>
      <c r="AG193" s="228">
        <f t="shared" si="72"/>
        <v>43952</v>
      </c>
      <c r="AH193" s="228">
        <f t="shared" si="72"/>
        <v>43983</v>
      </c>
    </row>
    <row r="194" spans="2:34" hidden="1" x14ac:dyDescent="0.3">
      <c r="B194" s="226" t="s">
        <v>149</v>
      </c>
    </row>
    <row r="195" spans="2:34" hidden="1" x14ac:dyDescent="0.3">
      <c r="B195" s="23" t="s">
        <v>158</v>
      </c>
      <c r="G195" s="23">
        <f>+'Link In'!B322</f>
        <v>0</v>
      </c>
      <c r="H195" s="23">
        <f>+'Link In'!C322</f>
        <v>0</v>
      </c>
      <c r="I195" s="23">
        <f>+'Link In'!D322</f>
        <v>0</v>
      </c>
      <c r="J195" s="23">
        <f>+'Link In'!E322</f>
        <v>0</v>
      </c>
      <c r="K195" s="23">
        <f>+'Link In'!F322</f>
        <v>0</v>
      </c>
      <c r="L195" s="23">
        <f>+'Link In'!G322</f>
        <v>0</v>
      </c>
      <c r="M195" s="23">
        <f>+'Link In'!H322</f>
        <v>0</v>
      </c>
      <c r="N195" s="23">
        <f>+'Link In'!I322</f>
        <v>0</v>
      </c>
      <c r="O195" s="23">
        <f>+'Link In'!J322</f>
        <v>0</v>
      </c>
      <c r="P195" s="23">
        <f>+'Link In'!K322</f>
        <v>0</v>
      </c>
      <c r="Q195" s="23">
        <f>+'Link In'!L322</f>
        <v>0</v>
      </c>
      <c r="R195" s="23">
        <f>+'Link In'!M322</f>
        <v>0</v>
      </c>
      <c r="S195" s="23">
        <f>+'Link In'!N322</f>
        <v>0</v>
      </c>
      <c r="T195" s="23">
        <f>+'Link In'!O322</f>
        <v>0</v>
      </c>
      <c r="U195" s="23">
        <f>+'Link In'!P322</f>
        <v>0</v>
      </c>
      <c r="V195" s="23">
        <f>+'Link In'!Q322</f>
        <v>0</v>
      </c>
      <c r="W195" s="23">
        <f>+'Link In'!R322</f>
        <v>0</v>
      </c>
      <c r="X195" s="23">
        <f>+'Link In'!S322</f>
        <v>0</v>
      </c>
      <c r="Y195" s="23">
        <f>+'Link In'!T322</f>
        <v>0</v>
      </c>
      <c r="Z195" s="23">
        <f>+'Link In'!U322</f>
        <v>0</v>
      </c>
      <c r="AA195" s="23">
        <f>+'Link In'!V322</f>
        <v>0</v>
      </c>
      <c r="AB195" s="23">
        <f>+'Link In'!W322</f>
        <v>0</v>
      </c>
      <c r="AC195" s="23">
        <f>+'Link In'!X322</f>
        <v>0</v>
      </c>
      <c r="AD195" s="23">
        <f>+'Link In'!Y322</f>
        <v>0</v>
      </c>
      <c r="AE195" s="23">
        <f>+'Link In'!Z322</f>
        <v>0</v>
      </c>
      <c r="AF195" s="23">
        <f>+'Link In'!AA322</f>
        <v>0</v>
      </c>
      <c r="AG195" s="23">
        <f>+'Link In'!AB322</f>
        <v>0</v>
      </c>
      <c r="AH195" s="23">
        <f>+'Link In'!AC322</f>
        <v>0</v>
      </c>
    </row>
    <row r="196" spans="2:34" hidden="1" x14ac:dyDescent="0.3"/>
    <row r="197" spans="2:34" hidden="1" x14ac:dyDescent="0.3">
      <c r="B197" s="226" t="s">
        <v>44</v>
      </c>
    </row>
    <row r="198" spans="2:34" hidden="1" x14ac:dyDescent="0.3">
      <c r="B198" s="23" t="s">
        <v>158</v>
      </c>
      <c r="G198" s="35">
        <f>+G187</f>
        <v>0</v>
      </c>
      <c r="H198" s="35">
        <f t="shared" ref="H198:AH198" si="73">+H187</f>
        <v>0</v>
      </c>
      <c r="I198" s="35">
        <f t="shared" si="73"/>
        <v>0</v>
      </c>
      <c r="J198" s="35">
        <f t="shared" si="73"/>
        <v>0</v>
      </c>
      <c r="K198" s="35">
        <f t="shared" si="73"/>
        <v>0</v>
      </c>
      <c r="L198" s="35">
        <f t="shared" si="73"/>
        <v>0</v>
      </c>
      <c r="M198" s="35">
        <f t="shared" si="73"/>
        <v>0</v>
      </c>
      <c r="N198" s="35">
        <f t="shared" si="73"/>
        <v>0</v>
      </c>
      <c r="O198" s="35">
        <f t="shared" si="73"/>
        <v>0</v>
      </c>
      <c r="P198" s="35">
        <f t="shared" si="73"/>
        <v>0</v>
      </c>
      <c r="Q198" s="35">
        <f t="shared" si="73"/>
        <v>0</v>
      </c>
      <c r="R198" s="35">
        <f t="shared" si="73"/>
        <v>0</v>
      </c>
      <c r="S198" s="35">
        <f t="shared" si="73"/>
        <v>0</v>
      </c>
      <c r="T198" s="35">
        <f t="shared" si="73"/>
        <v>0</v>
      </c>
      <c r="U198" s="35">
        <f t="shared" si="73"/>
        <v>0</v>
      </c>
      <c r="V198" s="35">
        <f t="shared" si="73"/>
        <v>0</v>
      </c>
      <c r="W198" s="35">
        <f t="shared" si="73"/>
        <v>0</v>
      </c>
      <c r="X198" s="35">
        <f t="shared" si="73"/>
        <v>0</v>
      </c>
      <c r="Y198" s="35">
        <f t="shared" si="73"/>
        <v>0</v>
      </c>
      <c r="Z198" s="35">
        <f t="shared" si="73"/>
        <v>0</v>
      </c>
      <c r="AA198" s="35">
        <f t="shared" si="73"/>
        <v>0</v>
      </c>
      <c r="AB198" s="35">
        <f t="shared" si="73"/>
        <v>0</v>
      </c>
      <c r="AC198" s="35">
        <f t="shared" si="73"/>
        <v>0</v>
      </c>
      <c r="AD198" s="35">
        <f t="shared" si="73"/>
        <v>0</v>
      </c>
      <c r="AE198" s="35">
        <f t="shared" si="73"/>
        <v>0</v>
      </c>
      <c r="AF198" s="35">
        <f t="shared" si="73"/>
        <v>0</v>
      </c>
      <c r="AG198" s="35">
        <f t="shared" si="73"/>
        <v>0</v>
      </c>
      <c r="AH198" s="35">
        <f t="shared" si="73"/>
        <v>0</v>
      </c>
    </row>
    <row r="199" spans="2:34" hidden="1" x14ac:dyDescent="0.3"/>
    <row r="200" spans="2:34" hidden="1" x14ac:dyDescent="0.3">
      <c r="B200" s="226" t="s">
        <v>42</v>
      </c>
    </row>
    <row r="201" spans="2:34" hidden="1" x14ac:dyDescent="0.3">
      <c r="B201" s="23" t="s">
        <v>158</v>
      </c>
      <c r="G201" s="35">
        <f>+G185</f>
        <v>0</v>
      </c>
      <c r="H201" s="35">
        <f t="shared" ref="H201:AH201" si="74">+H185</f>
        <v>0</v>
      </c>
      <c r="I201" s="35">
        <f t="shared" si="74"/>
        <v>0</v>
      </c>
      <c r="J201" s="35">
        <f t="shared" si="74"/>
        <v>0</v>
      </c>
      <c r="K201" s="35">
        <f t="shared" si="74"/>
        <v>0</v>
      </c>
      <c r="L201" s="35">
        <f t="shared" si="74"/>
        <v>0</v>
      </c>
      <c r="M201" s="35">
        <f t="shared" si="74"/>
        <v>0</v>
      </c>
      <c r="N201" s="35">
        <f t="shared" si="74"/>
        <v>0</v>
      </c>
      <c r="O201" s="35">
        <f t="shared" si="74"/>
        <v>0</v>
      </c>
      <c r="P201" s="35">
        <f t="shared" si="74"/>
        <v>0</v>
      </c>
      <c r="Q201" s="35">
        <f t="shared" si="74"/>
        <v>0</v>
      </c>
      <c r="R201" s="35">
        <f t="shared" si="74"/>
        <v>0</v>
      </c>
      <c r="S201" s="35">
        <f t="shared" si="74"/>
        <v>0</v>
      </c>
      <c r="T201" s="35">
        <f t="shared" si="74"/>
        <v>0</v>
      </c>
      <c r="U201" s="35">
        <f t="shared" si="74"/>
        <v>0</v>
      </c>
      <c r="V201" s="35">
        <f t="shared" si="74"/>
        <v>0</v>
      </c>
      <c r="W201" s="35">
        <f t="shared" si="74"/>
        <v>0</v>
      </c>
      <c r="X201" s="35">
        <f t="shared" si="74"/>
        <v>0</v>
      </c>
      <c r="Y201" s="35">
        <f t="shared" si="74"/>
        <v>0</v>
      </c>
      <c r="Z201" s="35">
        <f t="shared" si="74"/>
        <v>0</v>
      </c>
      <c r="AA201" s="35">
        <f t="shared" si="74"/>
        <v>0</v>
      </c>
      <c r="AB201" s="35">
        <f t="shared" si="74"/>
        <v>0</v>
      </c>
      <c r="AC201" s="35">
        <f t="shared" si="74"/>
        <v>0</v>
      </c>
      <c r="AD201" s="35">
        <f t="shared" si="74"/>
        <v>0</v>
      </c>
      <c r="AE201" s="35">
        <f t="shared" si="74"/>
        <v>0</v>
      </c>
      <c r="AF201" s="35">
        <f t="shared" si="74"/>
        <v>0</v>
      </c>
      <c r="AG201" s="35">
        <f t="shared" si="74"/>
        <v>0</v>
      </c>
      <c r="AH201" s="35">
        <f t="shared" si="74"/>
        <v>0</v>
      </c>
    </row>
  </sheetData>
  <mergeCells count="8">
    <mergeCell ref="A7:P7"/>
    <mergeCell ref="Q7:AI7"/>
    <mergeCell ref="A4:P4"/>
    <mergeCell ref="Q4:AI4"/>
    <mergeCell ref="A5:P5"/>
    <mergeCell ref="Q5:AI5"/>
    <mergeCell ref="A6:P6"/>
    <mergeCell ref="Q6:AI6"/>
  </mergeCells>
  <pageMargins left="0.7" right="0.7" top="0.75" bottom="0.75" header="0.3" footer="0.3"/>
  <pageSetup scale="72" pageOrder="overThenDown" orientation="landscape" r:id="rId1"/>
  <rowBreaks count="1" manualBreakCount="1">
    <brk id="45" max="33" man="1"/>
  </rowBreaks>
  <colBreaks count="2" manualBreakCount="2">
    <brk id="16" min="8" max="89" man="1"/>
    <brk id="34" min="8" max="89" man="1"/>
  </colBreaks>
  <customProperties>
    <customPr name="_pios_id" r:id="rId2"/>
  </customProperties>
  <ignoredErrors>
    <ignoredError sqref="E162:F164 E143:F151 E165:F16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3"/>
  <sheetViews>
    <sheetView zoomScaleNormal="100" workbookViewId="0"/>
  </sheetViews>
  <sheetFormatPr defaultColWidth="9.109375" defaultRowHeight="13.8" x14ac:dyDescent="0.3"/>
  <cols>
    <col min="1" max="2" width="9.109375" style="23"/>
    <col min="3" max="3" width="9.88671875" style="23" bestFit="1" customWidth="1"/>
    <col min="4" max="4" width="0" style="23" hidden="1" customWidth="1"/>
    <col min="5" max="5" width="12.33203125" style="23" bestFit="1" customWidth="1"/>
    <col min="6" max="6" width="9.109375" style="23" customWidth="1"/>
    <col min="7" max="7" width="11.6640625" style="23" bestFit="1" customWidth="1"/>
    <col min="8" max="8" width="11.44140625" style="23" bestFit="1" customWidth="1"/>
    <col min="9" max="9" width="12.44140625" style="23" bestFit="1" customWidth="1"/>
    <col min="10" max="12" width="11.44140625" style="23" bestFit="1" customWidth="1"/>
    <col min="13" max="18" width="10.5546875" style="23" bestFit="1" customWidth="1"/>
    <col min="19" max="30" width="9.33203125" style="23" bestFit="1" customWidth="1"/>
    <col min="31" max="16384" width="9.109375" style="23"/>
  </cols>
  <sheetData>
    <row r="1" spans="1:35" ht="14.4" x14ac:dyDescent="0.3">
      <c r="A1" s="82" t="s">
        <v>86</v>
      </c>
      <c r="B1"/>
      <c r="C1"/>
      <c r="D1"/>
      <c r="E1"/>
      <c r="F1"/>
      <c r="G1"/>
      <c r="H1"/>
      <c r="I1"/>
      <c r="J1"/>
      <c r="R1" s="83" t="str">
        <f>'Link In'!A4</f>
        <v>W/P - 2-1</v>
      </c>
      <c r="S1" s="82" t="s">
        <v>86</v>
      </c>
      <c r="T1"/>
      <c r="U1"/>
      <c r="V1"/>
      <c r="W1"/>
      <c r="X1"/>
      <c r="Y1"/>
      <c r="Z1"/>
      <c r="AA1"/>
      <c r="AB1"/>
      <c r="AI1" s="83" t="str">
        <f>R1</f>
        <v>W/P - 2-1</v>
      </c>
    </row>
    <row r="2" spans="1:35" ht="14.4" x14ac:dyDescent="0.3">
      <c r="A2" s="69" t="s">
        <v>87</v>
      </c>
      <c r="B2"/>
      <c r="C2"/>
      <c r="D2"/>
      <c r="E2"/>
      <c r="F2"/>
      <c r="G2"/>
      <c r="H2"/>
      <c r="I2"/>
      <c r="J2"/>
      <c r="R2" s="84" t="str">
        <f ca="1">RIGHT(CELL("filename",$A$1),LEN(CELL("filename",$A$1))-SEARCH("\Revenues",CELL("filename",$A$1),1))</f>
        <v>Revenues\[KAWC 2018 Rate Case - Bill Analysis.xlsx]SFR</v>
      </c>
      <c r="S2" s="69" t="s">
        <v>87</v>
      </c>
      <c r="T2"/>
      <c r="U2"/>
      <c r="V2"/>
      <c r="W2"/>
      <c r="X2"/>
      <c r="Y2"/>
      <c r="Z2"/>
      <c r="AA2"/>
      <c r="AB2"/>
      <c r="AI2" s="84" t="str">
        <f ca="1">RIGHT(CELL("filename",$A$1),LEN(CELL("filename",$A$1))-SEARCH("\Revenues",CELL("filename",$A$1),1))</f>
        <v>Revenues\[KAWC 2018 Rate Case - Bill Analysis.xlsx]SFR</v>
      </c>
    </row>
    <row r="4" spans="1:35" x14ac:dyDescent="0.3">
      <c r="A4" s="246" t="str">
        <f>'Link In'!A1</f>
        <v>Kentucky American Water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 t="str">
        <f>A4</f>
        <v>Kentucky American Water</v>
      </c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</row>
    <row r="5" spans="1:35" x14ac:dyDescent="0.3">
      <c r="A5" s="246" t="str">
        <f>'Link In'!A2</f>
        <v>Case No. 2018-00358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 t="str">
        <f>A5</f>
        <v>Case No. 2018-00358</v>
      </c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</row>
    <row r="6" spans="1:35" x14ac:dyDescent="0.3">
      <c r="A6" s="246" t="str">
        <f>'Link In'!A3</f>
        <v>For the 12 Months Ending June 30, 2020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 t="str">
        <f>A6</f>
        <v>For the 12 Months Ending June 30, 2020</v>
      </c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</row>
    <row r="7" spans="1:35" x14ac:dyDescent="0.3">
      <c r="A7" s="246" t="s">
        <v>57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 t="s">
        <v>57</v>
      </c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</row>
    <row r="9" spans="1:35" x14ac:dyDescent="0.3"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5" x14ac:dyDescent="0.3">
      <c r="A10" s="24" t="s">
        <v>0</v>
      </c>
      <c r="B10" s="1"/>
      <c r="C10" s="1"/>
      <c r="D10" s="1"/>
      <c r="E10" s="1" t="s">
        <v>24</v>
      </c>
      <c r="F10" s="1"/>
      <c r="G10" s="1" t="s">
        <v>25</v>
      </c>
      <c r="H10" s="1" t="s">
        <v>25</v>
      </c>
      <c r="I10" s="1" t="s">
        <v>25</v>
      </c>
      <c r="J10" s="1" t="s">
        <v>25</v>
      </c>
      <c r="K10" s="1" t="s">
        <v>25</v>
      </c>
      <c r="L10" s="1" t="s">
        <v>25</v>
      </c>
      <c r="M10" s="1" t="s">
        <v>25</v>
      </c>
      <c r="N10" s="1" t="s">
        <v>25</v>
      </c>
      <c r="O10" s="1" t="s">
        <v>25</v>
      </c>
      <c r="P10" s="1" t="s">
        <v>25</v>
      </c>
      <c r="Q10" s="1" t="s">
        <v>25</v>
      </c>
      <c r="R10" s="1" t="s">
        <v>25</v>
      </c>
      <c r="S10" s="1"/>
      <c r="T10" s="1"/>
      <c r="U10" s="1"/>
      <c r="V10" s="1"/>
      <c r="W10" s="1" t="s">
        <v>26</v>
      </c>
      <c r="X10" s="1" t="s">
        <v>26</v>
      </c>
      <c r="Y10" s="1" t="s">
        <v>26</v>
      </c>
      <c r="Z10" s="1" t="s">
        <v>26</v>
      </c>
      <c r="AA10" s="1" t="s">
        <v>26</v>
      </c>
      <c r="AB10" s="1" t="s">
        <v>26</v>
      </c>
      <c r="AC10" s="1" t="s">
        <v>26</v>
      </c>
      <c r="AD10" s="1" t="s">
        <v>26</v>
      </c>
      <c r="AE10" s="1" t="s">
        <v>26</v>
      </c>
      <c r="AF10" s="1" t="s">
        <v>26</v>
      </c>
      <c r="AG10" s="1" t="s">
        <v>26</v>
      </c>
      <c r="AH10" s="1" t="s">
        <v>26</v>
      </c>
    </row>
    <row r="11" spans="1:35" x14ac:dyDescent="0.3">
      <c r="A11" s="2" t="s">
        <v>1</v>
      </c>
      <c r="B11" s="3"/>
      <c r="C11" s="3"/>
      <c r="D11" s="3"/>
      <c r="E11" s="4"/>
      <c r="F11" s="4"/>
      <c r="G11" s="5">
        <v>43160</v>
      </c>
      <c r="H11" s="5">
        <v>43191</v>
      </c>
      <c r="I11" s="5">
        <v>43221</v>
      </c>
      <c r="J11" s="5">
        <v>43252</v>
      </c>
      <c r="K11" s="5">
        <v>43282</v>
      </c>
      <c r="L11" s="5">
        <v>43313</v>
      </c>
      <c r="M11" s="5">
        <v>43344</v>
      </c>
      <c r="N11" s="5">
        <v>43374</v>
      </c>
      <c r="O11" s="5">
        <v>43405</v>
      </c>
      <c r="P11" s="5">
        <v>43435</v>
      </c>
      <c r="Q11" s="5">
        <v>43466</v>
      </c>
      <c r="R11" s="5">
        <v>43497</v>
      </c>
      <c r="S11" s="5">
        <v>43525</v>
      </c>
      <c r="T11" s="5">
        <v>43556</v>
      </c>
      <c r="U11" s="5">
        <v>43586</v>
      </c>
      <c r="V11" s="5">
        <v>43617</v>
      </c>
      <c r="W11" s="5">
        <v>43647</v>
      </c>
      <c r="X11" s="5">
        <v>43678</v>
      </c>
      <c r="Y11" s="5">
        <v>43709</v>
      </c>
      <c r="Z11" s="5">
        <v>43739</v>
      </c>
      <c r="AA11" s="5">
        <v>43770</v>
      </c>
      <c r="AB11" s="5">
        <v>43800</v>
      </c>
      <c r="AC11" s="5">
        <v>43831</v>
      </c>
      <c r="AD11" s="5">
        <v>43862</v>
      </c>
      <c r="AE11" s="5">
        <v>43891</v>
      </c>
      <c r="AF11" s="5">
        <v>43922</v>
      </c>
      <c r="AG11" s="5">
        <v>43952</v>
      </c>
      <c r="AH11" s="5">
        <v>43983</v>
      </c>
    </row>
    <row r="12" spans="1:35" x14ac:dyDescent="0.3">
      <c r="A12" s="6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8"/>
      <c r="AC12" s="8"/>
      <c r="AD12" s="8"/>
      <c r="AE12" s="8"/>
      <c r="AF12" s="8"/>
      <c r="AG12" s="8"/>
      <c r="AH12" s="8"/>
    </row>
    <row r="13" spans="1:35" x14ac:dyDescent="0.3">
      <c r="A13" s="6"/>
      <c r="B13" s="21" t="s">
        <v>17</v>
      </c>
      <c r="C13" s="74"/>
      <c r="D13" s="10"/>
      <c r="E13" s="7" t="s">
        <v>23</v>
      </c>
      <c r="F13" s="7" t="s">
        <v>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5" x14ac:dyDescent="0.3">
      <c r="A14" s="6"/>
      <c r="B14" s="12" t="s">
        <v>3</v>
      </c>
      <c r="C14" s="13"/>
      <c r="D14" s="12"/>
      <c r="E14" s="149">
        <v>13.63</v>
      </c>
      <c r="F14" s="149">
        <v>13.63</v>
      </c>
      <c r="G14" s="13">
        <f>'Link In'!B97</f>
        <v>0</v>
      </c>
      <c r="H14" s="13">
        <f>'Link In'!C97</f>
        <v>0</v>
      </c>
      <c r="I14" s="13">
        <f>'Link In'!D97</f>
        <v>0</v>
      </c>
      <c r="J14" s="13">
        <f>'Link In'!E97</f>
        <v>0</v>
      </c>
      <c r="K14" s="13">
        <f>'Link In'!F97</f>
        <v>0</v>
      </c>
      <c r="L14" s="13">
        <f>'Link In'!G97</f>
        <v>0</v>
      </c>
      <c r="M14" s="13">
        <f>'Link In'!H97</f>
        <v>0</v>
      </c>
      <c r="N14" s="13">
        <f>'Link In'!I97</f>
        <v>0</v>
      </c>
      <c r="O14" s="13">
        <f>'Link In'!J97</f>
        <v>0</v>
      </c>
      <c r="P14" s="13">
        <f>'Link In'!K97</f>
        <v>0</v>
      </c>
      <c r="Q14" s="13">
        <f>'Link In'!L97</f>
        <v>0</v>
      </c>
      <c r="R14" s="13">
        <f>'Link In'!M97</f>
        <v>0</v>
      </c>
      <c r="S14" s="13">
        <f>'Link In'!N97</f>
        <v>0</v>
      </c>
      <c r="T14" s="13">
        <f>'Link In'!O97</f>
        <v>0</v>
      </c>
      <c r="U14" s="13">
        <f>'Link In'!P97</f>
        <v>0</v>
      </c>
      <c r="V14" s="13">
        <f>'Link In'!Q97</f>
        <v>0</v>
      </c>
      <c r="W14" s="13">
        <f>'Link In'!R97</f>
        <v>0</v>
      </c>
      <c r="X14" s="13">
        <f>'Link In'!S97</f>
        <v>0</v>
      </c>
      <c r="Y14" s="13">
        <f>'Link In'!T97</f>
        <v>0</v>
      </c>
      <c r="Z14" s="13">
        <f>'Link In'!U97</f>
        <v>0</v>
      </c>
      <c r="AA14" s="13">
        <f>'Link In'!V97</f>
        <v>0</v>
      </c>
      <c r="AB14" s="13">
        <f>'Link In'!W97</f>
        <v>0</v>
      </c>
      <c r="AC14" s="13">
        <f>'Link In'!X97</f>
        <v>0</v>
      </c>
      <c r="AD14" s="13">
        <f>'Link In'!Y97</f>
        <v>0</v>
      </c>
      <c r="AE14" s="13">
        <f>'Link In'!Z97</f>
        <v>0</v>
      </c>
      <c r="AF14" s="13">
        <f>'Link In'!AA97</f>
        <v>0</v>
      </c>
      <c r="AG14" s="13">
        <f>'Link In'!AB97</f>
        <v>0</v>
      </c>
      <c r="AH14" s="13">
        <f>'Link In'!AC97</f>
        <v>0</v>
      </c>
    </row>
    <row r="15" spans="1:35" x14ac:dyDescent="0.3">
      <c r="A15" s="6"/>
      <c r="B15" s="12" t="s">
        <v>4</v>
      </c>
      <c r="C15" s="13"/>
      <c r="D15" s="12"/>
      <c r="E15" s="123">
        <v>20.46</v>
      </c>
      <c r="F15" s="123">
        <v>20.46</v>
      </c>
      <c r="G15" s="13">
        <f>'Link In'!B98</f>
        <v>0</v>
      </c>
      <c r="H15" s="13">
        <f>'Link In'!C98</f>
        <v>0</v>
      </c>
      <c r="I15" s="13">
        <f>'Link In'!D98</f>
        <v>0</v>
      </c>
      <c r="J15" s="13">
        <f>'Link In'!E98</f>
        <v>0</v>
      </c>
      <c r="K15" s="13">
        <f>'Link In'!F98</f>
        <v>0</v>
      </c>
      <c r="L15" s="13">
        <f>'Link In'!G98</f>
        <v>0</v>
      </c>
      <c r="M15" s="13">
        <f>'Link In'!H98</f>
        <v>0</v>
      </c>
      <c r="N15" s="13">
        <f>'Link In'!I98</f>
        <v>0</v>
      </c>
      <c r="O15" s="13">
        <f>'Link In'!J98</f>
        <v>0</v>
      </c>
      <c r="P15" s="13">
        <f>'Link In'!K98</f>
        <v>0</v>
      </c>
      <c r="Q15" s="13">
        <f>'Link In'!L98</f>
        <v>0</v>
      </c>
      <c r="R15" s="13">
        <f>'Link In'!M98</f>
        <v>0</v>
      </c>
      <c r="S15" s="13">
        <f>'Link In'!N98</f>
        <v>0</v>
      </c>
      <c r="T15" s="13">
        <f>'Link In'!O98</f>
        <v>0</v>
      </c>
      <c r="U15" s="13">
        <f>'Link In'!P98</f>
        <v>0</v>
      </c>
      <c r="V15" s="13">
        <f>'Link In'!Q98</f>
        <v>0</v>
      </c>
      <c r="W15" s="13">
        <f>'Link In'!R98</f>
        <v>0</v>
      </c>
      <c r="X15" s="13">
        <f>'Link In'!S98</f>
        <v>0</v>
      </c>
      <c r="Y15" s="13">
        <f>'Link In'!T98</f>
        <v>0</v>
      </c>
      <c r="Z15" s="13">
        <f>'Link In'!U98</f>
        <v>0</v>
      </c>
      <c r="AA15" s="13">
        <f>'Link In'!V98</f>
        <v>0</v>
      </c>
      <c r="AB15" s="13">
        <f>'Link In'!W98</f>
        <v>0</v>
      </c>
      <c r="AC15" s="13">
        <f>'Link In'!X98</f>
        <v>0</v>
      </c>
      <c r="AD15" s="13">
        <f>'Link In'!Y98</f>
        <v>0</v>
      </c>
      <c r="AE15" s="13">
        <f>'Link In'!Z98</f>
        <v>0</v>
      </c>
      <c r="AF15" s="13">
        <f>'Link In'!AA98</f>
        <v>0</v>
      </c>
      <c r="AG15" s="13">
        <f>'Link In'!AB98</f>
        <v>0</v>
      </c>
      <c r="AH15" s="13">
        <f>'Link In'!AC98</f>
        <v>0</v>
      </c>
    </row>
    <row r="16" spans="1:35" x14ac:dyDescent="0.3">
      <c r="A16" s="6"/>
      <c r="B16" s="12" t="s">
        <v>5</v>
      </c>
      <c r="C16" s="13"/>
      <c r="D16" s="12"/>
      <c r="E16" s="123">
        <v>34.07</v>
      </c>
      <c r="F16" s="123">
        <v>34.07</v>
      </c>
      <c r="G16" s="13">
        <f>'Link In'!B99</f>
        <v>0</v>
      </c>
      <c r="H16" s="13">
        <f>'Link In'!C99</f>
        <v>0</v>
      </c>
      <c r="I16" s="13">
        <f>'Link In'!D99</f>
        <v>0</v>
      </c>
      <c r="J16" s="13">
        <f>'Link In'!E99</f>
        <v>0</v>
      </c>
      <c r="K16" s="13">
        <f>'Link In'!F99</f>
        <v>0</v>
      </c>
      <c r="L16" s="13">
        <f>'Link In'!G99</f>
        <v>0</v>
      </c>
      <c r="M16" s="13">
        <f>'Link In'!H99</f>
        <v>0</v>
      </c>
      <c r="N16" s="13">
        <f>'Link In'!I99</f>
        <v>0</v>
      </c>
      <c r="O16" s="13">
        <f>'Link In'!J99</f>
        <v>0</v>
      </c>
      <c r="P16" s="13">
        <f>'Link In'!K99</f>
        <v>0</v>
      </c>
      <c r="Q16" s="13">
        <f>'Link In'!L99</f>
        <v>0</v>
      </c>
      <c r="R16" s="13">
        <f>'Link In'!M99</f>
        <v>0</v>
      </c>
      <c r="S16" s="13">
        <f>'Link In'!N99</f>
        <v>0</v>
      </c>
      <c r="T16" s="13">
        <f>'Link In'!O99</f>
        <v>0</v>
      </c>
      <c r="U16" s="13">
        <f>'Link In'!P99</f>
        <v>0</v>
      </c>
      <c r="V16" s="13">
        <f>'Link In'!Q99</f>
        <v>0</v>
      </c>
      <c r="W16" s="13">
        <f>'Link In'!R99</f>
        <v>0</v>
      </c>
      <c r="X16" s="13">
        <f>'Link In'!S99</f>
        <v>0</v>
      </c>
      <c r="Y16" s="13">
        <f>'Link In'!T99</f>
        <v>0</v>
      </c>
      <c r="Z16" s="13">
        <f>'Link In'!U99</f>
        <v>0</v>
      </c>
      <c r="AA16" s="13">
        <f>'Link In'!V99</f>
        <v>0</v>
      </c>
      <c r="AB16" s="13">
        <f>'Link In'!W99</f>
        <v>0</v>
      </c>
      <c r="AC16" s="13">
        <f>'Link In'!X99</f>
        <v>0</v>
      </c>
      <c r="AD16" s="13">
        <f>'Link In'!Y99</f>
        <v>0</v>
      </c>
      <c r="AE16" s="13">
        <f>'Link In'!Z99</f>
        <v>0</v>
      </c>
      <c r="AF16" s="13">
        <f>'Link In'!AA99</f>
        <v>0</v>
      </c>
      <c r="AG16" s="13">
        <f>'Link In'!AB99</f>
        <v>0</v>
      </c>
      <c r="AH16" s="13">
        <f>'Link In'!AC99</f>
        <v>0</v>
      </c>
    </row>
    <row r="17" spans="1:34" x14ac:dyDescent="0.3">
      <c r="A17" s="6"/>
      <c r="B17" s="12" t="s">
        <v>6</v>
      </c>
      <c r="C17" s="13"/>
      <c r="D17" s="12"/>
      <c r="E17" s="123">
        <v>68.17</v>
      </c>
      <c r="F17" s="123">
        <v>68.17</v>
      </c>
      <c r="G17" s="13">
        <f>'Link In'!B100</f>
        <v>4</v>
      </c>
      <c r="H17" s="13">
        <f>'Link In'!C100</f>
        <v>4</v>
      </c>
      <c r="I17" s="13">
        <f>'Link In'!D100</f>
        <v>4</v>
      </c>
      <c r="J17" s="13">
        <f>'Link In'!E100</f>
        <v>4</v>
      </c>
      <c r="K17" s="13">
        <f>'Link In'!F100</f>
        <v>4</v>
      </c>
      <c r="L17" s="13">
        <f>'Link In'!G100</f>
        <v>4</v>
      </c>
      <c r="M17" s="13">
        <f>'Link In'!H100</f>
        <v>5</v>
      </c>
      <c r="N17" s="13">
        <f>'Link In'!I100</f>
        <v>5</v>
      </c>
      <c r="O17" s="13">
        <f>'Link In'!J100</f>
        <v>5</v>
      </c>
      <c r="P17" s="13">
        <f>'Link In'!K100</f>
        <v>5</v>
      </c>
      <c r="Q17" s="13">
        <f>'Link In'!L100</f>
        <v>5</v>
      </c>
      <c r="R17" s="13">
        <f>'Link In'!M100</f>
        <v>5</v>
      </c>
      <c r="S17" s="13">
        <f>'Link In'!N100</f>
        <v>5</v>
      </c>
      <c r="T17" s="13">
        <f>'Link In'!O100</f>
        <v>5</v>
      </c>
      <c r="U17" s="13">
        <f>'Link In'!P100</f>
        <v>5</v>
      </c>
      <c r="V17" s="13">
        <f>'Link In'!Q100</f>
        <v>5</v>
      </c>
      <c r="W17" s="13">
        <f>'Link In'!R100</f>
        <v>5</v>
      </c>
      <c r="X17" s="13">
        <f>'Link In'!S100</f>
        <v>5</v>
      </c>
      <c r="Y17" s="13">
        <f>'Link In'!T100</f>
        <v>5</v>
      </c>
      <c r="Z17" s="13">
        <f>'Link In'!U100</f>
        <v>5</v>
      </c>
      <c r="AA17" s="13">
        <f>'Link In'!V100</f>
        <v>5</v>
      </c>
      <c r="AB17" s="13">
        <f>'Link In'!W100</f>
        <v>5</v>
      </c>
      <c r="AC17" s="13">
        <f>'Link In'!X100</f>
        <v>5</v>
      </c>
      <c r="AD17" s="13">
        <f>'Link In'!Y100</f>
        <v>5</v>
      </c>
      <c r="AE17" s="13">
        <f>'Link In'!Z100</f>
        <v>5</v>
      </c>
      <c r="AF17" s="13">
        <f>'Link In'!AA100</f>
        <v>5</v>
      </c>
      <c r="AG17" s="13">
        <f>'Link In'!AB100</f>
        <v>5</v>
      </c>
      <c r="AH17" s="13">
        <f>'Link In'!AC100</f>
        <v>5</v>
      </c>
    </row>
    <row r="18" spans="1:34" x14ac:dyDescent="0.3">
      <c r="A18" s="6"/>
      <c r="B18" s="12" t="s">
        <v>7</v>
      </c>
      <c r="C18" s="13"/>
      <c r="D18" s="12"/>
      <c r="E18" s="123">
        <v>109.04</v>
      </c>
      <c r="F18" s="123">
        <v>109.04</v>
      </c>
      <c r="G18" s="13">
        <f>'Link In'!B101</f>
        <v>7</v>
      </c>
      <c r="H18" s="13">
        <f>'Link In'!C101</f>
        <v>6.0328319882611883</v>
      </c>
      <c r="I18" s="13">
        <f>'Link In'!D101</f>
        <v>-1</v>
      </c>
      <c r="J18" s="13">
        <f>'Link In'!E101</f>
        <v>7.6028063096111511</v>
      </c>
      <c r="K18" s="13">
        <f>'Link In'!F101</f>
        <v>4</v>
      </c>
      <c r="L18" s="13">
        <f>'Link In'!G101</f>
        <v>4</v>
      </c>
      <c r="M18" s="13">
        <f>'Link In'!H101</f>
        <v>5</v>
      </c>
      <c r="N18" s="13">
        <f>'Link In'!I101</f>
        <v>5</v>
      </c>
      <c r="O18" s="13">
        <f>'Link In'!J101</f>
        <v>5</v>
      </c>
      <c r="P18" s="13">
        <f>'Link In'!K101</f>
        <v>5</v>
      </c>
      <c r="Q18" s="13">
        <f>'Link In'!L101</f>
        <v>5</v>
      </c>
      <c r="R18" s="13">
        <f>'Link In'!M101</f>
        <v>5</v>
      </c>
      <c r="S18" s="13">
        <f>'Link In'!N101</f>
        <v>5</v>
      </c>
      <c r="T18" s="13">
        <f>'Link In'!O101</f>
        <v>5</v>
      </c>
      <c r="U18" s="13">
        <f>'Link In'!P101</f>
        <v>5</v>
      </c>
      <c r="V18" s="13">
        <f>'Link In'!Q101</f>
        <v>5</v>
      </c>
      <c r="W18" s="13">
        <f>'Link In'!R101</f>
        <v>5</v>
      </c>
      <c r="X18" s="13">
        <f>'Link In'!S101</f>
        <v>5</v>
      </c>
      <c r="Y18" s="13">
        <f>'Link In'!T101</f>
        <v>5</v>
      </c>
      <c r="Z18" s="13">
        <f>'Link In'!U101</f>
        <v>5</v>
      </c>
      <c r="AA18" s="13">
        <f>'Link In'!V101</f>
        <v>5</v>
      </c>
      <c r="AB18" s="13">
        <f>'Link In'!W101</f>
        <v>5</v>
      </c>
      <c r="AC18" s="13">
        <f>'Link In'!X101</f>
        <v>5</v>
      </c>
      <c r="AD18" s="13">
        <f>'Link In'!Y101</f>
        <v>5</v>
      </c>
      <c r="AE18" s="13">
        <f>'Link In'!Z101</f>
        <v>5</v>
      </c>
      <c r="AF18" s="13">
        <f>'Link In'!AA101</f>
        <v>5</v>
      </c>
      <c r="AG18" s="13">
        <f>'Link In'!AB101</f>
        <v>5</v>
      </c>
      <c r="AH18" s="13">
        <f>'Link In'!AC101</f>
        <v>5</v>
      </c>
    </row>
    <row r="19" spans="1:34" x14ac:dyDescent="0.3">
      <c r="A19" s="6"/>
      <c r="B19" s="12" t="s">
        <v>8</v>
      </c>
      <c r="C19" s="13"/>
      <c r="D19" s="12"/>
      <c r="E19" s="123">
        <v>204.47</v>
      </c>
      <c r="F19" s="123">
        <v>204.47</v>
      </c>
      <c r="G19" s="13">
        <f>'Link In'!B102</f>
        <v>0</v>
      </c>
      <c r="H19" s="13">
        <f>'Link In'!C102</f>
        <v>0</v>
      </c>
      <c r="I19" s="13">
        <f>'Link In'!D102</f>
        <v>0</v>
      </c>
      <c r="J19" s="13">
        <f>'Link In'!E102</f>
        <v>0</v>
      </c>
      <c r="K19" s="13">
        <f>'Link In'!F102</f>
        <v>0</v>
      </c>
      <c r="L19" s="13">
        <f>'Link In'!G102</f>
        <v>0</v>
      </c>
      <c r="M19" s="13">
        <f>'Link In'!H102</f>
        <v>0</v>
      </c>
      <c r="N19" s="13">
        <f>'Link In'!I102</f>
        <v>0</v>
      </c>
      <c r="O19" s="13">
        <f>'Link In'!J102</f>
        <v>0</v>
      </c>
      <c r="P19" s="13">
        <f>'Link In'!K102</f>
        <v>0</v>
      </c>
      <c r="Q19" s="13">
        <f>'Link In'!L102</f>
        <v>0</v>
      </c>
      <c r="R19" s="13">
        <f>'Link In'!M102</f>
        <v>0</v>
      </c>
      <c r="S19" s="13">
        <f>'Link In'!N102</f>
        <v>0</v>
      </c>
      <c r="T19" s="13">
        <f>'Link In'!O102</f>
        <v>0</v>
      </c>
      <c r="U19" s="13">
        <f>'Link In'!P102</f>
        <v>0</v>
      </c>
      <c r="V19" s="13">
        <f>'Link In'!Q102</f>
        <v>0</v>
      </c>
      <c r="W19" s="13">
        <f>'Link In'!R102</f>
        <v>0</v>
      </c>
      <c r="X19" s="13">
        <f>'Link In'!S102</f>
        <v>0</v>
      </c>
      <c r="Y19" s="13">
        <f>'Link In'!T102</f>
        <v>0</v>
      </c>
      <c r="Z19" s="13">
        <f>'Link In'!U102</f>
        <v>0</v>
      </c>
      <c r="AA19" s="13">
        <f>'Link In'!V102</f>
        <v>0</v>
      </c>
      <c r="AB19" s="13">
        <f>'Link In'!W102</f>
        <v>0</v>
      </c>
      <c r="AC19" s="13">
        <f>'Link In'!X102</f>
        <v>0</v>
      </c>
      <c r="AD19" s="13">
        <f>'Link In'!Y102</f>
        <v>0</v>
      </c>
      <c r="AE19" s="13">
        <f>'Link In'!Z102</f>
        <v>0</v>
      </c>
      <c r="AF19" s="13">
        <f>'Link In'!AA102</f>
        <v>0</v>
      </c>
      <c r="AG19" s="13">
        <f>'Link In'!AB102</f>
        <v>0</v>
      </c>
      <c r="AH19" s="13">
        <f>'Link In'!AC102</f>
        <v>0</v>
      </c>
    </row>
    <row r="20" spans="1:34" x14ac:dyDescent="0.3">
      <c r="A20" s="6"/>
      <c r="B20" s="12" t="s">
        <v>9</v>
      </c>
      <c r="C20" s="13"/>
      <c r="D20" s="12"/>
      <c r="E20" s="123">
        <v>340.77</v>
      </c>
      <c r="F20" s="123">
        <v>340.77</v>
      </c>
      <c r="G20" s="13">
        <f>'Link In'!B103</f>
        <v>7</v>
      </c>
      <c r="H20" s="13">
        <f>'Link In'!C103</f>
        <v>6.0328667429644636</v>
      </c>
      <c r="I20" s="13">
        <f>'Link In'!D103</f>
        <v>0</v>
      </c>
      <c r="J20" s="13">
        <f>'Link In'!E103</f>
        <v>0</v>
      </c>
      <c r="K20" s="13">
        <f>'Link In'!F103</f>
        <v>0</v>
      </c>
      <c r="L20" s="13">
        <f>'Link In'!G103</f>
        <v>5</v>
      </c>
      <c r="M20" s="13">
        <f>'Link In'!H103</f>
        <v>6</v>
      </c>
      <c r="N20" s="13">
        <f>'Link In'!I103</f>
        <v>6</v>
      </c>
      <c r="O20" s="13">
        <f>'Link In'!J103</f>
        <v>6</v>
      </c>
      <c r="P20" s="13">
        <f>'Link In'!K103</f>
        <v>6</v>
      </c>
      <c r="Q20" s="13">
        <f>'Link In'!L103</f>
        <v>6</v>
      </c>
      <c r="R20" s="13">
        <f>'Link In'!M103</f>
        <v>6</v>
      </c>
      <c r="S20" s="13">
        <f>'Link In'!N103</f>
        <v>6</v>
      </c>
      <c r="T20" s="13">
        <f>'Link In'!O103</f>
        <v>6</v>
      </c>
      <c r="U20" s="13">
        <f>'Link In'!P103</f>
        <v>6</v>
      </c>
      <c r="V20" s="13">
        <f>'Link In'!Q103</f>
        <v>6</v>
      </c>
      <c r="W20" s="13">
        <f>'Link In'!R103</f>
        <v>6</v>
      </c>
      <c r="X20" s="13">
        <f>'Link In'!S103</f>
        <v>6</v>
      </c>
      <c r="Y20" s="13">
        <f>'Link In'!T103</f>
        <v>6</v>
      </c>
      <c r="Z20" s="13">
        <f>'Link In'!U103</f>
        <v>6</v>
      </c>
      <c r="AA20" s="13">
        <f>'Link In'!V103</f>
        <v>6</v>
      </c>
      <c r="AB20" s="13">
        <f>'Link In'!W103</f>
        <v>6</v>
      </c>
      <c r="AC20" s="13">
        <f>'Link In'!X103</f>
        <v>6</v>
      </c>
      <c r="AD20" s="13">
        <f>'Link In'!Y103</f>
        <v>6</v>
      </c>
      <c r="AE20" s="13">
        <f>'Link In'!Z103</f>
        <v>6</v>
      </c>
      <c r="AF20" s="13">
        <f>'Link In'!AA103</f>
        <v>6</v>
      </c>
      <c r="AG20" s="13">
        <f>'Link In'!AB103</f>
        <v>6</v>
      </c>
      <c r="AH20" s="13">
        <f>'Link In'!AC103</f>
        <v>6</v>
      </c>
    </row>
    <row r="21" spans="1:34" x14ac:dyDescent="0.3">
      <c r="A21" s="6"/>
      <c r="B21" s="12" t="s">
        <v>10</v>
      </c>
      <c r="C21" s="13"/>
      <c r="D21" s="12"/>
      <c r="E21" s="123">
        <v>681.5</v>
      </c>
      <c r="F21" s="123">
        <v>681.5</v>
      </c>
      <c r="G21" s="13">
        <f>'Link In'!B104</f>
        <v>5</v>
      </c>
      <c r="H21" s="13">
        <f>'Link In'!C104</f>
        <v>5</v>
      </c>
      <c r="I21" s="13">
        <f>'Link In'!D104</f>
        <v>4.1785766691122523</v>
      </c>
      <c r="J21" s="13">
        <f>'Link In'!E104</f>
        <v>4</v>
      </c>
      <c r="K21" s="13">
        <f>'Link In'!F104</f>
        <v>4</v>
      </c>
      <c r="L21" s="13">
        <f>'Link In'!G104</f>
        <v>3</v>
      </c>
      <c r="M21" s="13">
        <f>'Link In'!H104</f>
        <v>4</v>
      </c>
      <c r="N21" s="13">
        <f>'Link In'!I104</f>
        <v>4</v>
      </c>
      <c r="O21" s="13">
        <f>'Link In'!J104</f>
        <v>4</v>
      </c>
      <c r="P21" s="13">
        <f>'Link In'!K104</f>
        <v>4</v>
      </c>
      <c r="Q21" s="13">
        <f>'Link In'!L104</f>
        <v>4</v>
      </c>
      <c r="R21" s="13">
        <f>'Link In'!M104</f>
        <v>4</v>
      </c>
      <c r="S21" s="13">
        <f>'Link In'!N104</f>
        <v>4</v>
      </c>
      <c r="T21" s="13">
        <f>'Link In'!O104</f>
        <v>4</v>
      </c>
      <c r="U21" s="13">
        <f>'Link In'!P104</f>
        <v>4</v>
      </c>
      <c r="V21" s="13">
        <f>'Link In'!Q104</f>
        <v>4</v>
      </c>
      <c r="W21" s="13">
        <f>'Link In'!R104</f>
        <v>4</v>
      </c>
      <c r="X21" s="13">
        <f>'Link In'!S104</f>
        <v>4</v>
      </c>
      <c r="Y21" s="13">
        <f>'Link In'!T104</f>
        <v>4</v>
      </c>
      <c r="Z21" s="13">
        <f>'Link In'!U104</f>
        <v>4</v>
      </c>
      <c r="AA21" s="13">
        <f>'Link In'!V104</f>
        <v>4</v>
      </c>
      <c r="AB21" s="13">
        <f>'Link In'!W104</f>
        <v>4</v>
      </c>
      <c r="AC21" s="13">
        <f>'Link In'!X104</f>
        <v>4</v>
      </c>
      <c r="AD21" s="13">
        <f>'Link In'!Y104</f>
        <v>4</v>
      </c>
      <c r="AE21" s="13">
        <f>'Link In'!Z104</f>
        <v>4</v>
      </c>
      <c r="AF21" s="13">
        <f>'Link In'!AA104</f>
        <v>4</v>
      </c>
      <c r="AG21" s="13">
        <f>'Link In'!AB104</f>
        <v>4</v>
      </c>
      <c r="AH21" s="13">
        <f>'Link In'!AC104</f>
        <v>4</v>
      </c>
    </row>
    <row r="22" spans="1:34" x14ac:dyDescent="0.3">
      <c r="A22" s="6"/>
      <c r="B22" s="12" t="s">
        <v>11</v>
      </c>
      <c r="C22" s="13"/>
      <c r="D22" s="12"/>
      <c r="E22" s="123">
        <v>1090.4000000000001</v>
      </c>
      <c r="F22" s="123">
        <v>1090.4000000000001</v>
      </c>
      <c r="G22" s="13">
        <f>'Link In'!B105</f>
        <v>0</v>
      </c>
      <c r="H22" s="13">
        <f>'Link In'!C105</f>
        <v>0</v>
      </c>
      <c r="I22" s="13">
        <f>'Link In'!D105</f>
        <v>0</v>
      </c>
      <c r="J22" s="13">
        <f>'Link In'!E105</f>
        <v>0</v>
      </c>
      <c r="K22" s="13">
        <f>'Link In'!F105</f>
        <v>0</v>
      </c>
      <c r="L22" s="13">
        <f>'Link In'!G105</f>
        <v>0</v>
      </c>
      <c r="M22" s="13">
        <f>'Link In'!H105</f>
        <v>0</v>
      </c>
      <c r="N22" s="13">
        <f>'Link In'!I105</f>
        <v>0</v>
      </c>
      <c r="O22" s="13">
        <f>'Link In'!J105</f>
        <v>0</v>
      </c>
      <c r="P22" s="13">
        <f>'Link In'!K105</f>
        <v>0</v>
      </c>
      <c r="Q22" s="13">
        <f>'Link In'!L105</f>
        <v>0</v>
      </c>
      <c r="R22" s="13">
        <f>'Link In'!M105</f>
        <v>0</v>
      </c>
      <c r="S22" s="13">
        <f>'Link In'!N105</f>
        <v>0</v>
      </c>
      <c r="T22" s="13">
        <f>'Link In'!O105</f>
        <v>0</v>
      </c>
      <c r="U22" s="13">
        <f>'Link In'!P105</f>
        <v>0</v>
      </c>
      <c r="V22" s="13">
        <f>'Link In'!Q105</f>
        <v>0</v>
      </c>
      <c r="W22" s="13">
        <f>'Link In'!R105</f>
        <v>0</v>
      </c>
      <c r="X22" s="13">
        <f>'Link In'!S105</f>
        <v>0</v>
      </c>
      <c r="Y22" s="13">
        <f>'Link In'!T105</f>
        <v>0</v>
      </c>
      <c r="Z22" s="13">
        <f>'Link In'!U105</f>
        <v>0</v>
      </c>
      <c r="AA22" s="13">
        <f>'Link In'!V105</f>
        <v>0</v>
      </c>
      <c r="AB22" s="13">
        <f>'Link In'!W105</f>
        <v>0</v>
      </c>
      <c r="AC22" s="13">
        <f>'Link In'!X105</f>
        <v>0</v>
      </c>
      <c r="AD22" s="13">
        <f>'Link In'!Y105</f>
        <v>0</v>
      </c>
      <c r="AE22" s="13">
        <f>'Link In'!Z105</f>
        <v>0</v>
      </c>
      <c r="AF22" s="13">
        <f>'Link In'!AA105</f>
        <v>0</v>
      </c>
      <c r="AG22" s="13">
        <f>'Link In'!AB105</f>
        <v>0</v>
      </c>
      <c r="AH22" s="13">
        <f>'Link In'!AC105</f>
        <v>0</v>
      </c>
    </row>
    <row r="23" spans="1:34" x14ac:dyDescent="0.3">
      <c r="A23" s="6"/>
      <c r="B23" s="12"/>
      <c r="C23" s="13"/>
      <c r="D23" s="12"/>
      <c r="E23" s="86"/>
      <c r="F23" s="86"/>
      <c r="G23" s="13"/>
      <c r="H23" s="13"/>
      <c r="I23" s="13"/>
      <c r="J23" s="13"/>
      <c r="K23" s="13"/>
      <c r="L23" s="13"/>
      <c r="M23" s="13"/>
      <c r="N23" s="13"/>
      <c r="O23" s="1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x14ac:dyDescent="0.3">
      <c r="A24" s="6"/>
      <c r="B24" s="15"/>
      <c r="C24" s="16"/>
      <c r="D24" s="15"/>
      <c r="E24" s="87"/>
      <c r="F24" s="87"/>
      <c r="G24" s="16"/>
      <c r="H24" s="16"/>
      <c r="I24" s="16"/>
      <c r="J24" s="16"/>
      <c r="K24" s="16"/>
      <c r="L24" s="16"/>
      <c r="M24" s="16"/>
      <c r="N24" s="16"/>
      <c r="O24" s="16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x14ac:dyDescent="0.3">
      <c r="A25" s="6"/>
      <c r="B25" s="10" t="s">
        <v>31</v>
      </c>
      <c r="C25" s="18"/>
      <c r="D25" s="10"/>
      <c r="E25" s="17"/>
      <c r="F25" s="17"/>
      <c r="G25" s="18">
        <f>SUM(G14:G24)</f>
        <v>23</v>
      </c>
      <c r="H25" s="18">
        <f>SUM(H14:H24)</f>
        <v>21.065698731225652</v>
      </c>
      <c r="I25" s="18">
        <f>SUM(I14:I24)</f>
        <v>7.1785766691122523</v>
      </c>
      <c r="J25" s="18">
        <f t="shared" ref="J25:AH25" si="0">SUM(J14:J24)</f>
        <v>15.60280630961115</v>
      </c>
      <c r="K25" s="18">
        <f t="shared" si="0"/>
        <v>12</v>
      </c>
      <c r="L25" s="18">
        <f t="shared" si="0"/>
        <v>16</v>
      </c>
      <c r="M25" s="18">
        <f t="shared" si="0"/>
        <v>20</v>
      </c>
      <c r="N25" s="18">
        <f t="shared" si="0"/>
        <v>20</v>
      </c>
      <c r="O25" s="18">
        <f t="shared" si="0"/>
        <v>20</v>
      </c>
      <c r="P25" s="18">
        <f t="shared" si="0"/>
        <v>20</v>
      </c>
      <c r="Q25" s="18">
        <f t="shared" si="0"/>
        <v>20</v>
      </c>
      <c r="R25" s="18">
        <f t="shared" si="0"/>
        <v>20</v>
      </c>
      <c r="S25" s="18">
        <f t="shared" si="0"/>
        <v>20</v>
      </c>
      <c r="T25" s="18">
        <f t="shared" si="0"/>
        <v>20</v>
      </c>
      <c r="U25" s="18">
        <f t="shared" si="0"/>
        <v>20</v>
      </c>
      <c r="V25" s="18">
        <f t="shared" si="0"/>
        <v>20</v>
      </c>
      <c r="W25" s="18">
        <f t="shared" si="0"/>
        <v>20</v>
      </c>
      <c r="X25" s="18">
        <f t="shared" si="0"/>
        <v>20</v>
      </c>
      <c r="Y25" s="18">
        <f t="shared" si="0"/>
        <v>20</v>
      </c>
      <c r="Z25" s="18">
        <f t="shared" si="0"/>
        <v>20</v>
      </c>
      <c r="AA25" s="18">
        <f t="shared" si="0"/>
        <v>20</v>
      </c>
      <c r="AB25" s="18">
        <f t="shared" si="0"/>
        <v>20</v>
      </c>
      <c r="AC25" s="18">
        <f t="shared" si="0"/>
        <v>20</v>
      </c>
      <c r="AD25" s="18">
        <f t="shared" si="0"/>
        <v>20</v>
      </c>
      <c r="AE25" s="18">
        <f t="shared" si="0"/>
        <v>20</v>
      </c>
      <c r="AF25" s="18">
        <f t="shared" si="0"/>
        <v>20</v>
      </c>
      <c r="AG25" s="18">
        <f t="shared" si="0"/>
        <v>20</v>
      </c>
      <c r="AH25" s="18">
        <f t="shared" si="0"/>
        <v>20</v>
      </c>
    </row>
    <row r="26" spans="1:34" x14ac:dyDescent="0.3">
      <c r="A26" s="6"/>
      <c r="B26" s="7"/>
      <c r="C26" s="7"/>
      <c r="D26" s="7"/>
      <c r="E26" s="18"/>
      <c r="F26" s="19"/>
      <c r="G26" s="18"/>
      <c r="H26" s="18"/>
      <c r="I26" s="18"/>
      <c r="J26" s="18"/>
      <c r="K26" s="18"/>
      <c r="L26" s="18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x14ac:dyDescent="0.3">
      <c r="E27" s="18"/>
      <c r="G27" s="18"/>
      <c r="H27" s="18"/>
      <c r="I27" s="18"/>
      <c r="J27" s="18"/>
      <c r="K27" s="18"/>
      <c r="L27" s="18"/>
      <c r="M27" s="35"/>
      <c r="N27" s="35"/>
      <c r="O27" s="167"/>
      <c r="AA27" s="164"/>
    </row>
    <row r="28" spans="1:34" x14ac:dyDescent="0.3">
      <c r="E28" s="19"/>
      <c r="G28" s="19"/>
      <c r="H28" s="19"/>
      <c r="I28" s="19"/>
      <c r="J28" s="19"/>
      <c r="K28" s="19"/>
      <c r="L28" s="19"/>
      <c r="O28" s="164"/>
      <c r="AA28" s="164"/>
    </row>
    <row r="29" spans="1:34" x14ac:dyDescent="0.3">
      <c r="O29" s="164"/>
      <c r="AA29" s="164"/>
    </row>
    <row r="30" spans="1:34" x14ac:dyDescent="0.3">
      <c r="A30" s="2" t="s">
        <v>18</v>
      </c>
      <c r="B30" s="3"/>
      <c r="C30" s="3"/>
      <c r="D30" s="3"/>
      <c r="E30" s="4"/>
      <c r="F30" s="4"/>
      <c r="G30" s="5">
        <f t="shared" ref="G30:AH30" si="1">G11</f>
        <v>43160</v>
      </c>
      <c r="H30" s="5">
        <f t="shared" si="1"/>
        <v>43191</v>
      </c>
      <c r="I30" s="5">
        <f t="shared" si="1"/>
        <v>43221</v>
      </c>
      <c r="J30" s="5">
        <f t="shared" si="1"/>
        <v>43252</v>
      </c>
      <c r="K30" s="5">
        <f t="shared" si="1"/>
        <v>43282</v>
      </c>
      <c r="L30" s="5">
        <f t="shared" si="1"/>
        <v>43313</v>
      </c>
      <c r="M30" s="5">
        <f t="shared" si="1"/>
        <v>43344</v>
      </c>
      <c r="N30" s="5">
        <f t="shared" si="1"/>
        <v>43374</v>
      </c>
      <c r="O30" s="165">
        <f t="shared" si="1"/>
        <v>43405</v>
      </c>
      <c r="P30" s="5">
        <f t="shared" si="1"/>
        <v>43435</v>
      </c>
      <c r="Q30" s="5">
        <f t="shared" si="1"/>
        <v>43466</v>
      </c>
      <c r="R30" s="5">
        <f t="shared" si="1"/>
        <v>43497</v>
      </c>
      <c r="S30" s="5">
        <f t="shared" si="1"/>
        <v>43525</v>
      </c>
      <c r="T30" s="5">
        <f t="shared" si="1"/>
        <v>43556</v>
      </c>
      <c r="U30" s="5">
        <f t="shared" si="1"/>
        <v>43586</v>
      </c>
      <c r="V30" s="5">
        <f t="shared" si="1"/>
        <v>43617</v>
      </c>
      <c r="W30" s="5">
        <f t="shared" si="1"/>
        <v>43647</v>
      </c>
      <c r="X30" s="5">
        <f t="shared" si="1"/>
        <v>43678</v>
      </c>
      <c r="Y30" s="5">
        <f t="shared" si="1"/>
        <v>43709</v>
      </c>
      <c r="Z30" s="5">
        <f t="shared" si="1"/>
        <v>43739</v>
      </c>
      <c r="AA30" s="165">
        <f t="shared" si="1"/>
        <v>43770</v>
      </c>
      <c r="AB30" s="5">
        <f t="shared" si="1"/>
        <v>43800</v>
      </c>
      <c r="AC30" s="5">
        <f t="shared" si="1"/>
        <v>43831</v>
      </c>
      <c r="AD30" s="5">
        <f t="shared" si="1"/>
        <v>43862</v>
      </c>
      <c r="AE30" s="5">
        <f t="shared" si="1"/>
        <v>43891</v>
      </c>
      <c r="AF30" s="5">
        <f t="shared" si="1"/>
        <v>43922</v>
      </c>
      <c r="AG30" s="5">
        <f t="shared" si="1"/>
        <v>43952</v>
      </c>
      <c r="AH30" s="5">
        <f t="shared" si="1"/>
        <v>43983</v>
      </c>
    </row>
    <row r="31" spans="1:34" x14ac:dyDescent="0.3">
      <c r="A31" s="25"/>
      <c r="B31" s="26"/>
      <c r="C31" s="26"/>
      <c r="D31" s="26"/>
      <c r="E31" s="26"/>
      <c r="F31" s="26"/>
      <c r="G31" s="9"/>
      <c r="H31" s="9"/>
      <c r="I31" s="9"/>
      <c r="J31" s="9"/>
      <c r="K31" s="9"/>
      <c r="L31" s="9"/>
      <c r="M31" s="9"/>
      <c r="N31" s="9"/>
      <c r="O31" s="16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66"/>
      <c r="AB31" s="9"/>
      <c r="AC31" s="9"/>
      <c r="AD31" s="9"/>
      <c r="AE31" s="9"/>
      <c r="AF31" s="9"/>
      <c r="AG31" s="9"/>
      <c r="AH31" s="9"/>
    </row>
    <row r="32" spans="1:34" x14ac:dyDescent="0.3">
      <c r="A32" s="6"/>
      <c r="B32" s="21" t="s">
        <v>17</v>
      </c>
      <c r="C32" s="21"/>
      <c r="D32" s="21"/>
      <c r="E32" s="7" t="s">
        <v>23</v>
      </c>
      <c r="F32" s="7" t="s">
        <v>23</v>
      </c>
      <c r="G32" s="27"/>
      <c r="H32" s="27"/>
      <c r="I32" s="27"/>
      <c r="J32" s="27"/>
      <c r="K32" s="27"/>
      <c r="L32" s="27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x14ac:dyDescent="0.3">
      <c r="A33" s="6"/>
      <c r="B33" s="29" t="s">
        <v>27</v>
      </c>
      <c r="C33" s="29"/>
      <c r="D33" s="29"/>
      <c r="E33" s="151">
        <v>4.3254999999999999</v>
      </c>
      <c r="F33" s="151">
        <v>3.8370000000000002</v>
      </c>
      <c r="G33" s="13">
        <f>'Link In'!B108</f>
        <v>30674.092849437515</v>
      </c>
      <c r="H33" s="13">
        <f>'Link In'!C108</f>
        <v>33576.25408845739</v>
      </c>
      <c r="I33" s="13">
        <f>'Link In'!D108</f>
        <v>30695.405008475878</v>
      </c>
      <c r="J33" s="13">
        <f>'Link In'!E108</f>
        <v>45355.199999999997</v>
      </c>
      <c r="K33" s="13">
        <f>'Link In'!F108</f>
        <v>42557.561988596091</v>
      </c>
      <c r="L33" s="13">
        <f>'Link In'!G108</f>
        <v>45338.514085375253</v>
      </c>
      <c r="M33" s="13">
        <f>'Link In'!H108</f>
        <v>44307.170478585453</v>
      </c>
      <c r="N33" s="13">
        <f>'Link In'!I108</f>
        <v>40253.224142156621</v>
      </c>
      <c r="O33" s="13">
        <f>'Link In'!J108</f>
        <v>32803.269032004158</v>
      </c>
      <c r="P33" s="13">
        <f>'Link In'!K108</f>
        <v>32719.580735480857</v>
      </c>
      <c r="Q33" s="13">
        <f>'Link In'!L108</f>
        <v>30923.483689113495</v>
      </c>
      <c r="R33" s="13">
        <f>'Link In'!M108</f>
        <v>28771.050183076928</v>
      </c>
      <c r="S33" s="13">
        <f>'Link In'!N108</f>
        <v>30429.286765855944</v>
      </c>
      <c r="T33" s="13">
        <f>'Link In'!O108</f>
        <v>31063.688863149109</v>
      </c>
      <c r="U33" s="13">
        <f>'Link In'!P108</f>
        <v>40196.463710357719</v>
      </c>
      <c r="V33" s="13">
        <f>'Link In'!Q108</f>
        <v>42867.850051304806</v>
      </c>
      <c r="W33" s="13">
        <f>'Link In'!R108</f>
        <v>44169.632123322168</v>
      </c>
      <c r="X33" s="13">
        <f>'Link In'!S108</f>
        <v>46152.373859636435</v>
      </c>
      <c r="Y33" s="13">
        <f>'Link In'!T108</f>
        <v>43819.847331631667</v>
      </c>
      <c r="Z33" s="13">
        <f>'Link In'!U108</f>
        <v>39809.604168272832</v>
      </c>
      <c r="AA33" s="13">
        <f>'Link In'!V108</f>
        <v>32448.194399382577</v>
      </c>
      <c r="AB33" s="13">
        <f>'Link In'!W108</f>
        <v>32368.224854896358</v>
      </c>
      <c r="AC33" s="13">
        <f>'Link In'!X108</f>
        <v>30923.483689113491</v>
      </c>
      <c r="AD33" s="13">
        <f>'Link In'!Y108</f>
        <v>28771.050183076928</v>
      </c>
      <c r="AE33" s="13">
        <f>'Link In'!Z108</f>
        <v>30429.286765855944</v>
      </c>
      <c r="AF33" s="13">
        <f>'Link In'!AA108</f>
        <v>31063.688863149109</v>
      </c>
      <c r="AG33" s="13">
        <f>'Link In'!AB108</f>
        <v>40196.463710357719</v>
      </c>
      <c r="AH33" s="13">
        <f>'Link In'!AC108</f>
        <v>42867.850051304806</v>
      </c>
    </row>
    <row r="34" spans="1:34" x14ac:dyDescent="0.3">
      <c r="A34" s="6"/>
      <c r="B34" s="29" t="s">
        <v>27</v>
      </c>
      <c r="C34" s="29"/>
      <c r="D34" s="29"/>
      <c r="E34" s="151">
        <v>2.25</v>
      </c>
      <c r="F34" s="151">
        <v>2.25</v>
      </c>
      <c r="G34" s="13">
        <f>'Link In'!B109</f>
        <v>766.7</v>
      </c>
      <c r="H34" s="13">
        <f>'Link In'!C109</f>
        <v>875.9</v>
      </c>
      <c r="I34" s="13">
        <f>'Link In'!D109</f>
        <v>945.5</v>
      </c>
      <c r="J34" s="13">
        <f>'Link In'!E109</f>
        <v>1107</v>
      </c>
      <c r="K34" s="13">
        <f>'Link In'!F109</f>
        <v>432.34399999999994</v>
      </c>
      <c r="L34" s="13">
        <f>'Link In'!G109</f>
        <v>1203.54</v>
      </c>
      <c r="M34" s="13">
        <f>'Link In'!H109</f>
        <v>1049.5254173014694</v>
      </c>
      <c r="N34" s="13">
        <f>'Link In'!I109</f>
        <v>953.51932850928574</v>
      </c>
      <c r="O34" s="13">
        <f>'Link In'!J109</f>
        <v>776.88670847636274</v>
      </c>
      <c r="P34" s="13">
        <f>'Link In'!K109</f>
        <v>774.83576512025388</v>
      </c>
      <c r="Q34" s="13">
        <f>'Link In'!L109</f>
        <v>732.05670601542715</v>
      </c>
      <c r="R34" s="13">
        <f>'Link In'!M109</f>
        <v>681.02338955390405</v>
      </c>
      <c r="S34" s="13">
        <f>'Link In'!N109</f>
        <v>720.41505152552111</v>
      </c>
      <c r="T34" s="13">
        <f>'Link In'!O109</f>
        <v>735.4687432516231</v>
      </c>
      <c r="U34" s="13">
        <f>'Link In'!P109</f>
        <v>951.79896157392545</v>
      </c>
      <c r="V34" s="13">
        <f>'Link In'!Q109</f>
        <v>1015.2706936681504</v>
      </c>
      <c r="W34" s="13">
        <f>'Link In'!R109</f>
        <v>1046.1532429068761</v>
      </c>
      <c r="X34" s="13">
        <f>'Link In'!S109</f>
        <v>1093.1897340095375</v>
      </c>
      <c r="Y34" s="13">
        <f>'Link In'!T109</f>
        <v>1037.9819577746521</v>
      </c>
      <c r="Z34" s="13">
        <f>'Link In'!U109</f>
        <v>943.01084804279878</v>
      </c>
      <c r="AA34" s="13">
        <f>'Link In'!V109</f>
        <v>768.47740139383689</v>
      </c>
      <c r="AB34" s="13">
        <f>'Link In'!W109</f>
        <v>766.51527028374846</v>
      </c>
      <c r="AC34" s="13">
        <f>'Link In'!X109</f>
        <v>732.05670601542715</v>
      </c>
      <c r="AD34" s="13">
        <f>'Link In'!Y109</f>
        <v>681.02338955390405</v>
      </c>
      <c r="AE34" s="13">
        <f>'Link In'!Z109</f>
        <v>720.41505152552111</v>
      </c>
      <c r="AF34" s="13">
        <f>'Link In'!AA109</f>
        <v>735.4687432516231</v>
      </c>
      <c r="AG34" s="13">
        <f>'Link In'!AB109</f>
        <v>951.79896157392545</v>
      </c>
      <c r="AH34" s="13">
        <f>'Link In'!AC109</f>
        <v>1015.2706936681504</v>
      </c>
    </row>
    <row r="35" spans="1:34" x14ac:dyDescent="0.3">
      <c r="A35" s="6"/>
      <c r="B35" s="29"/>
      <c r="C35" s="29"/>
      <c r="D35" s="29"/>
      <c r="E35" s="88"/>
      <c r="F35" s="88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x14ac:dyDescent="0.3">
      <c r="A36" s="6"/>
      <c r="B36" s="29"/>
      <c r="C36" s="29"/>
      <c r="D36" s="29"/>
      <c r="E36" s="88"/>
      <c r="F36" s="88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x14ac:dyDescent="0.3">
      <c r="A37" s="6"/>
      <c r="B37" s="29"/>
      <c r="C37" s="29"/>
      <c r="D37" s="29"/>
      <c r="E37" s="88"/>
      <c r="F37" s="88"/>
      <c r="G37" s="13"/>
      <c r="H37" s="13"/>
      <c r="I37" s="13"/>
      <c r="J37" s="13"/>
      <c r="K37" s="13"/>
      <c r="L37" s="13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x14ac:dyDescent="0.3">
      <c r="A38" s="6"/>
      <c r="B38" s="30"/>
      <c r="C38" s="30"/>
      <c r="D38" s="30"/>
      <c r="E38" s="89"/>
      <c r="F38" s="89"/>
      <c r="G38" s="16"/>
      <c r="H38" s="16"/>
      <c r="I38" s="16"/>
      <c r="J38" s="16"/>
      <c r="K38" s="16"/>
      <c r="L38" s="16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1:34" x14ac:dyDescent="0.3">
      <c r="A39" s="22"/>
      <c r="B39" s="10" t="s">
        <v>22</v>
      </c>
      <c r="C39" s="10"/>
      <c r="D39" s="10"/>
      <c r="E39" s="17"/>
      <c r="F39" s="17"/>
      <c r="G39" s="18">
        <f>SUM(G33:G38)</f>
        <v>31440.792849437516</v>
      </c>
      <c r="H39" s="18">
        <f>SUM(H33:H38)</f>
        <v>34452.154088457391</v>
      </c>
      <c r="I39" s="18">
        <f>SUM(I33:I38)</f>
        <v>31640.905008475878</v>
      </c>
      <c r="J39" s="18">
        <f t="shared" ref="J39:AH39" si="2">SUM(J33:J38)</f>
        <v>46462.2</v>
      </c>
      <c r="K39" s="18">
        <f t="shared" si="2"/>
        <v>42989.905988596089</v>
      </c>
      <c r="L39" s="18">
        <f t="shared" si="2"/>
        <v>46542.054085375254</v>
      </c>
      <c r="M39" s="18">
        <f t="shared" si="2"/>
        <v>45356.695895886922</v>
      </c>
      <c r="N39" s="18">
        <f t="shared" si="2"/>
        <v>41206.743470665904</v>
      </c>
      <c r="O39" s="18">
        <f t="shared" si="2"/>
        <v>33580.155740480521</v>
      </c>
      <c r="P39" s="18">
        <f t="shared" si="2"/>
        <v>33494.41650060111</v>
      </c>
      <c r="Q39" s="18">
        <f t="shared" si="2"/>
        <v>31655.540395128923</v>
      </c>
      <c r="R39" s="18">
        <f t="shared" si="2"/>
        <v>29452.073572630834</v>
      </c>
      <c r="S39" s="18">
        <f t="shared" si="2"/>
        <v>31149.701817381465</v>
      </c>
      <c r="T39" s="18">
        <f t="shared" si="2"/>
        <v>31799.157606400731</v>
      </c>
      <c r="U39" s="18">
        <f t="shared" si="2"/>
        <v>41148.262671931647</v>
      </c>
      <c r="V39" s="18">
        <f t="shared" si="2"/>
        <v>43883.120744972955</v>
      </c>
      <c r="W39" s="18">
        <f t="shared" si="2"/>
        <v>45215.785366229044</v>
      </c>
      <c r="X39" s="18">
        <f t="shared" si="2"/>
        <v>47245.563593645973</v>
      </c>
      <c r="Y39" s="18">
        <f t="shared" si="2"/>
        <v>44857.82928940632</v>
      </c>
      <c r="Z39" s="18">
        <f t="shared" si="2"/>
        <v>40752.615016315627</v>
      </c>
      <c r="AA39" s="18">
        <f t="shared" si="2"/>
        <v>33216.671800776414</v>
      </c>
      <c r="AB39" s="18">
        <f t="shared" si="2"/>
        <v>33134.740125180106</v>
      </c>
      <c r="AC39" s="18">
        <f t="shared" si="2"/>
        <v>31655.540395128919</v>
      </c>
      <c r="AD39" s="18">
        <f t="shared" si="2"/>
        <v>29452.073572630834</v>
      </c>
      <c r="AE39" s="18">
        <f t="shared" si="2"/>
        <v>31149.701817381465</v>
      </c>
      <c r="AF39" s="18">
        <f t="shared" si="2"/>
        <v>31799.157606400731</v>
      </c>
      <c r="AG39" s="18">
        <f t="shared" si="2"/>
        <v>41148.262671931647</v>
      </c>
      <c r="AH39" s="18">
        <f t="shared" si="2"/>
        <v>43883.120744972955</v>
      </c>
    </row>
    <row r="40" spans="1:34" x14ac:dyDescent="0.3">
      <c r="E40" s="31"/>
      <c r="O40" s="13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33"/>
      <c r="AB40" s="56"/>
      <c r="AC40" s="56"/>
      <c r="AD40" s="56"/>
      <c r="AE40" s="56"/>
      <c r="AF40" s="56"/>
      <c r="AG40" s="56"/>
      <c r="AH40" s="56"/>
    </row>
    <row r="41" spans="1:34" x14ac:dyDescent="0.3">
      <c r="O41" s="13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33"/>
      <c r="AB41" s="56"/>
      <c r="AC41" s="56"/>
      <c r="AD41" s="56"/>
      <c r="AE41" s="56"/>
      <c r="AF41" s="56"/>
      <c r="AG41" s="56"/>
      <c r="AH41" s="56"/>
    </row>
    <row r="42" spans="1:34" x14ac:dyDescent="0.3">
      <c r="AA42" s="164"/>
    </row>
    <row r="43" spans="1:34" x14ac:dyDescent="0.3">
      <c r="AA43" s="164"/>
    </row>
    <row r="44" spans="1:34" x14ac:dyDescent="0.3">
      <c r="AA44" s="164"/>
    </row>
    <row r="45" spans="1:34" x14ac:dyDescent="0.3"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168"/>
      <c r="AB45" s="53"/>
      <c r="AC45" s="53"/>
      <c r="AD45" s="53"/>
      <c r="AE45" s="53"/>
      <c r="AF45" s="53"/>
      <c r="AG45" s="53"/>
      <c r="AH45" s="53"/>
    </row>
    <row r="46" spans="1:34" x14ac:dyDescent="0.3">
      <c r="A46" s="24" t="s">
        <v>36</v>
      </c>
      <c r="B46" s="1"/>
      <c r="C46" s="1"/>
      <c r="D46" s="1"/>
      <c r="E46" s="1" t="s">
        <v>24</v>
      </c>
      <c r="F46" s="1"/>
      <c r="G46" s="1" t="s">
        <v>25</v>
      </c>
      <c r="H46" s="1" t="s">
        <v>25</v>
      </c>
      <c r="I46" s="1" t="s">
        <v>25</v>
      </c>
      <c r="J46" s="1" t="s">
        <v>25</v>
      </c>
      <c r="K46" s="1" t="s">
        <v>25</v>
      </c>
      <c r="L46" s="1" t="s">
        <v>25</v>
      </c>
      <c r="M46" s="1" t="s">
        <v>25</v>
      </c>
      <c r="N46" s="1" t="s">
        <v>25</v>
      </c>
      <c r="O46" s="1" t="s">
        <v>25</v>
      </c>
      <c r="P46" s="1" t="s">
        <v>25</v>
      </c>
      <c r="Q46" s="1" t="s">
        <v>25</v>
      </c>
      <c r="R46" s="1" t="s">
        <v>25</v>
      </c>
      <c r="S46" s="1"/>
      <c r="T46" s="1"/>
      <c r="U46" s="1"/>
      <c r="V46" s="1"/>
      <c r="W46" s="1" t="s">
        <v>26</v>
      </c>
      <c r="X46" s="1" t="s">
        <v>26</v>
      </c>
      <c r="Y46" s="1" t="s">
        <v>26</v>
      </c>
      <c r="Z46" s="1" t="s">
        <v>26</v>
      </c>
      <c r="AA46" s="7" t="s">
        <v>26</v>
      </c>
      <c r="AB46" s="1" t="s">
        <v>26</v>
      </c>
      <c r="AC46" s="1" t="s">
        <v>26</v>
      </c>
      <c r="AD46" s="1" t="s">
        <v>26</v>
      </c>
      <c r="AE46" s="1" t="s">
        <v>26</v>
      </c>
      <c r="AF46" s="1" t="s">
        <v>26</v>
      </c>
      <c r="AG46" s="1" t="s">
        <v>26</v>
      </c>
      <c r="AH46" s="1" t="s">
        <v>26</v>
      </c>
    </row>
    <row r="47" spans="1:34" x14ac:dyDescent="0.3">
      <c r="A47" s="2" t="s">
        <v>1</v>
      </c>
      <c r="B47" s="3"/>
      <c r="C47" s="3"/>
      <c r="D47" s="3"/>
      <c r="E47" s="4"/>
      <c r="F47" s="4"/>
      <c r="G47" s="5">
        <f>G11</f>
        <v>43160</v>
      </c>
      <c r="H47" s="5">
        <f t="shared" ref="H47:AH47" si="3">H11</f>
        <v>43191</v>
      </c>
      <c r="I47" s="5">
        <f t="shared" si="3"/>
        <v>43221</v>
      </c>
      <c r="J47" s="5">
        <f t="shared" si="3"/>
        <v>43252</v>
      </c>
      <c r="K47" s="5">
        <f t="shared" si="3"/>
        <v>43282</v>
      </c>
      <c r="L47" s="5">
        <f t="shared" si="3"/>
        <v>43313</v>
      </c>
      <c r="M47" s="5">
        <f t="shared" si="3"/>
        <v>43344</v>
      </c>
      <c r="N47" s="5">
        <f t="shared" si="3"/>
        <v>43374</v>
      </c>
      <c r="O47" s="5">
        <f t="shared" si="3"/>
        <v>43405</v>
      </c>
      <c r="P47" s="5">
        <f t="shared" si="3"/>
        <v>43435</v>
      </c>
      <c r="Q47" s="5">
        <f t="shared" si="3"/>
        <v>43466</v>
      </c>
      <c r="R47" s="5">
        <f t="shared" si="3"/>
        <v>43497</v>
      </c>
      <c r="S47" s="5">
        <f t="shared" si="3"/>
        <v>43525</v>
      </c>
      <c r="T47" s="5">
        <f t="shared" si="3"/>
        <v>43556</v>
      </c>
      <c r="U47" s="5">
        <f t="shared" si="3"/>
        <v>43586</v>
      </c>
      <c r="V47" s="5">
        <f t="shared" si="3"/>
        <v>43617</v>
      </c>
      <c r="W47" s="5">
        <f t="shared" si="3"/>
        <v>43647</v>
      </c>
      <c r="X47" s="5">
        <f t="shared" si="3"/>
        <v>43678</v>
      </c>
      <c r="Y47" s="5">
        <f t="shared" si="3"/>
        <v>43709</v>
      </c>
      <c r="Z47" s="5">
        <f t="shared" si="3"/>
        <v>43739</v>
      </c>
      <c r="AA47" s="5">
        <f t="shared" si="3"/>
        <v>43770</v>
      </c>
      <c r="AB47" s="5">
        <f t="shared" si="3"/>
        <v>43800</v>
      </c>
      <c r="AC47" s="5">
        <f t="shared" si="3"/>
        <v>43831</v>
      </c>
      <c r="AD47" s="5">
        <f t="shared" si="3"/>
        <v>43862</v>
      </c>
      <c r="AE47" s="5">
        <f t="shared" si="3"/>
        <v>43891</v>
      </c>
      <c r="AF47" s="5">
        <f t="shared" si="3"/>
        <v>43922</v>
      </c>
      <c r="AG47" s="5">
        <f t="shared" si="3"/>
        <v>43952</v>
      </c>
      <c r="AH47" s="5">
        <f t="shared" si="3"/>
        <v>43983</v>
      </c>
    </row>
    <row r="48" spans="1:34" x14ac:dyDescent="0.3">
      <c r="A48" s="6"/>
      <c r="B48" s="7"/>
      <c r="C48" s="7"/>
      <c r="D48" s="7"/>
      <c r="E48" s="7"/>
      <c r="F48" s="7"/>
      <c r="G48" s="8"/>
      <c r="H48" s="8"/>
      <c r="I48" s="8"/>
      <c r="J48" s="8"/>
      <c r="K48" s="8"/>
      <c r="L48" s="8"/>
      <c r="M48" s="8"/>
      <c r="N48" s="8"/>
      <c r="O48" s="9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6"/>
      <c r="AB48" s="8"/>
      <c r="AC48" s="8"/>
      <c r="AD48" s="8"/>
      <c r="AE48" s="8"/>
      <c r="AF48" s="8"/>
      <c r="AG48" s="8"/>
      <c r="AH48" s="8"/>
    </row>
    <row r="49" spans="1:34" x14ac:dyDescent="0.3">
      <c r="A49" s="6"/>
      <c r="B49" s="10" t="str">
        <f>B13</f>
        <v>Sale for Resale</v>
      </c>
      <c r="C49" s="10"/>
      <c r="D49" s="10"/>
      <c r="E49" s="7" t="s">
        <v>23</v>
      </c>
      <c r="F49" s="7" t="s">
        <v>23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x14ac:dyDescent="0.3">
      <c r="A50" s="6"/>
      <c r="B50" s="12" t="s">
        <v>3</v>
      </c>
      <c r="C50" s="68"/>
      <c r="D50" s="12"/>
      <c r="E50" s="149">
        <f>E14</f>
        <v>13.63</v>
      </c>
      <c r="F50" s="149">
        <f>F14</f>
        <v>13.63</v>
      </c>
      <c r="G50" s="33">
        <f t="shared" ref="G50:K58" si="4">$E50*G14</f>
        <v>0</v>
      </c>
      <c r="H50" s="33">
        <f t="shared" si="4"/>
        <v>0</v>
      </c>
      <c r="I50" s="33">
        <f t="shared" si="4"/>
        <v>0</v>
      </c>
      <c r="J50" s="33">
        <f t="shared" si="4"/>
        <v>0</v>
      </c>
      <c r="K50" s="33">
        <f t="shared" si="4"/>
        <v>0</v>
      </c>
      <c r="L50" s="33">
        <f t="shared" ref="L50" si="5">$E50*L14</f>
        <v>0</v>
      </c>
      <c r="M50" s="155">
        <f t="shared" ref="M50:M58" si="6">$F50*M14</f>
        <v>0</v>
      </c>
      <c r="N50" s="155">
        <f t="shared" ref="N50:AH50" si="7">$E50*N14</f>
        <v>0</v>
      </c>
      <c r="O50" s="155">
        <f t="shared" si="7"/>
        <v>0</v>
      </c>
      <c r="P50" s="155">
        <f t="shared" si="7"/>
        <v>0</v>
      </c>
      <c r="Q50" s="155">
        <f t="shared" si="7"/>
        <v>0</v>
      </c>
      <c r="R50" s="155">
        <f t="shared" si="7"/>
        <v>0</v>
      </c>
      <c r="S50" s="155">
        <f t="shared" si="7"/>
        <v>0</v>
      </c>
      <c r="T50" s="155">
        <f t="shared" si="7"/>
        <v>0</v>
      </c>
      <c r="U50" s="155">
        <f t="shared" si="7"/>
        <v>0</v>
      </c>
      <c r="V50" s="155">
        <f t="shared" si="7"/>
        <v>0</v>
      </c>
      <c r="W50" s="155">
        <f t="shared" si="7"/>
        <v>0</v>
      </c>
      <c r="X50" s="155">
        <f t="shared" si="7"/>
        <v>0</v>
      </c>
      <c r="Y50" s="155">
        <f t="shared" si="7"/>
        <v>0</v>
      </c>
      <c r="Z50" s="155">
        <f t="shared" si="7"/>
        <v>0</v>
      </c>
      <c r="AA50" s="155">
        <f t="shared" si="7"/>
        <v>0</v>
      </c>
      <c r="AB50" s="155">
        <f t="shared" si="7"/>
        <v>0</v>
      </c>
      <c r="AC50" s="155">
        <f t="shared" si="7"/>
        <v>0</v>
      </c>
      <c r="AD50" s="155">
        <f t="shared" si="7"/>
        <v>0</v>
      </c>
      <c r="AE50" s="155">
        <f t="shared" si="7"/>
        <v>0</v>
      </c>
      <c r="AF50" s="155">
        <f t="shared" si="7"/>
        <v>0</v>
      </c>
      <c r="AG50" s="155">
        <f t="shared" si="7"/>
        <v>0</v>
      </c>
      <c r="AH50" s="155">
        <f t="shared" si="7"/>
        <v>0</v>
      </c>
    </row>
    <row r="51" spans="1:34" x14ac:dyDescent="0.3">
      <c r="A51" s="6"/>
      <c r="B51" s="12" t="s">
        <v>4</v>
      </c>
      <c r="C51" s="68"/>
      <c r="D51" s="12"/>
      <c r="E51" s="123">
        <f t="shared" ref="E51:F58" si="8">E15</f>
        <v>20.46</v>
      </c>
      <c r="F51" s="123">
        <f t="shared" si="8"/>
        <v>20.46</v>
      </c>
      <c r="G51" s="33">
        <f t="shared" si="4"/>
        <v>0</v>
      </c>
      <c r="H51" s="33">
        <f t="shared" si="4"/>
        <v>0</v>
      </c>
      <c r="I51" s="33">
        <f t="shared" si="4"/>
        <v>0</v>
      </c>
      <c r="J51" s="33">
        <f t="shared" si="4"/>
        <v>0</v>
      </c>
      <c r="K51" s="33">
        <f t="shared" si="4"/>
        <v>0</v>
      </c>
      <c r="L51" s="33">
        <f t="shared" ref="L51" si="9">$E51*L15</f>
        <v>0</v>
      </c>
      <c r="M51" s="33">
        <f t="shared" si="6"/>
        <v>0</v>
      </c>
      <c r="N51" s="33">
        <f t="shared" ref="N51:AH51" si="10">$E51*N15</f>
        <v>0</v>
      </c>
      <c r="O51" s="33">
        <f t="shared" si="10"/>
        <v>0</v>
      </c>
      <c r="P51" s="33">
        <f t="shared" si="10"/>
        <v>0</v>
      </c>
      <c r="Q51" s="33">
        <f t="shared" si="10"/>
        <v>0</v>
      </c>
      <c r="R51" s="33">
        <f t="shared" si="10"/>
        <v>0</v>
      </c>
      <c r="S51" s="33">
        <f t="shared" si="10"/>
        <v>0</v>
      </c>
      <c r="T51" s="33">
        <f t="shared" si="10"/>
        <v>0</v>
      </c>
      <c r="U51" s="33">
        <f t="shared" si="10"/>
        <v>0</v>
      </c>
      <c r="V51" s="33">
        <f t="shared" si="10"/>
        <v>0</v>
      </c>
      <c r="W51" s="33">
        <f t="shared" si="10"/>
        <v>0</v>
      </c>
      <c r="X51" s="33">
        <f t="shared" si="10"/>
        <v>0</v>
      </c>
      <c r="Y51" s="33">
        <f t="shared" si="10"/>
        <v>0</v>
      </c>
      <c r="Z51" s="33">
        <f t="shared" si="10"/>
        <v>0</v>
      </c>
      <c r="AA51" s="33">
        <f t="shared" si="10"/>
        <v>0</v>
      </c>
      <c r="AB51" s="33">
        <f t="shared" si="10"/>
        <v>0</v>
      </c>
      <c r="AC51" s="33">
        <f t="shared" si="10"/>
        <v>0</v>
      </c>
      <c r="AD51" s="33">
        <f t="shared" si="10"/>
        <v>0</v>
      </c>
      <c r="AE51" s="33">
        <f t="shared" si="10"/>
        <v>0</v>
      </c>
      <c r="AF51" s="33">
        <f t="shared" si="10"/>
        <v>0</v>
      </c>
      <c r="AG51" s="33">
        <f t="shared" si="10"/>
        <v>0</v>
      </c>
      <c r="AH51" s="33">
        <f t="shared" si="10"/>
        <v>0</v>
      </c>
    </row>
    <row r="52" spans="1:34" x14ac:dyDescent="0.3">
      <c r="A52" s="6"/>
      <c r="B52" s="12" t="s">
        <v>5</v>
      </c>
      <c r="C52" s="68"/>
      <c r="D52" s="12"/>
      <c r="E52" s="123">
        <f t="shared" si="8"/>
        <v>34.07</v>
      </c>
      <c r="F52" s="123">
        <f t="shared" si="8"/>
        <v>34.07</v>
      </c>
      <c r="G52" s="33">
        <f t="shared" si="4"/>
        <v>0</v>
      </c>
      <c r="H52" s="33">
        <f t="shared" si="4"/>
        <v>0</v>
      </c>
      <c r="I52" s="33">
        <f t="shared" si="4"/>
        <v>0</v>
      </c>
      <c r="J52" s="33">
        <f t="shared" si="4"/>
        <v>0</v>
      </c>
      <c r="K52" s="33">
        <f t="shared" si="4"/>
        <v>0</v>
      </c>
      <c r="L52" s="33">
        <f t="shared" ref="L52" si="11">$E52*L16</f>
        <v>0</v>
      </c>
      <c r="M52" s="33">
        <f t="shared" si="6"/>
        <v>0</v>
      </c>
      <c r="N52" s="33">
        <f t="shared" ref="N52:AH52" si="12">$E52*N16</f>
        <v>0</v>
      </c>
      <c r="O52" s="33">
        <f t="shared" si="12"/>
        <v>0</v>
      </c>
      <c r="P52" s="33">
        <f t="shared" si="12"/>
        <v>0</v>
      </c>
      <c r="Q52" s="33">
        <f t="shared" si="12"/>
        <v>0</v>
      </c>
      <c r="R52" s="33">
        <f t="shared" si="12"/>
        <v>0</v>
      </c>
      <c r="S52" s="33">
        <f t="shared" si="12"/>
        <v>0</v>
      </c>
      <c r="T52" s="33">
        <f t="shared" si="12"/>
        <v>0</v>
      </c>
      <c r="U52" s="33">
        <f t="shared" si="12"/>
        <v>0</v>
      </c>
      <c r="V52" s="33">
        <f t="shared" si="12"/>
        <v>0</v>
      </c>
      <c r="W52" s="33">
        <f t="shared" si="12"/>
        <v>0</v>
      </c>
      <c r="X52" s="33">
        <f t="shared" si="12"/>
        <v>0</v>
      </c>
      <c r="Y52" s="33">
        <f t="shared" si="12"/>
        <v>0</v>
      </c>
      <c r="Z52" s="33">
        <f t="shared" si="12"/>
        <v>0</v>
      </c>
      <c r="AA52" s="33">
        <f t="shared" si="12"/>
        <v>0</v>
      </c>
      <c r="AB52" s="33">
        <f t="shared" si="12"/>
        <v>0</v>
      </c>
      <c r="AC52" s="33">
        <f t="shared" si="12"/>
        <v>0</v>
      </c>
      <c r="AD52" s="33">
        <f t="shared" si="12"/>
        <v>0</v>
      </c>
      <c r="AE52" s="33">
        <f t="shared" si="12"/>
        <v>0</v>
      </c>
      <c r="AF52" s="33">
        <f t="shared" si="12"/>
        <v>0</v>
      </c>
      <c r="AG52" s="33">
        <f t="shared" si="12"/>
        <v>0</v>
      </c>
      <c r="AH52" s="33">
        <f t="shared" si="12"/>
        <v>0</v>
      </c>
    </row>
    <row r="53" spans="1:34" x14ac:dyDescent="0.3">
      <c r="A53" s="6"/>
      <c r="B53" s="12" t="s">
        <v>6</v>
      </c>
      <c r="C53" s="68"/>
      <c r="D53" s="12"/>
      <c r="E53" s="123">
        <f t="shared" si="8"/>
        <v>68.17</v>
      </c>
      <c r="F53" s="123">
        <f t="shared" si="8"/>
        <v>68.17</v>
      </c>
      <c r="G53" s="33">
        <f t="shared" si="4"/>
        <v>272.68</v>
      </c>
      <c r="H53" s="33">
        <f t="shared" si="4"/>
        <v>272.68</v>
      </c>
      <c r="I53" s="33">
        <f t="shared" si="4"/>
        <v>272.68</v>
      </c>
      <c r="J53" s="33">
        <f t="shared" si="4"/>
        <v>272.68</v>
      </c>
      <c r="K53" s="33">
        <f t="shared" si="4"/>
        <v>272.68</v>
      </c>
      <c r="L53" s="33">
        <f t="shared" ref="L53" si="13">$E53*L17</f>
        <v>272.68</v>
      </c>
      <c r="M53" s="33">
        <f t="shared" si="6"/>
        <v>340.85</v>
      </c>
      <c r="N53" s="33">
        <f t="shared" ref="N53:AH53" si="14">$E53*N17</f>
        <v>340.85</v>
      </c>
      <c r="O53" s="33">
        <f t="shared" si="14"/>
        <v>340.85</v>
      </c>
      <c r="P53" s="33">
        <f t="shared" si="14"/>
        <v>340.85</v>
      </c>
      <c r="Q53" s="33">
        <f t="shared" si="14"/>
        <v>340.85</v>
      </c>
      <c r="R53" s="33">
        <f t="shared" si="14"/>
        <v>340.85</v>
      </c>
      <c r="S53" s="33">
        <f t="shared" si="14"/>
        <v>340.85</v>
      </c>
      <c r="T53" s="33">
        <f t="shared" si="14"/>
        <v>340.85</v>
      </c>
      <c r="U53" s="33">
        <f t="shared" si="14"/>
        <v>340.85</v>
      </c>
      <c r="V53" s="33">
        <f t="shared" si="14"/>
        <v>340.85</v>
      </c>
      <c r="W53" s="33">
        <f t="shared" si="14"/>
        <v>340.85</v>
      </c>
      <c r="X53" s="33">
        <f t="shared" si="14"/>
        <v>340.85</v>
      </c>
      <c r="Y53" s="33">
        <f t="shared" si="14"/>
        <v>340.85</v>
      </c>
      <c r="Z53" s="33">
        <f t="shared" si="14"/>
        <v>340.85</v>
      </c>
      <c r="AA53" s="33">
        <f t="shared" si="14"/>
        <v>340.85</v>
      </c>
      <c r="AB53" s="33">
        <f t="shared" si="14"/>
        <v>340.85</v>
      </c>
      <c r="AC53" s="33">
        <f t="shared" si="14"/>
        <v>340.85</v>
      </c>
      <c r="AD53" s="33">
        <f t="shared" si="14"/>
        <v>340.85</v>
      </c>
      <c r="AE53" s="33">
        <f t="shared" si="14"/>
        <v>340.85</v>
      </c>
      <c r="AF53" s="33">
        <f t="shared" si="14"/>
        <v>340.85</v>
      </c>
      <c r="AG53" s="33">
        <f t="shared" si="14"/>
        <v>340.85</v>
      </c>
      <c r="AH53" s="33">
        <f t="shared" si="14"/>
        <v>340.85</v>
      </c>
    </row>
    <row r="54" spans="1:34" x14ac:dyDescent="0.3">
      <c r="A54" s="6"/>
      <c r="B54" s="12" t="s">
        <v>7</v>
      </c>
      <c r="C54" s="68"/>
      <c r="D54" s="12"/>
      <c r="E54" s="123">
        <f t="shared" si="8"/>
        <v>109.04</v>
      </c>
      <c r="F54" s="123">
        <f t="shared" si="8"/>
        <v>109.04</v>
      </c>
      <c r="G54" s="33">
        <f t="shared" si="4"/>
        <v>763.28000000000009</v>
      </c>
      <c r="H54" s="33">
        <f t="shared" si="4"/>
        <v>657.82</v>
      </c>
      <c r="I54" s="33">
        <f t="shared" si="4"/>
        <v>-109.04</v>
      </c>
      <c r="J54" s="33">
        <f t="shared" si="4"/>
        <v>829.01</v>
      </c>
      <c r="K54" s="33">
        <f t="shared" si="4"/>
        <v>436.16</v>
      </c>
      <c r="L54" s="33">
        <f t="shared" ref="L54" si="15">$E54*L18</f>
        <v>436.16</v>
      </c>
      <c r="M54" s="33">
        <f t="shared" si="6"/>
        <v>545.20000000000005</v>
      </c>
      <c r="N54" s="33">
        <f t="shared" ref="N54:AH54" si="16">$E54*N18</f>
        <v>545.20000000000005</v>
      </c>
      <c r="O54" s="33">
        <f t="shared" si="16"/>
        <v>545.20000000000005</v>
      </c>
      <c r="P54" s="33">
        <f t="shared" si="16"/>
        <v>545.20000000000005</v>
      </c>
      <c r="Q54" s="33">
        <f t="shared" si="16"/>
        <v>545.20000000000005</v>
      </c>
      <c r="R54" s="33">
        <f t="shared" si="16"/>
        <v>545.20000000000005</v>
      </c>
      <c r="S54" s="33">
        <f t="shared" si="16"/>
        <v>545.20000000000005</v>
      </c>
      <c r="T54" s="33">
        <f t="shared" si="16"/>
        <v>545.20000000000005</v>
      </c>
      <c r="U54" s="33">
        <f t="shared" si="16"/>
        <v>545.20000000000005</v>
      </c>
      <c r="V54" s="33">
        <f t="shared" si="16"/>
        <v>545.20000000000005</v>
      </c>
      <c r="W54" s="33">
        <f t="shared" si="16"/>
        <v>545.20000000000005</v>
      </c>
      <c r="X54" s="33">
        <f t="shared" si="16"/>
        <v>545.20000000000005</v>
      </c>
      <c r="Y54" s="33">
        <f t="shared" si="16"/>
        <v>545.20000000000005</v>
      </c>
      <c r="Z54" s="33">
        <f t="shared" si="16"/>
        <v>545.20000000000005</v>
      </c>
      <c r="AA54" s="33">
        <f t="shared" si="16"/>
        <v>545.20000000000005</v>
      </c>
      <c r="AB54" s="33">
        <f t="shared" si="16"/>
        <v>545.20000000000005</v>
      </c>
      <c r="AC54" s="33">
        <f t="shared" si="16"/>
        <v>545.20000000000005</v>
      </c>
      <c r="AD54" s="33">
        <f t="shared" si="16"/>
        <v>545.20000000000005</v>
      </c>
      <c r="AE54" s="33">
        <f t="shared" si="16"/>
        <v>545.20000000000005</v>
      </c>
      <c r="AF54" s="33">
        <f t="shared" si="16"/>
        <v>545.20000000000005</v>
      </c>
      <c r="AG54" s="33">
        <f t="shared" si="16"/>
        <v>545.20000000000005</v>
      </c>
      <c r="AH54" s="33">
        <f t="shared" si="16"/>
        <v>545.20000000000005</v>
      </c>
    </row>
    <row r="55" spans="1:34" x14ac:dyDescent="0.3">
      <c r="A55" s="6"/>
      <c r="B55" s="12" t="s">
        <v>8</v>
      </c>
      <c r="C55" s="68"/>
      <c r="D55" s="12"/>
      <c r="E55" s="123">
        <f t="shared" si="8"/>
        <v>204.47</v>
      </c>
      <c r="F55" s="123">
        <f t="shared" si="8"/>
        <v>204.47</v>
      </c>
      <c r="G55" s="33">
        <f t="shared" si="4"/>
        <v>0</v>
      </c>
      <c r="H55" s="33">
        <f t="shared" si="4"/>
        <v>0</v>
      </c>
      <c r="I55" s="33">
        <f t="shared" si="4"/>
        <v>0</v>
      </c>
      <c r="J55" s="33">
        <f t="shared" si="4"/>
        <v>0</v>
      </c>
      <c r="K55" s="33">
        <f t="shared" si="4"/>
        <v>0</v>
      </c>
      <c r="L55" s="33">
        <f t="shared" ref="L55" si="17">$E55*L19</f>
        <v>0</v>
      </c>
      <c r="M55" s="33">
        <f t="shared" si="6"/>
        <v>0</v>
      </c>
      <c r="N55" s="33">
        <f t="shared" ref="N55:AH55" si="18">$E55*N19</f>
        <v>0</v>
      </c>
      <c r="O55" s="33">
        <f t="shared" si="18"/>
        <v>0</v>
      </c>
      <c r="P55" s="33">
        <f t="shared" si="18"/>
        <v>0</v>
      </c>
      <c r="Q55" s="33">
        <f t="shared" si="18"/>
        <v>0</v>
      </c>
      <c r="R55" s="33">
        <f t="shared" si="18"/>
        <v>0</v>
      </c>
      <c r="S55" s="33">
        <f t="shared" si="18"/>
        <v>0</v>
      </c>
      <c r="T55" s="33">
        <f t="shared" si="18"/>
        <v>0</v>
      </c>
      <c r="U55" s="33">
        <f t="shared" si="18"/>
        <v>0</v>
      </c>
      <c r="V55" s="33">
        <f t="shared" si="18"/>
        <v>0</v>
      </c>
      <c r="W55" s="33">
        <f t="shared" si="18"/>
        <v>0</v>
      </c>
      <c r="X55" s="33">
        <f t="shared" si="18"/>
        <v>0</v>
      </c>
      <c r="Y55" s="33">
        <f t="shared" si="18"/>
        <v>0</v>
      </c>
      <c r="Z55" s="33">
        <f t="shared" si="18"/>
        <v>0</v>
      </c>
      <c r="AA55" s="33">
        <f t="shared" si="18"/>
        <v>0</v>
      </c>
      <c r="AB55" s="33">
        <f t="shared" si="18"/>
        <v>0</v>
      </c>
      <c r="AC55" s="33">
        <f t="shared" si="18"/>
        <v>0</v>
      </c>
      <c r="AD55" s="33">
        <f t="shared" si="18"/>
        <v>0</v>
      </c>
      <c r="AE55" s="33">
        <f t="shared" si="18"/>
        <v>0</v>
      </c>
      <c r="AF55" s="33">
        <f t="shared" si="18"/>
        <v>0</v>
      </c>
      <c r="AG55" s="33">
        <f t="shared" si="18"/>
        <v>0</v>
      </c>
      <c r="AH55" s="33">
        <f t="shared" si="18"/>
        <v>0</v>
      </c>
    </row>
    <row r="56" spans="1:34" x14ac:dyDescent="0.3">
      <c r="A56" s="6"/>
      <c r="B56" s="12" t="s">
        <v>9</v>
      </c>
      <c r="C56" s="68"/>
      <c r="D56" s="12"/>
      <c r="E56" s="123">
        <f t="shared" si="8"/>
        <v>340.77</v>
      </c>
      <c r="F56" s="123">
        <f t="shared" si="8"/>
        <v>340.77</v>
      </c>
      <c r="G56" s="33">
        <f t="shared" si="4"/>
        <v>2385.39</v>
      </c>
      <c r="H56" s="33">
        <f t="shared" si="4"/>
        <v>2055.8200000000002</v>
      </c>
      <c r="I56" s="33">
        <f t="shared" si="4"/>
        <v>0</v>
      </c>
      <c r="J56" s="33">
        <f t="shared" si="4"/>
        <v>0</v>
      </c>
      <c r="K56" s="33">
        <f t="shared" si="4"/>
        <v>0</v>
      </c>
      <c r="L56" s="33">
        <f t="shared" ref="L56" si="19">$E56*L20</f>
        <v>1703.85</v>
      </c>
      <c r="M56" s="33">
        <f t="shared" si="6"/>
        <v>2044.62</v>
      </c>
      <c r="N56" s="33">
        <f t="shared" ref="N56:AH56" si="20">$E56*N20</f>
        <v>2044.62</v>
      </c>
      <c r="O56" s="33">
        <f t="shared" si="20"/>
        <v>2044.62</v>
      </c>
      <c r="P56" s="33">
        <f t="shared" si="20"/>
        <v>2044.62</v>
      </c>
      <c r="Q56" s="33">
        <f t="shared" si="20"/>
        <v>2044.62</v>
      </c>
      <c r="R56" s="33">
        <f t="shared" si="20"/>
        <v>2044.62</v>
      </c>
      <c r="S56" s="33">
        <f t="shared" si="20"/>
        <v>2044.62</v>
      </c>
      <c r="T56" s="33">
        <f t="shared" si="20"/>
        <v>2044.62</v>
      </c>
      <c r="U56" s="33">
        <f t="shared" si="20"/>
        <v>2044.62</v>
      </c>
      <c r="V56" s="33">
        <f t="shared" si="20"/>
        <v>2044.62</v>
      </c>
      <c r="W56" s="33">
        <f t="shared" si="20"/>
        <v>2044.62</v>
      </c>
      <c r="X56" s="33">
        <f t="shared" si="20"/>
        <v>2044.62</v>
      </c>
      <c r="Y56" s="33">
        <f t="shared" si="20"/>
        <v>2044.62</v>
      </c>
      <c r="Z56" s="33">
        <f t="shared" si="20"/>
        <v>2044.62</v>
      </c>
      <c r="AA56" s="33">
        <f t="shared" si="20"/>
        <v>2044.62</v>
      </c>
      <c r="AB56" s="33">
        <f t="shared" si="20"/>
        <v>2044.62</v>
      </c>
      <c r="AC56" s="33">
        <f t="shared" si="20"/>
        <v>2044.62</v>
      </c>
      <c r="AD56" s="33">
        <f t="shared" si="20"/>
        <v>2044.62</v>
      </c>
      <c r="AE56" s="33">
        <f t="shared" si="20"/>
        <v>2044.62</v>
      </c>
      <c r="AF56" s="33">
        <f t="shared" si="20"/>
        <v>2044.62</v>
      </c>
      <c r="AG56" s="33">
        <f t="shared" si="20"/>
        <v>2044.62</v>
      </c>
      <c r="AH56" s="33">
        <f t="shared" si="20"/>
        <v>2044.62</v>
      </c>
    </row>
    <row r="57" spans="1:34" x14ac:dyDescent="0.3">
      <c r="A57" s="6"/>
      <c r="B57" s="12" t="s">
        <v>10</v>
      </c>
      <c r="C57" s="68"/>
      <c r="D57" s="12"/>
      <c r="E57" s="123">
        <f t="shared" si="8"/>
        <v>681.5</v>
      </c>
      <c r="F57" s="123">
        <f t="shared" si="8"/>
        <v>681.5</v>
      </c>
      <c r="G57" s="33">
        <f t="shared" si="4"/>
        <v>3407.5</v>
      </c>
      <c r="H57" s="33">
        <f t="shared" si="4"/>
        <v>3407.5</v>
      </c>
      <c r="I57" s="33">
        <f t="shared" si="4"/>
        <v>2847.7</v>
      </c>
      <c r="J57" s="33">
        <f t="shared" si="4"/>
        <v>2726</v>
      </c>
      <c r="K57" s="33">
        <f t="shared" si="4"/>
        <v>2726</v>
      </c>
      <c r="L57" s="33">
        <f t="shared" ref="L57" si="21">$E57*L21</f>
        <v>2044.5</v>
      </c>
      <c r="M57" s="33">
        <f t="shared" si="6"/>
        <v>2726</v>
      </c>
      <c r="N57" s="33">
        <f t="shared" ref="N57:AH57" si="22">$E57*N21</f>
        <v>2726</v>
      </c>
      <c r="O57" s="33">
        <f t="shared" si="22"/>
        <v>2726</v>
      </c>
      <c r="P57" s="33">
        <f t="shared" si="22"/>
        <v>2726</v>
      </c>
      <c r="Q57" s="33">
        <f t="shared" si="22"/>
        <v>2726</v>
      </c>
      <c r="R57" s="33">
        <f t="shared" si="22"/>
        <v>2726</v>
      </c>
      <c r="S57" s="33">
        <f t="shared" si="22"/>
        <v>2726</v>
      </c>
      <c r="T57" s="33">
        <f t="shared" si="22"/>
        <v>2726</v>
      </c>
      <c r="U57" s="33">
        <f t="shared" si="22"/>
        <v>2726</v>
      </c>
      <c r="V57" s="33">
        <f t="shared" si="22"/>
        <v>2726</v>
      </c>
      <c r="W57" s="33">
        <f t="shared" si="22"/>
        <v>2726</v>
      </c>
      <c r="X57" s="33">
        <f t="shared" si="22"/>
        <v>2726</v>
      </c>
      <c r="Y57" s="33">
        <f t="shared" si="22"/>
        <v>2726</v>
      </c>
      <c r="Z57" s="33">
        <f t="shared" si="22"/>
        <v>2726</v>
      </c>
      <c r="AA57" s="33">
        <f t="shared" si="22"/>
        <v>2726</v>
      </c>
      <c r="AB57" s="33">
        <f t="shared" si="22"/>
        <v>2726</v>
      </c>
      <c r="AC57" s="33">
        <f t="shared" si="22"/>
        <v>2726</v>
      </c>
      <c r="AD57" s="33">
        <f t="shared" si="22"/>
        <v>2726</v>
      </c>
      <c r="AE57" s="33">
        <f t="shared" si="22"/>
        <v>2726</v>
      </c>
      <c r="AF57" s="33">
        <f t="shared" si="22"/>
        <v>2726</v>
      </c>
      <c r="AG57" s="33">
        <f t="shared" si="22"/>
        <v>2726</v>
      </c>
      <c r="AH57" s="33">
        <f t="shared" si="22"/>
        <v>2726</v>
      </c>
    </row>
    <row r="58" spans="1:34" x14ac:dyDescent="0.3">
      <c r="A58" s="6"/>
      <c r="B58" s="12" t="s">
        <v>11</v>
      </c>
      <c r="C58" s="68"/>
      <c r="D58" s="12"/>
      <c r="E58" s="123">
        <f t="shared" si="8"/>
        <v>1090.4000000000001</v>
      </c>
      <c r="F58" s="123">
        <f t="shared" si="8"/>
        <v>1090.4000000000001</v>
      </c>
      <c r="G58" s="33">
        <f t="shared" si="4"/>
        <v>0</v>
      </c>
      <c r="H58" s="33">
        <f t="shared" si="4"/>
        <v>0</v>
      </c>
      <c r="I58" s="33">
        <f t="shared" si="4"/>
        <v>0</v>
      </c>
      <c r="J58" s="33">
        <f t="shared" si="4"/>
        <v>0</v>
      </c>
      <c r="K58" s="33">
        <f t="shared" si="4"/>
        <v>0</v>
      </c>
      <c r="L58" s="33">
        <f t="shared" ref="L58" si="23">$E58*L22</f>
        <v>0</v>
      </c>
      <c r="M58" s="33">
        <f t="shared" si="6"/>
        <v>0</v>
      </c>
      <c r="N58" s="33">
        <f t="shared" ref="N58:AH58" si="24">$E58*N22</f>
        <v>0</v>
      </c>
      <c r="O58" s="33">
        <f t="shared" si="24"/>
        <v>0</v>
      </c>
      <c r="P58" s="33">
        <f t="shared" si="24"/>
        <v>0</v>
      </c>
      <c r="Q58" s="33">
        <f t="shared" si="24"/>
        <v>0</v>
      </c>
      <c r="R58" s="33">
        <f t="shared" si="24"/>
        <v>0</v>
      </c>
      <c r="S58" s="33">
        <f t="shared" si="24"/>
        <v>0</v>
      </c>
      <c r="T58" s="33">
        <f t="shared" si="24"/>
        <v>0</v>
      </c>
      <c r="U58" s="33">
        <f t="shared" si="24"/>
        <v>0</v>
      </c>
      <c r="V58" s="33">
        <f t="shared" si="24"/>
        <v>0</v>
      </c>
      <c r="W58" s="33">
        <f t="shared" si="24"/>
        <v>0</v>
      </c>
      <c r="X58" s="33">
        <f t="shared" si="24"/>
        <v>0</v>
      </c>
      <c r="Y58" s="33">
        <f t="shared" si="24"/>
        <v>0</v>
      </c>
      <c r="Z58" s="33">
        <f t="shared" si="24"/>
        <v>0</v>
      </c>
      <c r="AA58" s="33">
        <f t="shared" si="24"/>
        <v>0</v>
      </c>
      <c r="AB58" s="33">
        <f t="shared" si="24"/>
        <v>0</v>
      </c>
      <c r="AC58" s="33">
        <f t="shared" si="24"/>
        <v>0</v>
      </c>
      <c r="AD58" s="33">
        <f t="shared" si="24"/>
        <v>0</v>
      </c>
      <c r="AE58" s="33">
        <f t="shared" si="24"/>
        <v>0</v>
      </c>
      <c r="AF58" s="33">
        <f t="shared" si="24"/>
        <v>0</v>
      </c>
      <c r="AG58" s="33">
        <f t="shared" si="24"/>
        <v>0</v>
      </c>
      <c r="AH58" s="33">
        <f t="shared" si="24"/>
        <v>0</v>
      </c>
    </row>
    <row r="59" spans="1:34" x14ac:dyDescent="0.3">
      <c r="A59" s="6"/>
      <c r="B59" s="12"/>
      <c r="C59" s="12"/>
      <c r="D59" s="12"/>
      <c r="E59" s="86"/>
      <c r="F59" s="86"/>
      <c r="G59" s="33">
        <f t="shared" ref="G59:K60" si="25">$E59*J23</f>
        <v>0</v>
      </c>
      <c r="H59" s="33">
        <f t="shared" si="25"/>
        <v>0</v>
      </c>
      <c r="I59" s="33">
        <f t="shared" si="25"/>
        <v>0</v>
      </c>
      <c r="J59" s="33">
        <f t="shared" si="25"/>
        <v>0</v>
      </c>
      <c r="K59" s="33">
        <f t="shared" si="25"/>
        <v>0</v>
      </c>
      <c r="L59" s="13">
        <f t="shared" ref="L59:L60" si="26">$C59*O$63</f>
        <v>0</v>
      </c>
      <c r="M59" s="13">
        <f t="shared" ref="M59:M60" si="27">$C59*P$63</f>
        <v>0</v>
      </c>
      <c r="N59" s="13">
        <f t="shared" ref="N59:N60" si="28">$C59*Q$63</f>
        <v>0</v>
      </c>
      <c r="O59" s="13">
        <f t="shared" ref="O59:O60" si="29">$C59*R$63</f>
        <v>0</v>
      </c>
      <c r="P59" s="13">
        <f t="shared" ref="P59:P60" si="30">$C59*S$63</f>
        <v>0</v>
      </c>
      <c r="Q59" s="13">
        <f t="shared" ref="Q59:Q60" si="31">$C59*T$63</f>
        <v>0</v>
      </c>
      <c r="R59" s="13">
        <f t="shared" ref="R59:R60" si="32">$C59*U$63</f>
        <v>0</v>
      </c>
      <c r="S59" s="13">
        <f t="shared" ref="S59:S60" si="33">$C59*V$63</f>
        <v>0</v>
      </c>
      <c r="T59" s="13">
        <f t="shared" ref="T59:T60" si="34">$C59*W$63</f>
        <v>0</v>
      </c>
      <c r="U59" s="13">
        <f t="shared" ref="U59:U60" si="35">$C59*X$63</f>
        <v>0</v>
      </c>
      <c r="V59" s="13">
        <f t="shared" ref="V59:V60" si="36">$C59*Y$63</f>
        <v>0</v>
      </c>
      <c r="W59" s="13">
        <f t="shared" ref="W59:W60" si="37">$C59*Z$63</f>
        <v>0</v>
      </c>
      <c r="X59" s="13">
        <f t="shared" ref="X59:X60" si="38">$C59*AA$63</f>
        <v>0</v>
      </c>
      <c r="Y59" s="13">
        <f t="shared" ref="Y59:Y60" si="39">$C59*AB$63</f>
        <v>0</v>
      </c>
      <c r="Z59" s="13">
        <f t="shared" ref="Z59:Z60" si="40">$C59*AC$63</f>
        <v>0</v>
      </c>
      <c r="AA59" s="13">
        <f t="shared" ref="AA59:AA60" si="41">$C59*AD$63</f>
        <v>0</v>
      </c>
      <c r="AB59" s="13">
        <f t="shared" ref="AB59:AB60" si="42">$C59*AE$63</f>
        <v>0</v>
      </c>
      <c r="AC59" s="13">
        <f t="shared" ref="AC59:AC60" si="43">$C59*AF$63</f>
        <v>0</v>
      </c>
      <c r="AD59" s="13">
        <f t="shared" ref="AD59:AD60" si="44">$C59*AG$63</f>
        <v>0</v>
      </c>
      <c r="AE59" s="13">
        <f t="shared" ref="AE59:AE60" si="45">$C59*AH$63</f>
        <v>0</v>
      </c>
      <c r="AF59" s="13">
        <f t="shared" ref="AF59:AF60" si="46">$C59*AI$63</f>
        <v>0</v>
      </c>
      <c r="AG59" s="13">
        <f t="shared" ref="AG59:AG60" si="47">$C59*AJ$63</f>
        <v>0</v>
      </c>
      <c r="AH59" s="13">
        <f t="shared" ref="AH59:AH60" si="48">$C59*AK$63</f>
        <v>0</v>
      </c>
    </row>
    <row r="60" spans="1:34" x14ac:dyDescent="0.3">
      <c r="A60" s="6"/>
      <c r="B60" s="15"/>
      <c r="C60" s="15"/>
      <c r="D60" s="15"/>
      <c r="E60" s="87"/>
      <c r="F60" s="87"/>
      <c r="G60" s="34">
        <f t="shared" si="25"/>
        <v>0</v>
      </c>
      <c r="H60" s="34">
        <f t="shared" si="25"/>
        <v>0</v>
      </c>
      <c r="I60" s="34">
        <f t="shared" si="25"/>
        <v>0</v>
      </c>
      <c r="J60" s="34">
        <f t="shared" si="25"/>
        <v>0</v>
      </c>
      <c r="K60" s="34">
        <f t="shared" si="25"/>
        <v>0</v>
      </c>
      <c r="L60" s="16">
        <f t="shared" si="26"/>
        <v>0</v>
      </c>
      <c r="M60" s="16">
        <f t="shared" si="27"/>
        <v>0</v>
      </c>
      <c r="N60" s="16">
        <f t="shared" si="28"/>
        <v>0</v>
      </c>
      <c r="O60" s="16">
        <f t="shared" si="29"/>
        <v>0</v>
      </c>
      <c r="P60" s="16">
        <f t="shared" si="30"/>
        <v>0</v>
      </c>
      <c r="Q60" s="16">
        <f t="shared" si="31"/>
        <v>0</v>
      </c>
      <c r="R60" s="16">
        <f t="shared" si="32"/>
        <v>0</v>
      </c>
      <c r="S60" s="16">
        <f t="shared" si="33"/>
        <v>0</v>
      </c>
      <c r="T60" s="16">
        <f t="shared" si="34"/>
        <v>0</v>
      </c>
      <c r="U60" s="16">
        <f t="shared" si="35"/>
        <v>0</v>
      </c>
      <c r="V60" s="16">
        <f t="shared" si="36"/>
        <v>0</v>
      </c>
      <c r="W60" s="16">
        <f t="shared" si="37"/>
        <v>0</v>
      </c>
      <c r="X60" s="16">
        <f t="shared" si="38"/>
        <v>0</v>
      </c>
      <c r="Y60" s="16">
        <f t="shared" si="39"/>
        <v>0</v>
      </c>
      <c r="Z60" s="16">
        <f t="shared" si="40"/>
        <v>0</v>
      </c>
      <c r="AA60" s="16">
        <f t="shared" si="41"/>
        <v>0</v>
      </c>
      <c r="AB60" s="16">
        <f t="shared" si="42"/>
        <v>0</v>
      </c>
      <c r="AC60" s="16">
        <f t="shared" si="43"/>
        <v>0</v>
      </c>
      <c r="AD60" s="16">
        <f t="shared" si="44"/>
        <v>0</v>
      </c>
      <c r="AE60" s="16">
        <f t="shared" si="45"/>
        <v>0</v>
      </c>
      <c r="AF60" s="16">
        <f t="shared" si="46"/>
        <v>0</v>
      </c>
      <c r="AG60" s="16">
        <f t="shared" si="47"/>
        <v>0</v>
      </c>
      <c r="AH60" s="16">
        <f t="shared" si="48"/>
        <v>0</v>
      </c>
    </row>
    <row r="61" spans="1:34" x14ac:dyDescent="0.3">
      <c r="A61" s="6"/>
      <c r="B61" s="10" t="str">
        <f>B25</f>
        <v>Total Sale for Resale Meters</v>
      </c>
      <c r="C61" s="10"/>
      <c r="D61" s="10"/>
      <c r="E61" s="17"/>
      <c r="F61" s="17"/>
      <c r="G61" s="157">
        <f>SUM(G50:G58)</f>
        <v>6828.85</v>
      </c>
      <c r="H61" s="157">
        <f t="shared" ref="H61:AH61" si="49">SUM(H50:H58)</f>
        <v>6393.82</v>
      </c>
      <c r="I61" s="157">
        <f t="shared" si="49"/>
        <v>3011.3399999999997</v>
      </c>
      <c r="J61" s="157">
        <f t="shared" si="49"/>
        <v>3827.69</v>
      </c>
      <c r="K61" s="157">
        <f t="shared" si="49"/>
        <v>3434.84</v>
      </c>
      <c r="L61" s="157">
        <f t="shared" si="49"/>
        <v>4457.1900000000005</v>
      </c>
      <c r="M61" s="157">
        <f t="shared" si="49"/>
        <v>5656.67</v>
      </c>
      <c r="N61" s="157">
        <f t="shared" si="49"/>
        <v>5656.67</v>
      </c>
      <c r="O61" s="157">
        <f t="shared" si="49"/>
        <v>5656.67</v>
      </c>
      <c r="P61" s="157">
        <f t="shared" si="49"/>
        <v>5656.67</v>
      </c>
      <c r="Q61" s="157">
        <f t="shared" si="49"/>
        <v>5656.67</v>
      </c>
      <c r="R61" s="157">
        <f t="shared" si="49"/>
        <v>5656.67</v>
      </c>
      <c r="S61" s="157">
        <f t="shared" si="49"/>
        <v>5656.67</v>
      </c>
      <c r="T61" s="157">
        <f t="shared" si="49"/>
        <v>5656.67</v>
      </c>
      <c r="U61" s="157">
        <f t="shared" si="49"/>
        <v>5656.67</v>
      </c>
      <c r="V61" s="157">
        <f t="shared" si="49"/>
        <v>5656.67</v>
      </c>
      <c r="W61" s="157">
        <f t="shared" si="49"/>
        <v>5656.67</v>
      </c>
      <c r="X61" s="157">
        <f t="shared" si="49"/>
        <v>5656.67</v>
      </c>
      <c r="Y61" s="157">
        <f t="shared" si="49"/>
        <v>5656.67</v>
      </c>
      <c r="Z61" s="157">
        <f t="shared" si="49"/>
        <v>5656.67</v>
      </c>
      <c r="AA61" s="157">
        <f t="shared" si="49"/>
        <v>5656.67</v>
      </c>
      <c r="AB61" s="157">
        <f t="shared" si="49"/>
        <v>5656.67</v>
      </c>
      <c r="AC61" s="157">
        <f t="shared" si="49"/>
        <v>5656.67</v>
      </c>
      <c r="AD61" s="157">
        <f t="shared" si="49"/>
        <v>5656.67</v>
      </c>
      <c r="AE61" s="157">
        <f t="shared" si="49"/>
        <v>5656.67</v>
      </c>
      <c r="AF61" s="157">
        <f t="shared" si="49"/>
        <v>5656.67</v>
      </c>
      <c r="AG61" s="157">
        <f t="shared" si="49"/>
        <v>5656.67</v>
      </c>
      <c r="AH61" s="157">
        <f t="shared" si="49"/>
        <v>5656.67</v>
      </c>
    </row>
    <row r="62" spans="1:34" x14ac:dyDescent="0.3">
      <c r="A62" s="6"/>
      <c r="B62" s="10"/>
      <c r="C62" s="10"/>
      <c r="D62" s="1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x14ac:dyDescent="0.3">
      <c r="A63" s="6"/>
      <c r="B63" s="10"/>
      <c r="C63" s="10"/>
      <c r="D63" s="1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x14ac:dyDescent="0.3">
      <c r="A64" s="6"/>
      <c r="B64" s="7"/>
      <c r="C64" s="7"/>
      <c r="D64" s="7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  <row r="65" spans="1:34" x14ac:dyDescent="0.3">
      <c r="O65" s="164"/>
      <c r="AA65" s="164"/>
    </row>
    <row r="66" spans="1:34" x14ac:dyDescent="0.3">
      <c r="A66" s="2" t="s">
        <v>119</v>
      </c>
      <c r="B66" s="3"/>
      <c r="C66" s="3"/>
      <c r="D66" s="3"/>
      <c r="E66" s="4"/>
      <c r="F66" s="4"/>
      <c r="G66" s="5">
        <f t="shared" ref="G66:AH66" si="50">G47</f>
        <v>43160</v>
      </c>
      <c r="H66" s="5">
        <f t="shared" si="50"/>
        <v>43191</v>
      </c>
      <c r="I66" s="5">
        <f t="shared" si="50"/>
        <v>43221</v>
      </c>
      <c r="J66" s="5">
        <f t="shared" si="50"/>
        <v>43252</v>
      </c>
      <c r="K66" s="5">
        <f t="shared" si="50"/>
        <v>43282</v>
      </c>
      <c r="L66" s="5">
        <f t="shared" si="50"/>
        <v>43313</v>
      </c>
      <c r="M66" s="5">
        <f t="shared" si="50"/>
        <v>43344</v>
      </c>
      <c r="N66" s="5">
        <f t="shared" si="50"/>
        <v>43374</v>
      </c>
      <c r="O66" s="165">
        <f t="shared" si="50"/>
        <v>43405</v>
      </c>
      <c r="P66" s="5">
        <f t="shared" si="50"/>
        <v>43435</v>
      </c>
      <c r="Q66" s="5">
        <f t="shared" si="50"/>
        <v>43466</v>
      </c>
      <c r="R66" s="5">
        <f t="shared" si="50"/>
        <v>43497</v>
      </c>
      <c r="S66" s="5">
        <f t="shared" si="50"/>
        <v>43525</v>
      </c>
      <c r="T66" s="5">
        <f t="shared" si="50"/>
        <v>43556</v>
      </c>
      <c r="U66" s="5">
        <f t="shared" si="50"/>
        <v>43586</v>
      </c>
      <c r="V66" s="5">
        <f t="shared" si="50"/>
        <v>43617</v>
      </c>
      <c r="W66" s="5">
        <f t="shared" si="50"/>
        <v>43647</v>
      </c>
      <c r="X66" s="5">
        <f t="shared" si="50"/>
        <v>43678</v>
      </c>
      <c r="Y66" s="5">
        <f t="shared" si="50"/>
        <v>43709</v>
      </c>
      <c r="Z66" s="5">
        <f t="shared" si="50"/>
        <v>43739</v>
      </c>
      <c r="AA66" s="165">
        <f t="shared" si="50"/>
        <v>43770</v>
      </c>
      <c r="AB66" s="5">
        <f t="shared" si="50"/>
        <v>43800</v>
      </c>
      <c r="AC66" s="5">
        <f t="shared" si="50"/>
        <v>43831</v>
      </c>
      <c r="AD66" s="5">
        <f t="shared" si="50"/>
        <v>43862</v>
      </c>
      <c r="AE66" s="5">
        <f t="shared" si="50"/>
        <v>43891</v>
      </c>
      <c r="AF66" s="5">
        <f t="shared" si="50"/>
        <v>43922</v>
      </c>
      <c r="AG66" s="5">
        <f t="shared" si="50"/>
        <v>43952</v>
      </c>
      <c r="AH66" s="5">
        <f t="shared" si="50"/>
        <v>43983</v>
      </c>
    </row>
    <row r="67" spans="1:34" x14ac:dyDescent="0.3">
      <c r="A67" s="25"/>
      <c r="B67" s="26"/>
      <c r="C67" s="26"/>
      <c r="D67" s="26"/>
      <c r="E67" s="26"/>
      <c r="F67" s="26"/>
      <c r="G67" s="9"/>
      <c r="H67" s="9"/>
      <c r="I67" s="9"/>
      <c r="J67" s="9"/>
      <c r="K67" s="9"/>
      <c r="L67" s="9"/>
      <c r="M67" s="9"/>
      <c r="N67" s="9"/>
      <c r="O67" s="166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66"/>
      <c r="AB67" s="9"/>
      <c r="AC67" s="9"/>
      <c r="AD67" s="9"/>
      <c r="AE67" s="9"/>
      <c r="AF67" s="9"/>
      <c r="AG67" s="9"/>
      <c r="AH67" s="9"/>
    </row>
    <row r="68" spans="1:34" x14ac:dyDescent="0.3">
      <c r="A68" s="6"/>
      <c r="B68" s="10" t="str">
        <f>B32</f>
        <v>Sale for Resale</v>
      </c>
      <c r="C68" s="10"/>
      <c r="D68" s="10"/>
      <c r="E68" s="7" t="s">
        <v>23</v>
      </c>
      <c r="F68" s="7" t="s">
        <v>23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1:34" x14ac:dyDescent="0.3">
      <c r="A69" s="6"/>
      <c r="B69" s="29" t="s">
        <v>27</v>
      </c>
      <c r="C69" s="29"/>
      <c r="D69" s="29"/>
      <c r="E69" s="151">
        <f>E33</f>
        <v>4.3254999999999999</v>
      </c>
      <c r="F69" s="151">
        <f>F33</f>
        <v>3.8370000000000002</v>
      </c>
      <c r="G69" s="158">
        <f>$E69*G33</f>
        <v>132680.78862024198</v>
      </c>
      <c r="H69" s="158">
        <f t="shared" ref="H69:L69" si="51">$E69*H33</f>
        <v>145234.08705962243</v>
      </c>
      <c r="I69" s="158">
        <f t="shared" si="51"/>
        <v>132772.97436416242</v>
      </c>
      <c r="J69" s="158">
        <f t="shared" si="51"/>
        <v>196183.91759999999</v>
      </c>
      <c r="K69" s="158">
        <f t="shared" si="51"/>
        <v>184082.7343816724</v>
      </c>
      <c r="L69" s="158">
        <f t="shared" si="51"/>
        <v>196111.74267629065</v>
      </c>
      <c r="M69" s="158">
        <f>$F69*M33</f>
        <v>170006.61312633238</v>
      </c>
      <c r="N69" s="158">
        <f t="shared" ref="N69:AH69" si="52">$F69*N33</f>
        <v>154451.62103345495</v>
      </c>
      <c r="O69" s="158">
        <f t="shared" si="52"/>
        <v>125866.14327579996</v>
      </c>
      <c r="P69" s="158">
        <f t="shared" si="52"/>
        <v>125545.03128204006</v>
      </c>
      <c r="Q69" s="158">
        <f t="shared" si="52"/>
        <v>118653.40691512848</v>
      </c>
      <c r="R69" s="158">
        <f t="shared" si="52"/>
        <v>110394.51955246618</v>
      </c>
      <c r="S69" s="158">
        <f t="shared" si="52"/>
        <v>116757.17332058927</v>
      </c>
      <c r="T69" s="158">
        <f t="shared" si="52"/>
        <v>119191.37416790314</v>
      </c>
      <c r="U69" s="158">
        <f t="shared" si="52"/>
        <v>154233.83125664259</v>
      </c>
      <c r="V69" s="158">
        <f t="shared" si="52"/>
        <v>164483.94064685656</v>
      </c>
      <c r="W69" s="158">
        <f t="shared" si="52"/>
        <v>169478.87845718718</v>
      </c>
      <c r="X69" s="158">
        <f t="shared" si="52"/>
        <v>177086.65849942502</v>
      </c>
      <c r="Y69" s="158">
        <f t="shared" si="52"/>
        <v>168136.75421147072</v>
      </c>
      <c r="Z69" s="158">
        <f t="shared" si="52"/>
        <v>152749.45119366286</v>
      </c>
      <c r="AA69" s="158">
        <f t="shared" si="52"/>
        <v>124503.72191043095</v>
      </c>
      <c r="AB69" s="158">
        <f t="shared" si="52"/>
        <v>124196.87876823734</v>
      </c>
      <c r="AC69" s="158">
        <f t="shared" si="52"/>
        <v>118653.40691512846</v>
      </c>
      <c r="AD69" s="158">
        <f t="shared" si="52"/>
        <v>110394.51955246618</v>
      </c>
      <c r="AE69" s="158">
        <f t="shared" si="52"/>
        <v>116757.17332058927</v>
      </c>
      <c r="AF69" s="158">
        <f t="shared" si="52"/>
        <v>119191.37416790314</v>
      </c>
      <c r="AG69" s="158">
        <f t="shared" si="52"/>
        <v>154233.83125664259</v>
      </c>
      <c r="AH69" s="158">
        <f t="shared" si="52"/>
        <v>164483.94064685656</v>
      </c>
    </row>
    <row r="70" spans="1:34" x14ac:dyDescent="0.3">
      <c r="A70" s="6"/>
      <c r="B70" s="29" t="s">
        <v>27</v>
      </c>
      <c r="C70" s="29"/>
      <c r="D70" s="29"/>
      <c r="E70" s="151">
        <f>E34</f>
        <v>2.25</v>
      </c>
      <c r="F70" s="151">
        <f>F34</f>
        <v>2.25</v>
      </c>
      <c r="G70" s="13">
        <f>$E70*G34</f>
        <v>1725.075</v>
      </c>
      <c r="H70" s="13">
        <f t="shared" ref="H70:L70" si="53">$E70*H34</f>
        <v>1970.7749999999999</v>
      </c>
      <c r="I70" s="13">
        <f t="shared" si="53"/>
        <v>2127.375</v>
      </c>
      <c r="J70" s="13">
        <f t="shared" si="53"/>
        <v>2490.75</v>
      </c>
      <c r="K70" s="13">
        <f t="shared" si="53"/>
        <v>972.77399999999989</v>
      </c>
      <c r="L70" s="13">
        <f t="shared" si="53"/>
        <v>2707.9650000000001</v>
      </c>
      <c r="M70" s="13">
        <f>$F70*M34</f>
        <v>2361.432188928306</v>
      </c>
      <c r="N70" s="13">
        <f>$F70*N34</f>
        <v>2145.4184891458931</v>
      </c>
      <c r="O70" s="13">
        <f t="shared" ref="O70:AH70" si="54">$F70*O34</f>
        <v>1747.9950940718161</v>
      </c>
      <c r="P70" s="13">
        <f t="shared" si="54"/>
        <v>1743.3804715205713</v>
      </c>
      <c r="Q70" s="13">
        <f t="shared" si="54"/>
        <v>1647.1275885347111</v>
      </c>
      <c r="R70" s="13">
        <f t="shared" si="54"/>
        <v>1532.3026264962841</v>
      </c>
      <c r="S70" s="13">
        <f t="shared" si="54"/>
        <v>1620.9338659324226</v>
      </c>
      <c r="T70" s="13">
        <f t="shared" si="54"/>
        <v>1654.8046723161519</v>
      </c>
      <c r="U70" s="13">
        <f t="shared" si="54"/>
        <v>2141.5476635413324</v>
      </c>
      <c r="V70" s="13">
        <f t="shared" si="54"/>
        <v>2284.3590607533383</v>
      </c>
      <c r="W70" s="13">
        <f t="shared" si="54"/>
        <v>2353.8447965404712</v>
      </c>
      <c r="X70" s="13">
        <f t="shared" si="54"/>
        <v>2459.6769015214595</v>
      </c>
      <c r="Y70" s="13">
        <f t="shared" si="54"/>
        <v>2335.4594049929674</v>
      </c>
      <c r="Z70" s="13">
        <f t="shared" si="54"/>
        <v>2121.7744080962971</v>
      </c>
      <c r="AA70" s="13">
        <f t="shared" si="54"/>
        <v>1729.074153136133</v>
      </c>
      <c r="AB70" s="13">
        <f t="shared" si="54"/>
        <v>1724.6593581384341</v>
      </c>
      <c r="AC70" s="13">
        <f t="shared" si="54"/>
        <v>1647.1275885347111</v>
      </c>
      <c r="AD70" s="13">
        <f t="shared" si="54"/>
        <v>1532.3026264962841</v>
      </c>
      <c r="AE70" s="13">
        <f t="shared" si="54"/>
        <v>1620.9338659324226</v>
      </c>
      <c r="AF70" s="13">
        <f t="shared" si="54"/>
        <v>1654.8046723161519</v>
      </c>
      <c r="AG70" s="13">
        <f t="shared" si="54"/>
        <v>2141.5476635413324</v>
      </c>
      <c r="AH70" s="13">
        <f t="shared" si="54"/>
        <v>2284.3590607533383</v>
      </c>
    </row>
    <row r="71" spans="1:34" x14ac:dyDescent="0.3">
      <c r="A71" s="6"/>
      <c r="B71" s="29"/>
      <c r="C71" s="29"/>
      <c r="D71" s="29"/>
      <c r="E71" s="88"/>
      <c r="F71" s="88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x14ac:dyDescent="0.3">
      <c r="A72" s="6"/>
      <c r="B72" s="29"/>
      <c r="C72" s="29"/>
      <c r="D72" s="29"/>
      <c r="E72" s="88"/>
      <c r="F72" s="88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x14ac:dyDescent="0.3">
      <c r="A73" s="6"/>
      <c r="B73" s="29"/>
      <c r="C73" s="29"/>
      <c r="D73" s="29"/>
      <c r="E73" s="88"/>
      <c r="F73" s="88"/>
      <c r="G73" s="13"/>
      <c r="H73" s="13"/>
      <c r="I73" s="13"/>
      <c r="J73" s="13"/>
      <c r="K73" s="13"/>
      <c r="L73" s="13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x14ac:dyDescent="0.3">
      <c r="A74" s="6"/>
      <c r="B74" s="30"/>
      <c r="C74" s="30"/>
      <c r="D74" s="30"/>
      <c r="E74" s="89"/>
      <c r="F74" s="89"/>
      <c r="G74" s="16"/>
      <c r="H74" s="16"/>
      <c r="I74" s="16"/>
      <c r="J74" s="16"/>
      <c r="K74" s="16"/>
      <c r="L74" s="16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</row>
    <row r="75" spans="1:34" x14ac:dyDescent="0.3">
      <c r="A75" s="22"/>
      <c r="B75" s="10" t="str">
        <f>B39</f>
        <v>Sale for Resale Usage</v>
      </c>
      <c r="C75" s="10"/>
      <c r="D75" s="10"/>
      <c r="E75" s="17"/>
      <c r="F75" s="17"/>
      <c r="G75" s="157">
        <f>SUM(G69:G74)</f>
        <v>134405.86362024199</v>
      </c>
      <c r="H75" s="157">
        <f>SUM(H69:H74)</f>
        <v>147204.86205962242</v>
      </c>
      <c r="I75" s="157">
        <f>SUM(I69:I74)</f>
        <v>134900.34936416242</v>
      </c>
      <c r="J75" s="157">
        <f t="shared" ref="J75:AH75" si="55">SUM(J69:J74)</f>
        <v>198674.66759999999</v>
      </c>
      <c r="K75" s="157">
        <f t="shared" si="55"/>
        <v>185055.50838167241</v>
      </c>
      <c r="L75" s="157">
        <f t="shared" si="55"/>
        <v>198819.70767629065</v>
      </c>
      <c r="M75" s="157">
        <f t="shared" si="55"/>
        <v>172368.04531526068</v>
      </c>
      <c r="N75" s="157">
        <f t="shared" si="55"/>
        <v>156597.03952260085</v>
      </c>
      <c r="O75" s="157">
        <f t="shared" si="55"/>
        <v>127614.13836987177</v>
      </c>
      <c r="P75" s="157">
        <f t="shared" si="55"/>
        <v>127288.41175356063</v>
      </c>
      <c r="Q75" s="157">
        <f t="shared" si="55"/>
        <v>120300.53450366319</v>
      </c>
      <c r="R75" s="157">
        <f t="shared" si="55"/>
        <v>111926.82217896247</v>
      </c>
      <c r="S75" s="157">
        <f t="shared" si="55"/>
        <v>118378.10718652169</v>
      </c>
      <c r="T75" s="157">
        <f t="shared" si="55"/>
        <v>120846.17884021929</v>
      </c>
      <c r="U75" s="157">
        <f t="shared" si="55"/>
        <v>156375.37892018392</v>
      </c>
      <c r="V75" s="157">
        <f t="shared" si="55"/>
        <v>166768.2997076099</v>
      </c>
      <c r="W75" s="157">
        <f t="shared" si="55"/>
        <v>171832.72325372766</v>
      </c>
      <c r="X75" s="157">
        <f t="shared" si="55"/>
        <v>179546.33540094647</v>
      </c>
      <c r="Y75" s="157">
        <f t="shared" si="55"/>
        <v>170472.21361646368</v>
      </c>
      <c r="Z75" s="157">
        <f t="shared" si="55"/>
        <v>154871.22560175916</v>
      </c>
      <c r="AA75" s="157">
        <f t="shared" si="55"/>
        <v>126232.79606356708</v>
      </c>
      <c r="AB75" s="157">
        <f t="shared" si="55"/>
        <v>125921.53812637577</v>
      </c>
      <c r="AC75" s="157">
        <f t="shared" si="55"/>
        <v>120300.53450366318</v>
      </c>
      <c r="AD75" s="157">
        <f t="shared" si="55"/>
        <v>111926.82217896247</v>
      </c>
      <c r="AE75" s="157">
        <f t="shared" si="55"/>
        <v>118378.10718652169</v>
      </c>
      <c r="AF75" s="157">
        <f t="shared" si="55"/>
        <v>120846.17884021929</v>
      </c>
      <c r="AG75" s="157">
        <f t="shared" si="55"/>
        <v>156375.37892018392</v>
      </c>
      <c r="AH75" s="157">
        <f t="shared" si="55"/>
        <v>166768.2997076099</v>
      </c>
    </row>
    <row r="76" spans="1:34" x14ac:dyDescent="0.3">
      <c r="AA76" s="164"/>
    </row>
    <row r="77" spans="1:34" x14ac:dyDescent="0.3"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</row>
    <row r="78" spans="1:34" x14ac:dyDescent="0.3">
      <c r="AA78" s="164"/>
    </row>
    <row r="79" spans="1:34" x14ac:dyDescent="0.3">
      <c r="AA79" s="164"/>
    </row>
    <row r="80" spans="1:34" x14ac:dyDescent="0.3">
      <c r="AA80" s="164"/>
    </row>
    <row r="81" spans="2:35" x14ac:dyDescent="0.3">
      <c r="B81" s="23" t="s">
        <v>37</v>
      </c>
      <c r="G81" s="111">
        <f>G75+G61</f>
        <v>141234.71362024199</v>
      </c>
      <c r="H81" s="111">
        <f t="shared" ref="H81:AH81" si="56">H75+H61</f>
        <v>153598.68205962243</v>
      </c>
      <c r="I81" s="111">
        <f t="shared" si="56"/>
        <v>137911.68936416242</v>
      </c>
      <c r="J81" s="111">
        <f t="shared" si="56"/>
        <v>202502.35759999999</v>
      </c>
      <c r="K81" s="111">
        <f t="shared" si="56"/>
        <v>188490.3483816724</v>
      </c>
      <c r="L81" s="111">
        <f t="shared" si="56"/>
        <v>203276.89767629065</v>
      </c>
      <c r="M81" s="111">
        <f>M75+M61</f>
        <v>178024.71531526069</v>
      </c>
      <c r="N81" s="111">
        <f t="shared" si="56"/>
        <v>162253.70952260087</v>
      </c>
      <c r="O81" s="111">
        <f t="shared" si="56"/>
        <v>133270.80836987178</v>
      </c>
      <c r="P81" s="111">
        <f t="shared" si="56"/>
        <v>132945.08175356063</v>
      </c>
      <c r="Q81" s="111">
        <f t="shared" si="56"/>
        <v>125957.20450366319</v>
      </c>
      <c r="R81" s="111">
        <f t="shared" si="56"/>
        <v>117583.49217896246</v>
      </c>
      <c r="S81" s="111">
        <f t="shared" si="56"/>
        <v>124034.77718652169</v>
      </c>
      <c r="T81" s="111">
        <f t="shared" si="56"/>
        <v>126502.84884021929</v>
      </c>
      <c r="U81" s="111">
        <f t="shared" si="56"/>
        <v>162032.04892018394</v>
      </c>
      <c r="V81" s="111">
        <f t="shared" si="56"/>
        <v>172424.96970760991</v>
      </c>
      <c r="W81" s="111">
        <f t="shared" si="56"/>
        <v>177489.39325372767</v>
      </c>
      <c r="X81" s="111">
        <f t="shared" si="56"/>
        <v>185203.00540094648</v>
      </c>
      <c r="Y81" s="111">
        <f t="shared" si="56"/>
        <v>176128.88361646369</v>
      </c>
      <c r="Z81" s="111">
        <f t="shared" si="56"/>
        <v>160527.89560175917</v>
      </c>
      <c r="AA81" s="155">
        <f t="shared" si="56"/>
        <v>131889.46606356709</v>
      </c>
      <c r="AB81" s="111">
        <f t="shared" si="56"/>
        <v>131578.20812637577</v>
      </c>
      <c r="AC81" s="111">
        <f t="shared" si="56"/>
        <v>125957.20450366318</v>
      </c>
      <c r="AD81" s="111">
        <f t="shared" si="56"/>
        <v>117583.49217896246</v>
      </c>
      <c r="AE81" s="111">
        <f t="shared" si="56"/>
        <v>124034.77718652169</v>
      </c>
      <c r="AF81" s="111">
        <f t="shared" si="56"/>
        <v>126502.84884021929</v>
      </c>
      <c r="AG81" s="111">
        <f t="shared" si="56"/>
        <v>162032.04892018394</v>
      </c>
      <c r="AH81" s="111">
        <f t="shared" si="56"/>
        <v>172424.96970760991</v>
      </c>
    </row>
    <row r="82" spans="2:35" x14ac:dyDescent="0.3">
      <c r="B82" s="23" t="s">
        <v>92</v>
      </c>
      <c r="G82" s="56">
        <f>G39</f>
        <v>31440.792849437516</v>
      </c>
      <c r="H82" s="56">
        <f t="shared" ref="H82:AH82" si="57">H39</f>
        <v>34452.154088457391</v>
      </c>
      <c r="I82" s="56">
        <f t="shared" si="57"/>
        <v>31640.905008475878</v>
      </c>
      <c r="J82" s="56">
        <f t="shared" si="57"/>
        <v>46462.2</v>
      </c>
      <c r="K82" s="56">
        <f t="shared" si="57"/>
        <v>42989.905988596089</v>
      </c>
      <c r="L82" s="56">
        <f t="shared" si="57"/>
        <v>46542.054085375254</v>
      </c>
      <c r="M82" s="56">
        <f t="shared" si="57"/>
        <v>45356.695895886922</v>
      </c>
      <c r="N82" s="56">
        <f t="shared" si="57"/>
        <v>41206.743470665904</v>
      </c>
      <c r="O82" s="56">
        <f t="shared" si="57"/>
        <v>33580.155740480521</v>
      </c>
      <c r="P82" s="56">
        <f t="shared" si="57"/>
        <v>33494.41650060111</v>
      </c>
      <c r="Q82" s="56">
        <f t="shared" si="57"/>
        <v>31655.540395128923</v>
      </c>
      <c r="R82" s="56">
        <f t="shared" si="57"/>
        <v>29452.073572630834</v>
      </c>
      <c r="S82" s="56">
        <f t="shared" si="57"/>
        <v>31149.701817381465</v>
      </c>
      <c r="T82" s="56">
        <f t="shared" si="57"/>
        <v>31799.157606400731</v>
      </c>
      <c r="U82" s="56">
        <f t="shared" si="57"/>
        <v>41148.262671931647</v>
      </c>
      <c r="V82" s="56">
        <f t="shared" si="57"/>
        <v>43883.120744972955</v>
      </c>
      <c r="W82" s="56">
        <f t="shared" si="57"/>
        <v>45215.785366229044</v>
      </c>
      <c r="X82" s="56">
        <f t="shared" si="57"/>
        <v>47245.563593645973</v>
      </c>
      <c r="Y82" s="56">
        <f t="shared" si="57"/>
        <v>44857.82928940632</v>
      </c>
      <c r="Z82" s="56">
        <f t="shared" si="57"/>
        <v>40752.615016315627</v>
      </c>
      <c r="AA82" s="33">
        <f t="shared" si="57"/>
        <v>33216.671800776414</v>
      </c>
      <c r="AB82" s="56">
        <f t="shared" si="57"/>
        <v>33134.740125180106</v>
      </c>
      <c r="AC82" s="56">
        <f t="shared" si="57"/>
        <v>31655.540395128919</v>
      </c>
      <c r="AD82" s="56">
        <f t="shared" si="57"/>
        <v>29452.073572630834</v>
      </c>
      <c r="AE82" s="56">
        <f t="shared" si="57"/>
        <v>31149.701817381465</v>
      </c>
      <c r="AF82" s="56">
        <f t="shared" si="57"/>
        <v>31799.157606400731</v>
      </c>
      <c r="AG82" s="56">
        <f t="shared" si="57"/>
        <v>41148.262671931647</v>
      </c>
      <c r="AH82" s="56">
        <f t="shared" si="57"/>
        <v>43883.120744972955</v>
      </c>
    </row>
    <row r="83" spans="2:35" x14ac:dyDescent="0.3">
      <c r="B83" s="69" t="s">
        <v>55</v>
      </c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168"/>
      <c r="AB83" s="53"/>
      <c r="AC83" s="53"/>
      <c r="AD83" s="53"/>
      <c r="AE83" s="53"/>
      <c r="AF83" s="53"/>
      <c r="AG83" s="53"/>
      <c r="AH83" s="53"/>
    </row>
    <row r="84" spans="2:35" x14ac:dyDescent="0.3">
      <c r="B84" s="23" t="s">
        <v>81</v>
      </c>
      <c r="G84" s="111">
        <f>'Link In'!$F$21</f>
        <v>0</v>
      </c>
      <c r="H84" s="111">
        <f>'Link In'!$F$22</f>
        <v>0</v>
      </c>
      <c r="I84" s="111">
        <f>'Link In'!$F$23</f>
        <v>0</v>
      </c>
      <c r="J84" s="111">
        <f>'Link In'!$F$24</f>
        <v>0</v>
      </c>
      <c r="K84" s="111">
        <f>'Link In'!$F$25</f>
        <v>0</v>
      </c>
      <c r="L84" s="111">
        <f>'Link In'!$F$26</f>
        <v>0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168"/>
      <c r="AB84" s="53"/>
      <c r="AC84" s="53"/>
      <c r="AD84" s="53"/>
      <c r="AE84" s="53"/>
      <c r="AF84" s="53"/>
      <c r="AG84" s="53"/>
      <c r="AH84" s="53"/>
      <c r="AI84" s="35"/>
    </row>
    <row r="85" spans="2:35" x14ac:dyDescent="0.3">
      <c r="B85" s="53" t="s">
        <v>91</v>
      </c>
      <c r="C85" s="53"/>
      <c r="G85" s="56">
        <v>-28.143620241975896</v>
      </c>
      <c r="H85" s="56">
        <v>-481.98205962243014</v>
      </c>
      <c r="I85" s="56">
        <v>2136.4606358375854</v>
      </c>
      <c r="J85" s="56">
        <v>2134.3324000000125</v>
      </c>
      <c r="K85" s="56">
        <v>1761.6616183276019</v>
      </c>
      <c r="L85" s="56">
        <v>131.73232370934807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168"/>
      <c r="AB85" s="53"/>
      <c r="AC85" s="53"/>
      <c r="AD85" s="53"/>
      <c r="AE85" s="53"/>
      <c r="AF85" s="53"/>
      <c r="AG85" s="53"/>
      <c r="AH85" s="53"/>
      <c r="AI85" s="35"/>
    </row>
    <row r="86" spans="2:35" x14ac:dyDescent="0.3">
      <c r="B86" s="23" t="s">
        <v>79</v>
      </c>
      <c r="G86" s="126"/>
      <c r="H86" s="126"/>
      <c r="I86" s="126"/>
      <c r="J86" s="126"/>
      <c r="K86" s="126"/>
      <c r="L86" s="126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168"/>
      <c r="AB86" s="53"/>
      <c r="AC86" s="53"/>
      <c r="AD86" s="53"/>
      <c r="AE86" s="53"/>
      <c r="AF86" s="53"/>
      <c r="AG86" s="53"/>
      <c r="AH86" s="53"/>
      <c r="AI86" s="35"/>
    </row>
    <row r="87" spans="2:35" x14ac:dyDescent="0.3"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168"/>
      <c r="AB87" s="53"/>
      <c r="AC87" s="53"/>
      <c r="AD87" s="53"/>
      <c r="AE87" s="53"/>
      <c r="AF87" s="53"/>
      <c r="AG87" s="53"/>
      <c r="AH87" s="53"/>
    </row>
    <row r="88" spans="2:35" x14ac:dyDescent="0.3"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168"/>
      <c r="AB88" s="53"/>
      <c r="AC88" s="53"/>
      <c r="AD88" s="53"/>
      <c r="AE88" s="53"/>
      <c r="AF88" s="53"/>
      <c r="AG88" s="53"/>
      <c r="AH88" s="53"/>
    </row>
    <row r="89" spans="2:35" x14ac:dyDescent="0.3">
      <c r="B89" s="23" t="s">
        <v>97</v>
      </c>
      <c r="G89" s="111">
        <f>G81+G84+G85</f>
        <v>141206.57</v>
      </c>
      <c r="H89" s="111">
        <f t="shared" ref="H89:AH89" si="58">H81+H84+H85</f>
        <v>153116.70000000001</v>
      </c>
      <c r="I89" s="111">
        <f t="shared" si="58"/>
        <v>140048.15</v>
      </c>
      <c r="J89" s="111">
        <f t="shared" si="58"/>
        <v>204636.69</v>
      </c>
      <c r="K89" s="111">
        <f t="shared" si="58"/>
        <v>190252.01</v>
      </c>
      <c r="L89" s="111">
        <f>L81+L84+L85</f>
        <v>203408.63</v>
      </c>
      <c r="M89" s="111">
        <f>M81+M84+M85</f>
        <v>178024.71531526069</v>
      </c>
      <c r="N89" s="111">
        <f t="shared" si="58"/>
        <v>162253.70952260087</v>
      </c>
      <c r="O89" s="111">
        <f t="shared" si="58"/>
        <v>133270.80836987178</v>
      </c>
      <c r="P89" s="111">
        <f t="shared" si="58"/>
        <v>132945.08175356063</v>
      </c>
      <c r="Q89" s="111">
        <f t="shared" si="58"/>
        <v>125957.20450366319</v>
      </c>
      <c r="R89" s="111">
        <f t="shared" si="58"/>
        <v>117583.49217896246</v>
      </c>
      <c r="S89" s="111">
        <f t="shared" si="58"/>
        <v>124034.77718652169</v>
      </c>
      <c r="T89" s="111">
        <f t="shared" si="58"/>
        <v>126502.84884021929</v>
      </c>
      <c r="U89" s="111">
        <f t="shared" si="58"/>
        <v>162032.04892018394</v>
      </c>
      <c r="V89" s="111">
        <f t="shared" si="58"/>
        <v>172424.96970760991</v>
      </c>
      <c r="W89" s="111">
        <f t="shared" si="58"/>
        <v>177489.39325372767</v>
      </c>
      <c r="X89" s="111">
        <f t="shared" si="58"/>
        <v>185203.00540094648</v>
      </c>
      <c r="Y89" s="111">
        <f t="shared" si="58"/>
        <v>176128.88361646369</v>
      </c>
      <c r="Z89" s="111">
        <f t="shared" si="58"/>
        <v>160527.89560175917</v>
      </c>
      <c r="AA89" s="111">
        <f t="shared" si="58"/>
        <v>131889.46606356709</v>
      </c>
      <c r="AB89" s="111">
        <f t="shared" si="58"/>
        <v>131578.20812637577</v>
      </c>
      <c r="AC89" s="111">
        <f t="shared" si="58"/>
        <v>125957.20450366318</v>
      </c>
      <c r="AD89" s="111">
        <f t="shared" si="58"/>
        <v>117583.49217896246</v>
      </c>
      <c r="AE89" s="111">
        <f t="shared" si="58"/>
        <v>124034.77718652169</v>
      </c>
      <c r="AF89" s="111">
        <f t="shared" si="58"/>
        <v>126502.84884021929</v>
      </c>
      <c r="AG89" s="111">
        <f t="shared" si="58"/>
        <v>162032.04892018394</v>
      </c>
      <c r="AH89" s="111">
        <f t="shared" si="58"/>
        <v>172424.96970760991</v>
      </c>
    </row>
    <row r="90" spans="2:35" x14ac:dyDescent="0.3">
      <c r="B90" s="23" t="s">
        <v>121</v>
      </c>
      <c r="G90" s="111">
        <f>+'Link In'!B146</f>
        <v>2128.73</v>
      </c>
      <c r="H90" s="111">
        <f>+'Link In'!C146</f>
        <v>1773.61</v>
      </c>
      <c r="I90" s="111">
        <f>+'Link In'!D146</f>
        <v>2391.98</v>
      </c>
      <c r="J90" s="111">
        <f>+'Link In'!E146</f>
        <v>3454.28</v>
      </c>
      <c r="K90" s="111">
        <f>+'Link In'!F146</f>
        <v>3880.09</v>
      </c>
      <c r="L90" s="111">
        <f>+'Link In'!G146</f>
        <v>1466.84</v>
      </c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168"/>
      <c r="AB90" s="53"/>
      <c r="AC90" s="53"/>
      <c r="AD90" s="53"/>
      <c r="AE90" s="53"/>
      <c r="AF90" s="53"/>
      <c r="AG90" s="53"/>
      <c r="AH90" s="53"/>
      <c r="AI90" s="35"/>
    </row>
    <row r="91" spans="2:35" x14ac:dyDescent="0.3">
      <c r="B91" s="111" t="s">
        <v>94</v>
      </c>
      <c r="C91" s="53"/>
      <c r="G91" s="56">
        <f t="shared" ref="G91:AH91" si="59">+G92-G89-G90</f>
        <v>1.0459189070388675E-11</v>
      </c>
      <c r="H91" s="56">
        <f t="shared" si="59"/>
        <v>-1.3869794202037156E-11</v>
      </c>
      <c r="I91" s="56">
        <f>+I92-I89-I90</f>
        <v>1.0459189070388675E-11</v>
      </c>
      <c r="J91" s="56">
        <f t="shared" si="59"/>
        <v>0</v>
      </c>
      <c r="K91" s="56">
        <f t="shared" si="59"/>
        <v>-3.637978807091713E-12</v>
      </c>
      <c r="L91" s="56">
        <f t="shared" si="59"/>
        <v>-3.4106051316484809E-12</v>
      </c>
      <c r="M91" s="56">
        <f>+M92-M89-M90</f>
        <v>0</v>
      </c>
      <c r="N91" s="56">
        <f t="shared" si="59"/>
        <v>-2.9103830456733704E-11</v>
      </c>
      <c r="O91" s="56">
        <f t="shared" si="59"/>
        <v>-2.9103830456733704E-11</v>
      </c>
      <c r="P91" s="56">
        <f t="shared" si="59"/>
        <v>0</v>
      </c>
      <c r="Q91" s="56">
        <f t="shared" si="59"/>
        <v>1.4551915228366852E-11</v>
      </c>
      <c r="R91" s="56">
        <f t="shared" si="59"/>
        <v>1.4551915228366852E-11</v>
      </c>
      <c r="S91" s="56">
        <f t="shared" si="59"/>
        <v>0</v>
      </c>
      <c r="T91" s="56">
        <f t="shared" si="59"/>
        <v>0</v>
      </c>
      <c r="U91" s="56">
        <f t="shared" si="59"/>
        <v>-5.8207660913467407E-11</v>
      </c>
      <c r="V91" s="56">
        <f t="shared" si="59"/>
        <v>-5.8207660913467407E-11</v>
      </c>
      <c r="W91" s="56">
        <f t="shared" si="59"/>
        <v>-2.9103830456733704E-11</v>
      </c>
      <c r="X91" s="56">
        <f t="shared" si="59"/>
        <v>-2.9103830456733704E-11</v>
      </c>
      <c r="Y91" s="56">
        <f t="shared" si="59"/>
        <v>-2.9103830456733704E-11</v>
      </c>
      <c r="Z91" s="56">
        <f t="shared" si="59"/>
        <v>-2.9103830456733704E-11</v>
      </c>
      <c r="AA91" s="56">
        <f t="shared" si="59"/>
        <v>0</v>
      </c>
      <c r="AB91" s="56">
        <f t="shared" si="59"/>
        <v>-2.9103830456733704E-11</v>
      </c>
      <c r="AC91" s="56">
        <f t="shared" si="59"/>
        <v>1.4551915228366852E-11</v>
      </c>
      <c r="AD91" s="56">
        <f t="shared" si="59"/>
        <v>1.4551915228366852E-11</v>
      </c>
      <c r="AE91" s="56">
        <f t="shared" si="59"/>
        <v>0</v>
      </c>
      <c r="AF91" s="56">
        <f t="shared" si="59"/>
        <v>0</v>
      </c>
      <c r="AG91" s="56">
        <f t="shared" si="59"/>
        <v>-5.8207660913467407E-11</v>
      </c>
      <c r="AH91" s="56">
        <f t="shared" si="59"/>
        <v>-5.8207660913467407E-11</v>
      </c>
    </row>
    <row r="92" spans="2:35" x14ac:dyDescent="0.3">
      <c r="B92" s="23" t="s">
        <v>93</v>
      </c>
      <c r="G92" s="56">
        <f>+'Link In'!B145+'Link In'!B146</f>
        <v>143335.30000000002</v>
      </c>
      <c r="H92" s="56">
        <f>+'Link In'!C145+'Link In'!C146</f>
        <v>154890.31</v>
      </c>
      <c r="I92" s="56">
        <f>+'Link In'!D145+'Link In'!D146</f>
        <v>142440.13</v>
      </c>
      <c r="J92" s="56">
        <f>+'Link In'!E145+'Link In'!E146</f>
        <v>208090.97</v>
      </c>
      <c r="K92" s="56">
        <f>+'Link In'!F145+'Link In'!F146</f>
        <v>194132.1</v>
      </c>
      <c r="L92" s="56">
        <f>+'Link In'!G145+'Link In'!G146</f>
        <v>204875.47</v>
      </c>
      <c r="M92" s="56">
        <f>+'Link In'!H145+'Link In'!H146</f>
        <v>178024.71531526069</v>
      </c>
      <c r="N92" s="56">
        <f>+'Link In'!I145+'Link In'!I146</f>
        <v>162253.70952260084</v>
      </c>
      <c r="O92" s="56">
        <f>+'Link In'!J145+'Link In'!J146</f>
        <v>133270.80836987175</v>
      </c>
      <c r="P92" s="56">
        <f>+'Link In'!K145+'Link In'!K146</f>
        <v>132945.08175356063</v>
      </c>
      <c r="Q92" s="56">
        <f>+'Link In'!L145+'Link In'!L146</f>
        <v>125957.2045036632</v>
      </c>
      <c r="R92" s="56">
        <f>+'Link In'!M145+'Link In'!M146</f>
        <v>117583.49217896248</v>
      </c>
      <c r="S92" s="56">
        <f>+'Link In'!N145+'Link In'!N146</f>
        <v>124034.77718652169</v>
      </c>
      <c r="T92" s="56">
        <f>+'Link In'!O145+'Link In'!O146</f>
        <v>126502.84884021929</v>
      </c>
      <c r="U92" s="56">
        <f>+'Link In'!P145+'Link In'!P146</f>
        <v>162032.04892018388</v>
      </c>
      <c r="V92" s="56">
        <f>+'Link In'!Q145+'Link In'!Q146</f>
        <v>172424.96970760985</v>
      </c>
      <c r="W92" s="56">
        <f>+'Link In'!R145+'Link In'!R146</f>
        <v>177489.39325372764</v>
      </c>
      <c r="X92" s="56">
        <f>+'Link In'!S145+'Link In'!S146</f>
        <v>185203.00540094645</v>
      </c>
      <c r="Y92" s="56">
        <f>+'Link In'!T145+'Link In'!T146</f>
        <v>176128.88361646366</v>
      </c>
      <c r="Z92" s="56">
        <f>+'Link In'!U145+'Link In'!U146</f>
        <v>160527.89560175914</v>
      </c>
      <c r="AA92" s="56">
        <f>+'Link In'!V145+'Link In'!V146</f>
        <v>131889.46606356709</v>
      </c>
      <c r="AB92" s="56">
        <f>+'Link In'!W145+'Link In'!W146</f>
        <v>131578.20812637574</v>
      </c>
      <c r="AC92" s="56">
        <f>+'Link In'!X145+'Link In'!X146</f>
        <v>125957.20450366319</v>
      </c>
      <c r="AD92" s="56">
        <f>+'Link In'!Y145+'Link In'!Y146</f>
        <v>117583.49217896248</v>
      </c>
      <c r="AE92" s="56">
        <f>+'Link In'!Z145+'Link In'!Z146</f>
        <v>124034.77718652169</v>
      </c>
      <c r="AF92" s="56">
        <f>+'Link In'!AA145+'Link In'!AA146</f>
        <v>126502.84884021929</v>
      </c>
      <c r="AG92" s="56">
        <f>+'Link In'!AB145+'Link In'!AB146</f>
        <v>162032.04892018388</v>
      </c>
      <c r="AH92" s="56">
        <f>+'Link In'!AC145+'Link In'!AC146</f>
        <v>172424.96970760985</v>
      </c>
    </row>
    <row r="93" spans="2:35" x14ac:dyDescent="0.3"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168"/>
      <c r="AB93" s="53"/>
      <c r="AC93" s="53"/>
      <c r="AD93" s="53"/>
      <c r="AE93" s="53"/>
      <c r="AF93" s="53"/>
      <c r="AG93" s="53"/>
      <c r="AH93" s="53"/>
    </row>
    <row r="94" spans="2:35" x14ac:dyDescent="0.3">
      <c r="B94" s="23" t="s">
        <v>98</v>
      </c>
      <c r="G94" s="56">
        <f t="shared" ref="G94:AH94" si="60">G82</f>
        <v>31440.792849437516</v>
      </c>
      <c r="H94" s="56">
        <f t="shared" si="60"/>
        <v>34452.154088457391</v>
      </c>
      <c r="I94" s="56">
        <f t="shared" si="60"/>
        <v>31640.905008475878</v>
      </c>
      <c r="J94" s="56">
        <f t="shared" si="60"/>
        <v>46462.2</v>
      </c>
      <c r="K94" s="56">
        <f t="shared" si="60"/>
        <v>42989.905988596089</v>
      </c>
      <c r="L94" s="56">
        <f t="shared" si="60"/>
        <v>46542.054085375254</v>
      </c>
      <c r="M94" s="56">
        <f t="shared" si="60"/>
        <v>45356.695895886922</v>
      </c>
      <c r="N94" s="56">
        <f t="shared" si="60"/>
        <v>41206.743470665904</v>
      </c>
      <c r="O94" s="56">
        <f t="shared" si="60"/>
        <v>33580.155740480521</v>
      </c>
      <c r="P94" s="56">
        <f t="shared" si="60"/>
        <v>33494.41650060111</v>
      </c>
      <c r="Q94" s="56">
        <f t="shared" si="60"/>
        <v>31655.540395128923</v>
      </c>
      <c r="R94" s="56">
        <f t="shared" si="60"/>
        <v>29452.073572630834</v>
      </c>
      <c r="S94" s="56">
        <f t="shared" si="60"/>
        <v>31149.701817381465</v>
      </c>
      <c r="T94" s="56">
        <f t="shared" si="60"/>
        <v>31799.157606400731</v>
      </c>
      <c r="U94" s="56">
        <f t="shared" si="60"/>
        <v>41148.262671931647</v>
      </c>
      <c r="V94" s="56">
        <f t="shared" si="60"/>
        <v>43883.120744972955</v>
      </c>
      <c r="W94" s="56">
        <f t="shared" si="60"/>
        <v>45215.785366229044</v>
      </c>
      <c r="X94" s="56">
        <f t="shared" si="60"/>
        <v>47245.563593645973</v>
      </c>
      <c r="Y94" s="56">
        <f t="shared" si="60"/>
        <v>44857.82928940632</v>
      </c>
      <c r="Z94" s="56">
        <f t="shared" si="60"/>
        <v>40752.615016315627</v>
      </c>
      <c r="AA94" s="33">
        <f t="shared" si="60"/>
        <v>33216.671800776414</v>
      </c>
      <c r="AB94" s="56">
        <f t="shared" si="60"/>
        <v>33134.740125180106</v>
      </c>
      <c r="AC94" s="56">
        <f t="shared" si="60"/>
        <v>31655.540395128919</v>
      </c>
      <c r="AD94" s="56">
        <f t="shared" si="60"/>
        <v>29452.073572630834</v>
      </c>
      <c r="AE94" s="56">
        <f t="shared" si="60"/>
        <v>31149.701817381465</v>
      </c>
      <c r="AF94" s="56">
        <f t="shared" si="60"/>
        <v>31799.157606400731</v>
      </c>
      <c r="AG94" s="56">
        <f t="shared" si="60"/>
        <v>41148.262671931647</v>
      </c>
      <c r="AH94" s="56">
        <f t="shared" si="60"/>
        <v>43883.120744972955</v>
      </c>
    </row>
    <row r="95" spans="2:35" x14ac:dyDescent="0.3">
      <c r="B95" s="23" t="s">
        <v>95</v>
      </c>
      <c r="G95" s="56">
        <f>G96-G94</f>
        <v>7.1505624873680063E-3</v>
      </c>
      <c r="H95" s="56">
        <f t="shared" ref="H95:L95" si="61">H96-H94</f>
        <v>-6.0884573904331774E-3</v>
      </c>
      <c r="I95" s="56">
        <f t="shared" si="61"/>
        <v>-1.0084758796438109E-3</v>
      </c>
      <c r="J95" s="56">
        <f t="shared" si="61"/>
        <v>0</v>
      </c>
      <c r="K95" s="56">
        <f t="shared" si="61"/>
        <v>-2.9988596092152875E-2</v>
      </c>
      <c r="L95" s="56">
        <f t="shared" si="61"/>
        <v>4.5914624744909815E-2</v>
      </c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33"/>
      <c r="AB95" s="56"/>
      <c r="AC95" s="56"/>
      <c r="AD95" s="56"/>
      <c r="AE95" s="56"/>
      <c r="AF95" s="56"/>
      <c r="AG95" s="56"/>
      <c r="AH95" s="56"/>
    </row>
    <row r="96" spans="2:35" x14ac:dyDescent="0.3">
      <c r="B96" s="23" t="s">
        <v>96</v>
      </c>
      <c r="G96" s="56">
        <f>+'Link In'!B156</f>
        <v>31440.800000000003</v>
      </c>
      <c r="H96" s="56">
        <f>+'Link In'!C156</f>
        <v>34452.148000000001</v>
      </c>
      <c r="I96" s="56">
        <f>+'Link In'!D156</f>
        <v>31640.903999999999</v>
      </c>
      <c r="J96" s="56">
        <f>+'Link In'!E156</f>
        <v>46462.200000000004</v>
      </c>
      <c r="K96" s="56">
        <f>+'Link In'!F156</f>
        <v>42989.875999999997</v>
      </c>
      <c r="L96" s="56">
        <f>+'Link In'!G156</f>
        <v>46542.1</v>
      </c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</row>
    <row r="97" spans="1:34" x14ac:dyDescent="0.3"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168"/>
      <c r="AB97" s="53"/>
      <c r="AC97" s="53"/>
      <c r="AD97" s="53"/>
      <c r="AE97" s="53"/>
      <c r="AF97" s="53"/>
      <c r="AG97" s="53"/>
      <c r="AH97" s="53"/>
    </row>
    <row r="98" spans="1:34" x14ac:dyDescent="0.3">
      <c r="B98" s="23" t="s">
        <v>99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168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</row>
    <row r="101" spans="1:34" x14ac:dyDescent="0.3">
      <c r="A101" s="23" t="s">
        <v>139</v>
      </c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</row>
    <row r="102" spans="1:34" x14ac:dyDescent="0.3">
      <c r="A102" s="24" t="s">
        <v>0</v>
      </c>
      <c r="B102" s="1"/>
      <c r="C102" s="1"/>
      <c r="D102" s="1"/>
      <c r="E102" s="1" t="s">
        <v>24</v>
      </c>
      <c r="F102" s="1"/>
      <c r="G102" s="1" t="s">
        <v>25</v>
      </c>
      <c r="H102" s="1" t="s">
        <v>25</v>
      </c>
      <c r="I102" s="1" t="s">
        <v>25</v>
      </c>
      <c r="J102" s="1" t="s">
        <v>25</v>
      </c>
      <c r="K102" s="1" t="s">
        <v>25</v>
      </c>
      <c r="L102" s="1" t="s">
        <v>25</v>
      </c>
      <c r="M102" s="1" t="s">
        <v>25</v>
      </c>
      <c r="N102" s="1" t="s">
        <v>25</v>
      </c>
      <c r="O102" s="1" t="s">
        <v>25</v>
      </c>
      <c r="P102" s="1" t="s">
        <v>25</v>
      </c>
      <c r="Q102" s="1" t="s">
        <v>25</v>
      </c>
      <c r="R102" s="1" t="s">
        <v>25</v>
      </c>
      <c r="S102" s="1"/>
      <c r="T102" s="1"/>
      <c r="U102" s="1"/>
      <c r="V102" s="1"/>
      <c r="W102" s="1" t="s">
        <v>26</v>
      </c>
      <c r="X102" s="1" t="s">
        <v>26</v>
      </c>
      <c r="Y102" s="1" t="s">
        <v>26</v>
      </c>
      <c r="Z102" s="1" t="s">
        <v>26</v>
      </c>
      <c r="AA102" s="1" t="s">
        <v>26</v>
      </c>
      <c r="AB102" s="1" t="s">
        <v>26</v>
      </c>
      <c r="AC102" s="1" t="s">
        <v>26</v>
      </c>
      <c r="AD102" s="1" t="s">
        <v>26</v>
      </c>
      <c r="AE102" s="1" t="s">
        <v>26</v>
      </c>
      <c r="AF102" s="1" t="s">
        <v>26</v>
      </c>
      <c r="AG102" s="1" t="s">
        <v>26</v>
      </c>
      <c r="AH102" s="1" t="s">
        <v>26</v>
      </c>
    </row>
    <row r="103" spans="1:34" x14ac:dyDescent="0.3">
      <c r="A103" s="2" t="s">
        <v>1</v>
      </c>
      <c r="B103" s="3"/>
      <c r="C103" s="3"/>
      <c r="D103" s="3"/>
      <c r="E103" s="4"/>
      <c r="F103" s="4"/>
      <c r="G103" s="5">
        <v>43160</v>
      </c>
      <c r="H103" s="5">
        <v>43191</v>
      </c>
      <c r="I103" s="5">
        <v>43221</v>
      </c>
      <c r="J103" s="5">
        <v>43252</v>
      </c>
      <c r="K103" s="5">
        <v>43282</v>
      </c>
      <c r="L103" s="5">
        <v>43313</v>
      </c>
      <c r="M103" s="5">
        <v>43344</v>
      </c>
      <c r="N103" s="5">
        <v>43374</v>
      </c>
      <c r="O103" s="5">
        <v>43405</v>
      </c>
      <c r="P103" s="5">
        <v>43435</v>
      </c>
      <c r="Q103" s="5">
        <v>43466</v>
      </c>
      <c r="R103" s="5">
        <v>43497</v>
      </c>
      <c r="S103" s="5">
        <v>43525</v>
      </c>
      <c r="T103" s="5">
        <v>43556</v>
      </c>
      <c r="U103" s="5">
        <v>43586</v>
      </c>
      <c r="V103" s="5">
        <v>43617</v>
      </c>
      <c r="W103" s="5">
        <v>43647</v>
      </c>
      <c r="X103" s="5">
        <v>43678</v>
      </c>
      <c r="Y103" s="5">
        <v>43709</v>
      </c>
      <c r="Z103" s="5">
        <v>43739</v>
      </c>
      <c r="AA103" s="5">
        <v>43770</v>
      </c>
      <c r="AB103" s="5">
        <v>43800</v>
      </c>
      <c r="AC103" s="5">
        <v>43831</v>
      </c>
      <c r="AD103" s="5">
        <v>43862</v>
      </c>
      <c r="AE103" s="5">
        <v>43891</v>
      </c>
      <c r="AF103" s="5">
        <v>43922</v>
      </c>
      <c r="AG103" s="5">
        <v>43952</v>
      </c>
      <c r="AH103" s="5">
        <v>43983</v>
      </c>
    </row>
    <row r="104" spans="1:34" x14ac:dyDescent="0.3">
      <c r="A104" s="6"/>
      <c r="B104" s="7"/>
      <c r="C104" s="7"/>
      <c r="D104" s="7"/>
      <c r="E104" s="7"/>
      <c r="F104" s="7"/>
      <c r="G104" s="8"/>
      <c r="H104" s="8"/>
      <c r="I104" s="8"/>
      <c r="J104" s="8"/>
      <c r="K104" s="8"/>
      <c r="L104" s="8"/>
      <c r="M104" s="8"/>
      <c r="N104" s="8"/>
      <c r="O104" s="9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9"/>
      <c r="AB104" s="8"/>
      <c r="AC104" s="8"/>
      <c r="AD104" s="8"/>
      <c r="AE104" s="8"/>
      <c r="AF104" s="8"/>
      <c r="AG104" s="8"/>
      <c r="AH104" s="8"/>
    </row>
    <row r="105" spans="1:34" x14ac:dyDescent="0.3">
      <c r="A105" s="6"/>
      <c r="B105" s="21" t="s">
        <v>17</v>
      </c>
      <c r="C105" s="74"/>
      <c r="D105" s="10"/>
      <c r="E105" s="7" t="s">
        <v>23</v>
      </c>
      <c r="F105" s="7" t="s">
        <v>23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4" x14ac:dyDescent="0.3">
      <c r="A106" s="6"/>
      <c r="B106" s="12" t="s">
        <v>3</v>
      </c>
      <c r="C106" s="13"/>
      <c r="D106" s="12"/>
      <c r="E106" s="149"/>
      <c r="F106" s="149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x14ac:dyDescent="0.3">
      <c r="A107" s="6"/>
      <c r="B107" s="12" t="s">
        <v>4</v>
      </c>
      <c r="C107" s="13"/>
      <c r="D107" s="12"/>
      <c r="E107" s="123"/>
      <c r="F107" s="12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x14ac:dyDescent="0.3">
      <c r="A108" s="6"/>
      <c r="B108" s="12" t="s">
        <v>5</v>
      </c>
      <c r="C108" s="13"/>
      <c r="D108" s="12"/>
      <c r="E108" s="123"/>
      <c r="F108" s="12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x14ac:dyDescent="0.3">
      <c r="A109" s="6"/>
      <c r="B109" s="12" t="s">
        <v>6</v>
      </c>
      <c r="C109" s="13"/>
      <c r="D109" s="12"/>
      <c r="E109" s="123"/>
      <c r="F109" s="12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x14ac:dyDescent="0.3">
      <c r="A110" s="6"/>
      <c r="B110" s="12" t="s">
        <v>7</v>
      </c>
      <c r="C110" s="13"/>
      <c r="D110" s="12"/>
      <c r="E110" s="123"/>
      <c r="F110" s="12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x14ac:dyDescent="0.3">
      <c r="A111" s="6"/>
      <c r="B111" s="12" t="s">
        <v>8</v>
      </c>
      <c r="C111" s="13"/>
      <c r="D111" s="12"/>
      <c r="E111" s="123"/>
      <c r="F111" s="12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x14ac:dyDescent="0.3">
      <c r="A112" s="6"/>
      <c r="B112" s="12" t="s">
        <v>9</v>
      </c>
      <c r="C112" s="13"/>
      <c r="D112" s="12"/>
      <c r="E112" s="86">
        <v>28.79</v>
      </c>
      <c r="F112" s="86">
        <f>+E112</f>
        <v>28.79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>
        <f>+'Link In'!R265</f>
        <v>1</v>
      </c>
      <c r="X112" s="13">
        <f>+'Link In'!S265</f>
        <v>1</v>
      </c>
      <c r="Y112" s="13">
        <f>+'Link In'!T265</f>
        <v>1</v>
      </c>
      <c r="Z112" s="13">
        <f>+'Link In'!U265</f>
        <v>1</v>
      </c>
      <c r="AA112" s="13">
        <f>+'Link In'!V265</f>
        <v>1</v>
      </c>
      <c r="AB112" s="13">
        <f>+'Link In'!W265</f>
        <v>1</v>
      </c>
      <c r="AC112" s="13">
        <f>+'Link In'!X265</f>
        <v>1</v>
      </c>
      <c r="AD112" s="13">
        <f>+'Link In'!Y265</f>
        <v>1</v>
      </c>
      <c r="AE112" s="13">
        <f>+'Link In'!Z265</f>
        <v>1</v>
      </c>
      <c r="AF112" s="13">
        <f>+'Link In'!AA265</f>
        <v>1</v>
      </c>
      <c r="AG112" s="13">
        <f>+'Link In'!AB265</f>
        <v>1</v>
      </c>
      <c r="AH112" s="13">
        <f>+'Link In'!AC265</f>
        <v>1</v>
      </c>
    </row>
    <row r="113" spans="1:34" x14ac:dyDescent="0.3">
      <c r="A113" s="6"/>
      <c r="B113" s="12" t="s">
        <v>10</v>
      </c>
      <c r="C113" s="13"/>
      <c r="D113" s="12"/>
      <c r="E113" s="123"/>
      <c r="F113" s="12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x14ac:dyDescent="0.3">
      <c r="A114" s="6"/>
      <c r="B114" s="12" t="s">
        <v>11</v>
      </c>
      <c r="C114" s="13"/>
      <c r="D114" s="12"/>
      <c r="E114" s="123"/>
      <c r="F114" s="12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x14ac:dyDescent="0.3">
      <c r="A115" s="6"/>
      <c r="B115" s="12"/>
      <c r="C115" s="13"/>
      <c r="D115" s="12"/>
      <c r="E115" s="86"/>
      <c r="F115" s="86"/>
      <c r="G115" s="13"/>
      <c r="H115" s="13"/>
      <c r="I115" s="13"/>
      <c r="J115" s="13"/>
      <c r="K115" s="13"/>
      <c r="L115" s="13"/>
      <c r="M115" s="13"/>
      <c r="N115" s="13"/>
      <c r="O115" s="1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</row>
    <row r="116" spans="1:34" x14ac:dyDescent="0.3">
      <c r="A116" s="6"/>
      <c r="B116" s="15"/>
      <c r="C116" s="16"/>
      <c r="D116" s="15"/>
      <c r="E116" s="87"/>
      <c r="F116" s="87"/>
      <c r="G116" s="16"/>
      <c r="H116" s="16"/>
      <c r="I116" s="16"/>
      <c r="J116" s="16"/>
      <c r="K116" s="16"/>
      <c r="L116" s="16"/>
      <c r="M116" s="16"/>
      <c r="N116" s="16"/>
      <c r="O116" s="16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</row>
    <row r="117" spans="1:34" x14ac:dyDescent="0.3">
      <c r="A117" s="6"/>
      <c r="B117" s="10" t="s">
        <v>31</v>
      </c>
      <c r="C117" s="18"/>
      <c r="D117" s="10"/>
      <c r="E117" s="17"/>
      <c r="F117" s="17"/>
      <c r="G117" s="18">
        <f>SUM(G106:G116)</f>
        <v>0</v>
      </c>
      <c r="H117" s="18">
        <f>SUM(H106:H116)</f>
        <v>0</v>
      </c>
      <c r="I117" s="18">
        <f>SUM(I106:I116)</f>
        <v>0</v>
      </c>
      <c r="J117" s="18">
        <f t="shared" ref="J117:AH117" si="62">SUM(J106:J116)</f>
        <v>0</v>
      </c>
      <c r="K117" s="18">
        <f t="shared" si="62"/>
        <v>0</v>
      </c>
      <c r="L117" s="18">
        <f t="shared" si="62"/>
        <v>0</v>
      </c>
      <c r="M117" s="18">
        <f t="shared" si="62"/>
        <v>0</v>
      </c>
      <c r="N117" s="18">
        <f t="shared" si="62"/>
        <v>0</v>
      </c>
      <c r="O117" s="18">
        <f t="shared" si="62"/>
        <v>0</v>
      </c>
      <c r="P117" s="18">
        <f t="shared" si="62"/>
        <v>0</v>
      </c>
      <c r="Q117" s="18">
        <f t="shared" si="62"/>
        <v>0</v>
      </c>
      <c r="R117" s="18">
        <f t="shared" si="62"/>
        <v>0</v>
      </c>
      <c r="S117" s="18">
        <f t="shared" si="62"/>
        <v>0</v>
      </c>
      <c r="T117" s="18">
        <f t="shared" si="62"/>
        <v>0</v>
      </c>
      <c r="U117" s="18">
        <f t="shared" si="62"/>
        <v>0</v>
      </c>
      <c r="V117" s="18">
        <f t="shared" si="62"/>
        <v>0</v>
      </c>
      <c r="W117" s="18">
        <f t="shared" si="62"/>
        <v>1</v>
      </c>
      <c r="X117" s="18">
        <f t="shared" si="62"/>
        <v>1</v>
      </c>
      <c r="Y117" s="18">
        <f t="shared" si="62"/>
        <v>1</v>
      </c>
      <c r="Z117" s="18">
        <f t="shared" si="62"/>
        <v>1</v>
      </c>
      <c r="AA117" s="18">
        <f t="shared" si="62"/>
        <v>1</v>
      </c>
      <c r="AB117" s="18">
        <f t="shared" si="62"/>
        <v>1</v>
      </c>
      <c r="AC117" s="18">
        <f t="shared" si="62"/>
        <v>1</v>
      </c>
      <c r="AD117" s="18">
        <f t="shared" si="62"/>
        <v>1</v>
      </c>
      <c r="AE117" s="18">
        <f t="shared" si="62"/>
        <v>1</v>
      </c>
      <c r="AF117" s="18">
        <f t="shared" si="62"/>
        <v>1</v>
      </c>
      <c r="AG117" s="18">
        <f t="shared" si="62"/>
        <v>1</v>
      </c>
      <c r="AH117" s="18">
        <f t="shared" si="62"/>
        <v>1</v>
      </c>
    </row>
    <row r="118" spans="1:34" x14ac:dyDescent="0.3">
      <c r="A118" s="6"/>
      <c r="B118" s="7"/>
      <c r="C118" s="7"/>
      <c r="D118" s="7"/>
      <c r="E118" s="18"/>
      <c r="F118" s="19"/>
      <c r="G118" s="18"/>
      <c r="H118" s="18"/>
      <c r="I118" s="18"/>
      <c r="J118" s="18"/>
      <c r="K118" s="18"/>
      <c r="L118" s="18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</row>
    <row r="119" spans="1:34" x14ac:dyDescent="0.3">
      <c r="E119" s="18"/>
      <c r="G119" s="18"/>
      <c r="H119" s="18"/>
      <c r="I119" s="18"/>
      <c r="J119" s="18"/>
      <c r="K119" s="18"/>
      <c r="L119" s="18"/>
      <c r="M119" s="35"/>
      <c r="N119" s="35"/>
      <c r="O119" s="167"/>
      <c r="AA119" s="164"/>
    </row>
    <row r="120" spans="1:34" x14ac:dyDescent="0.3">
      <c r="E120" s="19"/>
      <c r="G120" s="19"/>
      <c r="H120" s="19"/>
      <c r="I120" s="19"/>
      <c r="J120" s="19"/>
      <c r="K120" s="19"/>
      <c r="L120" s="19"/>
      <c r="O120" s="164"/>
      <c r="AA120" s="164"/>
    </row>
    <row r="121" spans="1:34" x14ac:dyDescent="0.3">
      <c r="O121" s="164"/>
      <c r="AA121" s="164"/>
    </row>
    <row r="122" spans="1:34" x14ac:dyDescent="0.3">
      <c r="A122" s="2" t="s">
        <v>18</v>
      </c>
      <c r="B122" s="3"/>
      <c r="C122" s="3"/>
      <c r="D122" s="3"/>
      <c r="E122" s="4"/>
      <c r="F122" s="4"/>
      <c r="G122" s="5">
        <f t="shared" ref="G122:AH122" si="63">G103</f>
        <v>43160</v>
      </c>
      <c r="H122" s="5">
        <f t="shared" si="63"/>
        <v>43191</v>
      </c>
      <c r="I122" s="5">
        <f t="shared" si="63"/>
        <v>43221</v>
      </c>
      <c r="J122" s="5">
        <f t="shared" si="63"/>
        <v>43252</v>
      </c>
      <c r="K122" s="5">
        <f t="shared" si="63"/>
        <v>43282</v>
      </c>
      <c r="L122" s="5">
        <f t="shared" si="63"/>
        <v>43313</v>
      </c>
      <c r="M122" s="5">
        <f t="shared" si="63"/>
        <v>43344</v>
      </c>
      <c r="N122" s="5">
        <f t="shared" si="63"/>
        <v>43374</v>
      </c>
      <c r="O122" s="165">
        <f t="shared" si="63"/>
        <v>43405</v>
      </c>
      <c r="P122" s="5">
        <f t="shared" si="63"/>
        <v>43435</v>
      </c>
      <c r="Q122" s="5">
        <f t="shared" si="63"/>
        <v>43466</v>
      </c>
      <c r="R122" s="5">
        <f t="shared" si="63"/>
        <v>43497</v>
      </c>
      <c r="S122" s="5">
        <f t="shared" si="63"/>
        <v>43525</v>
      </c>
      <c r="T122" s="5">
        <f t="shared" si="63"/>
        <v>43556</v>
      </c>
      <c r="U122" s="5">
        <f t="shared" si="63"/>
        <v>43586</v>
      </c>
      <c r="V122" s="5">
        <f t="shared" si="63"/>
        <v>43617</v>
      </c>
      <c r="W122" s="5">
        <f t="shared" si="63"/>
        <v>43647</v>
      </c>
      <c r="X122" s="5">
        <f t="shared" si="63"/>
        <v>43678</v>
      </c>
      <c r="Y122" s="5">
        <f t="shared" si="63"/>
        <v>43709</v>
      </c>
      <c r="Z122" s="5">
        <f t="shared" si="63"/>
        <v>43739</v>
      </c>
      <c r="AA122" s="165">
        <f t="shared" si="63"/>
        <v>43770</v>
      </c>
      <c r="AB122" s="5">
        <f t="shared" si="63"/>
        <v>43800</v>
      </c>
      <c r="AC122" s="5">
        <f t="shared" si="63"/>
        <v>43831</v>
      </c>
      <c r="AD122" s="5">
        <f t="shared" si="63"/>
        <v>43862</v>
      </c>
      <c r="AE122" s="5">
        <f t="shared" si="63"/>
        <v>43891</v>
      </c>
      <c r="AF122" s="5">
        <f t="shared" si="63"/>
        <v>43922</v>
      </c>
      <c r="AG122" s="5">
        <f t="shared" si="63"/>
        <v>43952</v>
      </c>
      <c r="AH122" s="5">
        <f t="shared" si="63"/>
        <v>43983</v>
      </c>
    </row>
    <row r="123" spans="1:34" x14ac:dyDescent="0.3">
      <c r="A123" s="25"/>
      <c r="B123" s="26"/>
      <c r="C123" s="26"/>
      <c r="D123" s="26"/>
      <c r="E123" s="26"/>
      <c r="F123" s="26"/>
      <c r="G123" s="9"/>
      <c r="H123" s="9"/>
      <c r="I123" s="9"/>
      <c r="J123" s="9"/>
      <c r="K123" s="9"/>
      <c r="L123" s="9"/>
      <c r="M123" s="9"/>
      <c r="N123" s="9"/>
      <c r="O123" s="166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166"/>
      <c r="AB123" s="9"/>
      <c r="AC123" s="9"/>
      <c r="AD123" s="9"/>
      <c r="AE123" s="9"/>
      <c r="AF123" s="9"/>
      <c r="AG123" s="9"/>
      <c r="AH123" s="9"/>
    </row>
    <row r="124" spans="1:34" x14ac:dyDescent="0.3">
      <c r="A124" s="6"/>
      <c r="B124" s="21" t="s">
        <v>17</v>
      </c>
      <c r="C124" s="21"/>
      <c r="D124" s="21"/>
      <c r="E124" s="7" t="s">
        <v>23</v>
      </c>
      <c r="F124" s="7" t="s">
        <v>23</v>
      </c>
      <c r="G124" s="27"/>
      <c r="H124" s="27"/>
      <c r="I124" s="27"/>
      <c r="J124" s="27"/>
      <c r="K124" s="27"/>
      <c r="L124" s="27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</row>
    <row r="125" spans="1:34" x14ac:dyDescent="0.3">
      <c r="A125" s="6"/>
      <c r="B125" s="29" t="s">
        <v>27</v>
      </c>
      <c r="C125" s="29"/>
      <c r="D125" s="29"/>
      <c r="E125" s="151">
        <v>4.57</v>
      </c>
      <c r="F125" s="151">
        <f>+E125</f>
        <v>4.57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>
        <f>+'Link In'!R268</f>
        <v>3089.4749999999999</v>
      </c>
      <c r="X125" s="13">
        <f>+'Link In'!S268</f>
        <v>3089.4749999999999</v>
      </c>
      <c r="Y125" s="13">
        <f>+'Link In'!T268</f>
        <v>3089.4749999999999</v>
      </c>
      <c r="Z125" s="13">
        <f>+'Link In'!U268</f>
        <v>3089.4749999999999</v>
      </c>
      <c r="AA125" s="13">
        <f>+'Link In'!V268</f>
        <v>3089.4749999999999</v>
      </c>
      <c r="AB125" s="13">
        <f>+'Link In'!W268</f>
        <v>3089.4749999999999</v>
      </c>
      <c r="AC125" s="13">
        <f>+'Link In'!X268</f>
        <v>3089.4749999999999</v>
      </c>
      <c r="AD125" s="13">
        <f>+'Link In'!Y268</f>
        <v>3089.4749999999999</v>
      </c>
      <c r="AE125" s="13">
        <f>+'Link In'!Z268</f>
        <v>3089.4749999999999</v>
      </c>
      <c r="AF125" s="13">
        <f>+'Link In'!AA268</f>
        <v>3089.4749999999999</v>
      </c>
      <c r="AG125" s="13">
        <f>+'Link In'!AB268</f>
        <v>3089.4749999999999</v>
      </c>
      <c r="AH125" s="13">
        <f>+'Link In'!AC268</f>
        <v>3089.4749999999999</v>
      </c>
    </row>
    <row r="126" spans="1:34" x14ac:dyDescent="0.3">
      <c r="A126" s="6"/>
      <c r="B126" s="29" t="s">
        <v>28</v>
      </c>
      <c r="C126" s="29"/>
      <c r="D126" s="29"/>
      <c r="E126" s="151"/>
      <c r="F126" s="151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x14ac:dyDescent="0.3">
      <c r="A127" s="6"/>
      <c r="B127" s="29"/>
      <c r="C127" s="29"/>
      <c r="D127" s="29"/>
      <c r="E127" s="88"/>
      <c r="F127" s="88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x14ac:dyDescent="0.3">
      <c r="A128" s="6"/>
      <c r="B128" s="29"/>
      <c r="C128" s="29"/>
      <c r="D128" s="29"/>
      <c r="E128" s="88"/>
      <c r="F128" s="88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 x14ac:dyDescent="0.3">
      <c r="A129" s="6"/>
      <c r="B129" s="29"/>
      <c r="C129" s="29"/>
      <c r="D129" s="29"/>
      <c r="E129" s="88"/>
      <c r="F129" s="88"/>
      <c r="G129" s="13"/>
      <c r="H129" s="13"/>
      <c r="I129" s="13"/>
      <c r="J129" s="13"/>
      <c r="K129" s="13"/>
      <c r="L129" s="13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</row>
    <row r="130" spans="1:34" x14ac:dyDescent="0.3">
      <c r="A130" s="6"/>
      <c r="B130" s="30"/>
      <c r="C130" s="30"/>
      <c r="D130" s="30"/>
      <c r="E130" s="89"/>
      <c r="F130" s="89"/>
      <c r="G130" s="16"/>
      <c r="H130" s="16"/>
      <c r="I130" s="16"/>
      <c r="J130" s="16"/>
      <c r="K130" s="16"/>
      <c r="L130" s="16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</row>
    <row r="131" spans="1:34" x14ac:dyDescent="0.3">
      <c r="A131" s="22"/>
      <c r="B131" s="10" t="s">
        <v>22</v>
      </c>
      <c r="C131" s="10"/>
      <c r="D131" s="10"/>
      <c r="E131" s="17"/>
      <c r="F131" s="17"/>
      <c r="G131" s="18">
        <f>SUM(G125:G130)</f>
        <v>0</v>
      </c>
      <c r="H131" s="18">
        <f>SUM(H125:H130)</f>
        <v>0</v>
      </c>
      <c r="I131" s="18">
        <f>SUM(I125:I130)</f>
        <v>0</v>
      </c>
      <c r="J131" s="18">
        <f t="shared" ref="J131:AH131" si="64">SUM(J125:J130)</f>
        <v>0</v>
      </c>
      <c r="K131" s="18">
        <f t="shared" si="64"/>
        <v>0</v>
      </c>
      <c r="L131" s="18">
        <f t="shared" si="64"/>
        <v>0</v>
      </c>
      <c r="M131" s="18">
        <f t="shared" si="64"/>
        <v>0</v>
      </c>
      <c r="N131" s="18">
        <f t="shared" si="64"/>
        <v>0</v>
      </c>
      <c r="O131" s="18">
        <f t="shared" si="64"/>
        <v>0</v>
      </c>
      <c r="P131" s="18">
        <f t="shared" si="64"/>
        <v>0</v>
      </c>
      <c r="Q131" s="18">
        <f t="shared" si="64"/>
        <v>0</v>
      </c>
      <c r="R131" s="18">
        <f t="shared" si="64"/>
        <v>0</v>
      </c>
      <c r="S131" s="18">
        <f t="shared" si="64"/>
        <v>0</v>
      </c>
      <c r="T131" s="18">
        <f t="shared" si="64"/>
        <v>0</v>
      </c>
      <c r="U131" s="18">
        <f t="shared" si="64"/>
        <v>0</v>
      </c>
      <c r="V131" s="18">
        <f t="shared" si="64"/>
        <v>0</v>
      </c>
      <c r="W131" s="18">
        <f t="shared" si="64"/>
        <v>3089.4749999999999</v>
      </c>
      <c r="X131" s="18">
        <f t="shared" si="64"/>
        <v>3089.4749999999999</v>
      </c>
      <c r="Y131" s="18">
        <f t="shared" si="64"/>
        <v>3089.4749999999999</v>
      </c>
      <c r="Z131" s="18">
        <f t="shared" si="64"/>
        <v>3089.4749999999999</v>
      </c>
      <c r="AA131" s="18">
        <f t="shared" si="64"/>
        <v>3089.4749999999999</v>
      </c>
      <c r="AB131" s="18">
        <f t="shared" si="64"/>
        <v>3089.4749999999999</v>
      </c>
      <c r="AC131" s="18">
        <f t="shared" si="64"/>
        <v>3089.4749999999999</v>
      </c>
      <c r="AD131" s="18">
        <f t="shared" si="64"/>
        <v>3089.4749999999999</v>
      </c>
      <c r="AE131" s="18">
        <f t="shared" si="64"/>
        <v>3089.4749999999999</v>
      </c>
      <c r="AF131" s="18">
        <f t="shared" si="64"/>
        <v>3089.4749999999999</v>
      </c>
      <c r="AG131" s="18">
        <f t="shared" si="64"/>
        <v>3089.4749999999999</v>
      </c>
      <c r="AH131" s="18">
        <f t="shared" si="64"/>
        <v>3089.4749999999999</v>
      </c>
    </row>
    <row r="132" spans="1:34" x14ac:dyDescent="0.3">
      <c r="E132" s="31"/>
      <c r="O132" s="13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33"/>
      <c r="AB132" s="56"/>
      <c r="AC132" s="56"/>
      <c r="AD132" s="56"/>
      <c r="AE132" s="56"/>
      <c r="AF132" s="56"/>
      <c r="AG132" s="56"/>
      <c r="AH132" s="56"/>
    </row>
    <row r="133" spans="1:34" x14ac:dyDescent="0.3">
      <c r="O133" s="13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33"/>
      <c r="AB133" s="56"/>
      <c r="AC133" s="56"/>
      <c r="AD133" s="56"/>
      <c r="AE133" s="56"/>
      <c r="AF133" s="56"/>
      <c r="AG133" s="56"/>
      <c r="AH133" s="56"/>
    </row>
    <row r="134" spans="1:34" x14ac:dyDescent="0.3">
      <c r="AA134" s="164"/>
    </row>
    <row r="135" spans="1:34" x14ac:dyDescent="0.3">
      <c r="AA135" s="164"/>
    </row>
    <row r="136" spans="1:34" x14ac:dyDescent="0.3">
      <c r="AA136" s="164"/>
    </row>
    <row r="137" spans="1:34" x14ac:dyDescent="0.3"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168"/>
      <c r="AB137" s="53"/>
      <c r="AC137" s="53"/>
      <c r="AD137" s="53"/>
      <c r="AE137" s="53"/>
      <c r="AF137" s="53"/>
      <c r="AG137" s="53"/>
      <c r="AH137" s="53"/>
    </row>
    <row r="138" spans="1:34" x14ac:dyDescent="0.3">
      <c r="A138" s="24" t="s">
        <v>36</v>
      </c>
      <c r="B138" s="1"/>
      <c r="C138" s="1"/>
      <c r="D138" s="1"/>
      <c r="E138" s="1" t="s">
        <v>24</v>
      </c>
      <c r="F138" s="1"/>
      <c r="G138" s="1" t="s">
        <v>25</v>
      </c>
      <c r="H138" s="1" t="s">
        <v>25</v>
      </c>
      <c r="I138" s="1" t="s">
        <v>25</v>
      </c>
      <c r="J138" s="1" t="s">
        <v>25</v>
      </c>
      <c r="K138" s="1" t="s">
        <v>25</v>
      </c>
      <c r="L138" s="1" t="s">
        <v>25</v>
      </c>
      <c r="M138" s="1" t="s">
        <v>25</v>
      </c>
      <c r="N138" s="1" t="s">
        <v>25</v>
      </c>
      <c r="O138" s="1" t="s">
        <v>25</v>
      </c>
      <c r="P138" s="1" t="s">
        <v>25</v>
      </c>
      <c r="Q138" s="1" t="s">
        <v>25</v>
      </c>
      <c r="R138" s="1" t="s">
        <v>25</v>
      </c>
      <c r="S138" s="1"/>
      <c r="T138" s="1"/>
      <c r="U138" s="1"/>
      <c r="V138" s="1"/>
      <c r="W138" s="1" t="s">
        <v>26</v>
      </c>
      <c r="X138" s="1" t="s">
        <v>26</v>
      </c>
      <c r="Y138" s="1" t="s">
        <v>26</v>
      </c>
      <c r="Z138" s="1" t="s">
        <v>26</v>
      </c>
      <c r="AA138" s="7" t="s">
        <v>26</v>
      </c>
      <c r="AB138" s="1" t="s">
        <v>26</v>
      </c>
      <c r="AC138" s="1" t="s">
        <v>26</v>
      </c>
      <c r="AD138" s="1" t="s">
        <v>26</v>
      </c>
      <c r="AE138" s="1" t="s">
        <v>26</v>
      </c>
      <c r="AF138" s="1" t="s">
        <v>26</v>
      </c>
      <c r="AG138" s="1" t="s">
        <v>26</v>
      </c>
      <c r="AH138" s="1" t="s">
        <v>26</v>
      </c>
    </row>
    <row r="139" spans="1:34" x14ac:dyDescent="0.3">
      <c r="A139" s="2" t="s">
        <v>1</v>
      </c>
      <c r="B139" s="3"/>
      <c r="C139" s="3"/>
      <c r="D139" s="3"/>
      <c r="E139" s="4"/>
      <c r="F139" s="4"/>
      <c r="G139" s="5">
        <f>G103</f>
        <v>43160</v>
      </c>
      <c r="H139" s="5">
        <f t="shared" ref="H139:AH139" si="65">H103</f>
        <v>43191</v>
      </c>
      <c r="I139" s="5">
        <f t="shared" si="65"/>
        <v>43221</v>
      </c>
      <c r="J139" s="5">
        <f t="shared" si="65"/>
        <v>43252</v>
      </c>
      <c r="K139" s="5">
        <f t="shared" si="65"/>
        <v>43282</v>
      </c>
      <c r="L139" s="5">
        <f t="shared" si="65"/>
        <v>43313</v>
      </c>
      <c r="M139" s="5">
        <f t="shared" si="65"/>
        <v>43344</v>
      </c>
      <c r="N139" s="5">
        <f t="shared" si="65"/>
        <v>43374</v>
      </c>
      <c r="O139" s="5">
        <f t="shared" si="65"/>
        <v>43405</v>
      </c>
      <c r="P139" s="5">
        <f t="shared" si="65"/>
        <v>43435</v>
      </c>
      <c r="Q139" s="5">
        <f t="shared" si="65"/>
        <v>43466</v>
      </c>
      <c r="R139" s="5">
        <f t="shared" si="65"/>
        <v>43497</v>
      </c>
      <c r="S139" s="5">
        <f t="shared" si="65"/>
        <v>43525</v>
      </c>
      <c r="T139" s="5">
        <f t="shared" si="65"/>
        <v>43556</v>
      </c>
      <c r="U139" s="5">
        <f t="shared" si="65"/>
        <v>43586</v>
      </c>
      <c r="V139" s="5">
        <f t="shared" si="65"/>
        <v>43617</v>
      </c>
      <c r="W139" s="5">
        <f t="shared" si="65"/>
        <v>43647</v>
      </c>
      <c r="X139" s="5">
        <f t="shared" si="65"/>
        <v>43678</v>
      </c>
      <c r="Y139" s="5">
        <f t="shared" si="65"/>
        <v>43709</v>
      </c>
      <c r="Z139" s="5">
        <f t="shared" si="65"/>
        <v>43739</v>
      </c>
      <c r="AA139" s="5">
        <f t="shared" si="65"/>
        <v>43770</v>
      </c>
      <c r="AB139" s="5">
        <f t="shared" si="65"/>
        <v>43800</v>
      </c>
      <c r="AC139" s="5">
        <f t="shared" si="65"/>
        <v>43831</v>
      </c>
      <c r="AD139" s="5">
        <f t="shared" si="65"/>
        <v>43862</v>
      </c>
      <c r="AE139" s="5">
        <f t="shared" si="65"/>
        <v>43891</v>
      </c>
      <c r="AF139" s="5">
        <f t="shared" si="65"/>
        <v>43922</v>
      </c>
      <c r="AG139" s="5">
        <f t="shared" si="65"/>
        <v>43952</v>
      </c>
      <c r="AH139" s="5">
        <f t="shared" si="65"/>
        <v>43983</v>
      </c>
    </row>
    <row r="140" spans="1:34" x14ac:dyDescent="0.3">
      <c r="A140" s="6"/>
      <c r="B140" s="7"/>
      <c r="C140" s="7"/>
      <c r="D140" s="7"/>
      <c r="E140" s="7"/>
      <c r="F140" s="7"/>
      <c r="G140" s="8"/>
      <c r="H140" s="8"/>
      <c r="I140" s="8"/>
      <c r="J140" s="8"/>
      <c r="K140" s="8"/>
      <c r="L140" s="8"/>
      <c r="M140" s="8"/>
      <c r="N140" s="8"/>
      <c r="O140" s="9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166"/>
      <c r="AB140" s="8"/>
      <c r="AC140" s="8"/>
      <c r="AD140" s="8"/>
      <c r="AE140" s="8"/>
      <c r="AF140" s="8"/>
      <c r="AG140" s="8"/>
      <c r="AH140" s="8"/>
    </row>
    <row r="141" spans="1:34" x14ac:dyDescent="0.3">
      <c r="A141" s="6"/>
      <c r="B141" s="10" t="str">
        <f>B105</f>
        <v>Sale for Resale</v>
      </c>
      <c r="C141" s="10"/>
      <c r="D141" s="10"/>
      <c r="E141" s="7" t="s">
        <v>23</v>
      </c>
      <c r="F141" s="7" t="s">
        <v>23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</row>
    <row r="142" spans="1:34" x14ac:dyDescent="0.3">
      <c r="A142" s="6"/>
      <c r="B142" s="12" t="s">
        <v>3</v>
      </c>
      <c r="C142" s="68"/>
      <c r="D142" s="12"/>
      <c r="E142" s="149">
        <f>E106</f>
        <v>0</v>
      </c>
      <c r="F142" s="149">
        <f>F106</f>
        <v>0</v>
      </c>
      <c r="G142" s="33">
        <f t="shared" ref="G142:L150" si="66">$E142*G106</f>
        <v>0</v>
      </c>
      <c r="H142" s="33">
        <f t="shared" si="66"/>
        <v>0</v>
      </c>
      <c r="I142" s="33">
        <f t="shared" si="66"/>
        <v>0</v>
      </c>
      <c r="J142" s="33">
        <f t="shared" si="66"/>
        <v>0</v>
      </c>
      <c r="K142" s="33">
        <f t="shared" si="66"/>
        <v>0</v>
      </c>
      <c r="L142" s="33">
        <f t="shared" si="66"/>
        <v>0</v>
      </c>
      <c r="M142" s="155">
        <f t="shared" ref="M142:M150" si="67">$F142*M106</f>
        <v>0</v>
      </c>
      <c r="N142" s="155">
        <f t="shared" ref="N142:AH142" si="68">$E142*N106</f>
        <v>0</v>
      </c>
      <c r="O142" s="155">
        <f t="shared" si="68"/>
        <v>0</v>
      </c>
      <c r="P142" s="155">
        <f t="shared" si="68"/>
        <v>0</v>
      </c>
      <c r="Q142" s="155">
        <f t="shared" si="68"/>
        <v>0</v>
      </c>
      <c r="R142" s="155">
        <f t="shared" si="68"/>
        <v>0</v>
      </c>
      <c r="S142" s="155">
        <f t="shared" si="68"/>
        <v>0</v>
      </c>
      <c r="T142" s="155">
        <f t="shared" si="68"/>
        <v>0</v>
      </c>
      <c r="U142" s="155">
        <f t="shared" si="68"/>
        <v>0</v>
      </c>
      <c r="V142" s="155">
        <f t="shared" si="68"/>
        <v>0</v>
      </c>
      <c r="W142" s="155">
        <f t="shared" si="68"/>
        <v>0</v>
      </c>
      <c r="X142" s="155">
        <f t="shared" si="68"/>
        <v>0</v>
      </c>
      <c r="Y142" s="155">
        <f t="shared" si="68"/>
        <v>0</v>
      </c>
      <c r="Z142" s="155">
        <f t="shared" si="68"/>
        <v>0</v>
      </c>
      <c r="AA142" s="155">
        <f t="shared" si="68"/>
        <v>0</v>
      </c>
      <c r="AB142" s="155">
        <f t="shared" si="68"/>
        <v>0</v>
      </c>
      <c r="AC142" s="155">
        <f t="shared" si="68"/>
        <v>0</v>
      </c>
      <c r="AD142" s="155">
        <f t="shared" si="68"/>
        <v>0</v>
      </c>
      <c r="AE142" s="155">
        <f t="shared" si="68"/>
        <v>0</v>
      </c>
      <c r="AF142" s="155">
        <f t="shared" si="68"/>
        <v>0</v>
      </c>
      <c r="AG142" s="155">
        <f t="shared" si="68"/>
        <v>0</v>
      </c>
      <c r="AH142" s="155">
        <f t="shared" si="68"/>
        <v>0</v>
      </c>
    </row>
    <row r="143" spans="1:34" x14ac:dyDescent="0.3">
      <c r="A143" s="6"/>
      <c r="B143" s="12" t="s">
        <v>4</v>
      </c>
      <c r="C143" s="68"/>
      <c r="D143" s="12"/>
      <c r="E143" s="123">
        <f t="shared" ref="E143:F143" si="69">E107</f>
        <v>0</v>
      </c>
      <c r="F143" s="123">
        <f t="shared" si="69"/>
        <v>0</v>
      </c>
      <c r="G143" s="33">
        <f t="shared" ref="G143:K143" si="70">$E143*G107</f>
        <v>0</v>
      </c>
      <c r="H143" s="33">
        <f t="shared" si="70"/>
        <v>0</v>
      </c>
      <c r="I143" s="33">
        <f t="shared" si="70"/>
        <v>0</v>
      </c>
      <c r="J143" s="33">
        <f t="shared" si="70"/>
        <v>0</v>
      </c>
      <c r="K143" s="33">
        <f t="shared" si="70"/>
        <v>0</v>
      </c>
      <c r="L143" s="33">
        <f t="shared" si="66"/>
        <v>0</v>
      </c>
      <c r="M143" s="33">
        <f t="shared" si="67"/>
        <v>0</v>
      </c>
      <c r="N143" s="33">
        <f t="shared" ref="N143:AH143" si="71">$E143*N107</f>
        <v>0</v>
      </c>
      <c r="O143" s="33">
        <f t="shared" si="71"/>
        <v>0</v>
      </c>
      <c r="P143" s="33">
        <f t="shared" si="71"/>
        <v>0</v>
      </c>
      <c r="Q143" s="33">
        <f t="shared" si="71"/>
        <v>0</v>
      </c>
      <c r="R143" s="33">
        <f t="shared" si="71"/>
        <v>0</v>
      </c>
      <c r="S143" s="33">
        <f t="shared" si="71"/>
        <v>0</v>
      </c>
      <c r="T143" s="33">
        <f t="shared" si="71"/>
        <v>0</v>
      </c>
      <c r="U143" s="33">
        <f t="shared" si="71"/>
        <v>0</v>
      </c>
      <c r="V143" s="33">
        <f t="shared" si="71"/>
        <v>0</v>
      </c>
      <c r="W143" s="33">
        <f t="shared" si="71"/>
        <v>0</v>
      </c>
      <c r="X143" s="33">
        <f t="shared" si="71"/>
        <v>0</v>
      </c>
      <c r="Y143" s="33">
        <f t="shared" si="71"/>
        <v>0</v>
      </c>
      <c r="Z143" s="33">
        <f t="shared" si="71"/>
        <v>0</v>
      </c>
      <c r="AA143" s="33">
        <f t="shared" si="71"/>
        <v>0</v>
      </c>
      <c r="AB143" s="33">
        <f t="shared" si="71"/>
        <v>0</v>
      </c>
      <c r="AC143" s="33">
        <f t="shared" si="71"/>
        <v>0</v>
      </c>
      <c r="AD143" s="33">
        <f t="shared" si="71"/>
        <v>0</v>
      </c>
      <c r="AE143" s="33">
        <f t="shared" si="71"/>
        <v>0</v>
      </c>
      <c r="AF143" s="33">
        <f t="shared" si="71"/>
        <v>0</v>
      </c>
      <c r="AG143" s="33">
        <f t="shared" si="71"/>
        <v>0</v>
      </c>
      <c r="AH143" s="33">
        <f t="shared" si="71"/>
        <v>0</v>
      </c>
    </row>
    <row r="144" spans="1:34" x14ac:dyDescent="0.3">
      <c r="A144" s="6"/>
      <c r="B144" s="12" t="s">
        <v>5</v>
      </c>
      <c r="C144" s="68"/>
      <c r="D144" s="12"/>
      <c r="E144" s="123">
        <f t="shared" ref="E144:F144" si="72">E108</f>
        <v>0</v>
      </c>
      <c r="F144" s="123">
        <f t="shared" si="72"/>
        <v>0</v>
      </c>
      <c r="G144" s="33">
        <f t="shared" ref="G144:K144" si="73">$E144*G108</f>
        <v>0</v>
      </c>
      <c r="H144" s="33">
        <f t="shared" si="73"/>
        <v>0</v>
      </c>
      <c r="I144" s="33">
        <f t="shared" si="73"/>
        <v>0</v>
      </c>
      <c r="J144" s="33">
        <f t="shared" si="73"/>
        <v>0</v>
      </c>
      <c r="K144" s="33">
        <f t="shared" si="73"/>
        <v>0</v>
      </c>
      <c r="L144" s="33">
        <f t="shared" si="66"/>
        <v>0</v>
      </c>
      <c r="M144" s="33">
        <f t="shared" si="67"/>
        <v>0</v>
      </c>
      <c r="N144" s="33">
        <f t="shared" ref="N144:AH144" si="74">$E144*N108</f>
        <v>0</v>
      </c>
      <c r="O144" s="33">
        <f t="shared" si="74"/>
        <v>0</v>
      </c>
      <c r="P144" s="33">
        <f t="shared" si="74"/>
        <v>0</v>
      </c>
      <c r="Q144" s="33">
        <f t="shared" si="74"/>
        <v>0</v>
      </c>
      <c r="R144" s="33">
        <f t="shared" si="74"/>
        <v>0</v>
      </c>
      <c r="S144" s="33">
        <f t="shared" si="74"/>
        <v>0</v>
      </c>
      <c r="T144" s="33">
        <f t="shared" si="74"/>
        <v>0</v>
      </c>
      <c r="U144" s="33">
        <f t="shared" si="74"/>
        <v>0</v>
      </c>
      <c r="V144" s="33">
        <f t="shared" si="74"/>
        <v>0</v>
      </c>
      <c r="W144" s="33">
        <f t="shared" si="74"/>
        <v>0</v>
      </c>
      <c r="X144" s="33">
        <f t="shared" si="74"/>
        <v>0</v>
      </c>
      <c r="Y144" s="33">
        <f t="shared" si="74"/>
        <v>0</v>
      </c>
      <c r="Z144" s="33">
        <f t="shared" si="74"/>
        <v>0</v>
      </c>
      <c r="AA144" s="33">
        <f t="shared" si="74"/>
        <v>0</v>
      </c>
      <c r="AB144" s="33">
        <f t="shared" si="74"/>
        <v>0</v>
      </c>
      <c r="AC144" s="33">
        <f t="shared" si="74"/>
        <v>0</v>
      </c>
      <c r="AD144" s="33">
        <f t="shared" si="74"/>
        <v>0</v>
      </c>
      <c r="AE144" s="33">
        <f t="shared" si="74"/>
        <v>0</v>
      </c>
      <c r="AF144" s="33">
        <f t="shared" si="74"/>
        <v>0</v>
      </c>
      <c r="AG144" s="33">
        <f t="shared" si="74"/>
        <v>0</v>
      </c>
      <c r="AH144" s="33">
        <f t="shared" si="74"/>
        <v>0</v>
      </c>
    </row>
    <row r="145" spans="1:34" x14ac:dyDescent="0.3">
      <c r="A145" s="6"/>
      <c r="B145" s="12" t="s">
        <v>6</v>
      </c>
      <c r="C145" s="68"/>
      <c r="D145" s="12"/>
      <c r="E145" s="123">
        <f t="shared" ref="E145:F145" si="75">E109</f>
        <v>0</v>
      </c>
      <c r="F145" s="123">
        <f t="shared" si="75"/>
        <v>0</v>
      </c>
      <c r="G145" s="33">
        <f t="shared" ref="G145:K145" si="76">$E145*G109</f>
        <v>0</v>
      </c>
      <c r="H145" s="33">
        <f t="shared" si="76"/>
        <v>0</v>
      </c>
      <c r="I145" s="33">
        <f t="shared" si="76"/>
        <v>0</v>
      </c>
      <c r="J145" s="33">
        <f t="shared" si="76"/>
        <v>0</v>
      </c>
      <c r="K145" s="33">
        <f t="shared" si="76"/>
        <v>0</v>
      </c>
      <c r="L145" s="33">
        <f t="shared" si="66"/>
        <v>0</v>
      </c>
      <c r="M145" s="33">
        <f t="shared" si="67"/>
        <v>0</v>
      </c>
      <c r="N145" s="33">
        <f t="shared" ref="N145:AH145" si="77">$E145*N109</f>
        <v>0</v>
      </c>
      <c r="O145" s="33">
        <f t="shared" si="77"/>
        <v>0</v>
      </c>
      <c r="P145" s="33">
        <f t="shared" si="77"/>
        <v>0</v>
      </c>
      <c r="Q145" s="33">
        <f t="shared" si="77"/>
        <v>0</v>
      </c>
      <c r="R145" s="33">
        <f t="shared" si="77"/>
        <v>0</v>
      </c>
      <c r="S145" s="33">
        <f t="shared" si="77"/>
        <v>0</v>
      </c>
      <c r="T145" s="33">
        <f t="shared" si="77"/>
        <v>0</v>
      </c>
      <c r="U145" s="33">
        <f t="shared" si="77"/>
        <v>0</v>
      </c>
      <c r="V145" s="33">
        <f t="shared" si="77"/>
        <v>0</v>
      </c>
      <c r="W145" s="33">
        <f t="shared" si="77"/>
        <v>0</v>
      </c>
      <c r="X145" s="33">
        <f t="shared" si="77"/>
        <v>0</v>
      </c>
      <c r="Y145" s="33">
        <f t="shared" si="77"/>
        <v>0</v>
      </c>
      <c r="Z145" s="33">
        <f t="shared" si="77"/>
        <v>0</v>
      </c>
      <c r="AA145" s="33">
        <f t="shared" si="77"/>
        <v>0</v>
      </c>
      <c r="AB145" s="33">
        <f t="shared" si="77"/>
        <v>0</v>
      </c>
      <c r="AC145" s="33">
        <f t="shared" si="77"/>
        <v>0</v>
      </c>
      <c r="AD145" s="33">
        <f t="shared" si="77"/>
        <v>0</v>
      </c>
      <c r="AE145" s="33">
        <f t="shared" si="77"/>
        <v>0</v>
      </c>
      <c r="AF145" s="33">
        <f t="shared" si="77"/>
        <v>0</v>
      </c>
      <c r="AG145" s="33">
        <f t="shared" si="77"/>
        <v>0</v>
      </c>
      <c r="AH145" s="33">
        <f t="shared" si="77"/>
        <v>0</v>
      </c>
    </row>
    <row r="146" spans="1:34" x14ac:dyDescent="0.3">
      <c r="A146" s="6"/>
      <c r="B146" s="12" t="s">
        <v>7</v>
      </c>
      <c r="C146" s="68"/>
      <c r="D146" s="12"/>
      <c r="E146" s="123">
        <f t="shared" ref="E146:F146" si="78">E110</f>
        <v>0</v>
      </c>
      <c r="F146" s="123">
        <f t="shared" si="78"/>
        <v>0</v>
      </c>
      <c r="G146" s="33">
        <f t="shared" ref="G146:K146" si="79">$E146*G110</f>
        <v>0</v>
      </c>
      <c r="H146" s="33">
        <f t="shared" si="79"/>
        <v>0</v>
      </c>
      <c r="I146" s="33">
        <f t="shared" si="79"/>
        <v>0</v>
      </c>
      <c r="J146" s="33">
        <f t="shared" si="79"/>
        <v>0</v>
      </c>
      <c r="K146" s="33">
        <f t="shared" si="79"/>
        <v>0</v>
      </c>
      <c r="L146" s="33">
        <f t="shared" si="66"/>
        <v>0</v>
      </c>
      <c r="M146" s="33">
        <f t="shared" si="67"/>
        <v>0</v>
      </c>
      <c r="N146" s="33">
        <f t="shared" ref="N146:AH146" si="80">$E146*N110</f>
        <v>0</v>
      </c>
      <c r="O146" s="33">
        <f t="shared" si="80"/>
        <v>0</v>
      </c>
      <c r="P146" s="33">
        <f t="shared" si="80"/>
        <v>0</v>
      </c>
      <c r="Q146" s="33">
        <f t="shared" si="80"/>
        <v>0</v>
      </c>
      <c r="R146" s="33">
        <f t="shared" si="80"/>
        <v>0</v>
      </c>
      <c r="S146" s="33">
        <f t="shared" si="80"/>
        <v>0</v>
      </c>
      <c r="T146" s="33">
        <f t="shared" si="80"/>
        <v>0</v>
      </c>
      <c r="U146" s="33">
        <f t="shared" si="80"/>
        <v>0</v>
      </c>
      <c r="V146" s="33">
        <f t="shared" si="80"/>
        <v>0</v>
      </c>
      <c r="W146" s="33">
        <f t="shared" si="80"/>
        <v>0</v>
      </c>
      <c r="X146" s="33">
        <f t="shared" si="80"/>
        <v>0</v>
      </c>
      <c r="Y146" s="33">
        <f t="shared" si="80"/>
        <v>0</v>
      </c>
      <c r="Z146" s="33">
        <f t="shared" si="80"/>
        <v>0</v>
      </c>
      <c r="AA146" s="33">
        <f t="shared" si="80"/>
        <v>0</v>
      </c>
      <c r="AB146" s="33">
        <f t="shared" si="80"/>
        <v>0</v>
      </c>
      <c r="AC146" s="33">
        <f t="shared" si="80"/>
        <v>0</v>
      </c>
      <c r="AD146" s="33">
        <f t="shared" si="80"/>
        <v>0</v>
      </c>
      <c r="AE146" s="33">
        <f t="shared" si="80"/>
        <v>0</v>
      </c>
      <c r="AF146" s="33">
        <f t="shared" si="80"/>
        <v>0</v>
      </c>
      <c r="AG146" s="33">
        <f t="shared" si="80"/>
        <v>0</v>
      </c>
      <c r="AH146" s="33">
        <f t="shared" si="80"/>
        <v>0</v>
      </c>
    </row>
    <row r="147" spans="1:34" x14ac:dyDescent="0.3">
      <c r="A147" s="6"/>
      <c r="B147" s="12" t="s">
        <v>8</v>
      </c>
      <c r="C147" s="68"/>
      <c r="D147" s="12"/>
      <c r="E147" s="123">
        <f t="shared" ref="E147:F147" si="81">E111</f>
        <v>0</v>
      </c>
      <c r="F147" s="123">
        <f t="shared" si="81"/>
        <v>0</v>
      </c>
      <c r="G147" s="33">
        <f t="shared" ref="G147:K147" si="82">$E147*G111</f>
        <v>0</v>
      </c>
      <c r="H147" s="33">
        <f t="shared" si="82"/>
        <v>0</v>
      </c>
      <c r="I147" s="33">
        <f t="shared" si="82"/>
        <v>0</v>
      </c>
      <c r="J147" s="33">
        <f t="shared" si="82"/>
        <v>0</v>
      </c>
      <c r="K147" s="33">
        <f t="shared" si="82"/>
        <v>0</v>
      </c>
      <c r="L147" s="33">
        <f t="shared" si="66"/>
        <v>0</v>
      </c>
      <c r="M147" s="33">
        <f t="shared" si="67"/>
        <v>0</v>
      </c>
      <c r="N147" s="33">
        <f t="shared" ref="N147:AH147" si="83">$E147*N111</f>
        <v>0</v>
      </c>
      <c r="O147" s="33">
        <f t="shared" si="83"/>
        <v>0</v>
      </c>
      <c r="P147" s="33">
        <f t="shared" si="83"/>
        <v>0</v>
      </c>
      <c r="Q147" s="33">
        <f t="shared" si="83"/>
        <v>0</v>
      </c>
      <c r="R147" s="33">
        <f t="shared" si="83"/>
        <v>0</v>
      </c>
      <c r="S147" s="33">
        <f t="shared" si="83"/>
        <v>0</v>
      </c>
      <c r="T147" s="33">
        <f t="shared" si="83"/>
        <v>0</v>
      </c>
      <c r="U147" s="33">
        <f t="shared" si="83"/>
        <v>0</v>
      </c>
      <c r="V147" s="33">
        <f t="shared" si="83"/>
        <v>0</v>
      </c>
      <c r="W147" s="33">
        <f t="shared" si="83"/>
        <v>0</v>
      </c>
      <c r="X147" s="33">
        <f t="shared" si="83"/>
        <v>0</v>
      </c>
      <c r="Y147" s="33">
        <f t="shared" si="83"/>
        <v>0</v>
      </c>
      <c r="Z147" s="33">
        <f t="shared" si="83"/>
        <v>0</v>
      </c>
      <c r="AA147" s="33">
        <f t="shared" si="83"/>
        <v>0</v>
      </c>
      <c r="AB147" s="33">
        <f t="shared" si="83"/>
        <v>0</v>
      </c>
      <c r="AC147" s="33">
        <f t="shared" si="83"/>
        <v>0</v>
      </c>
      <c r="AD147" s="33">
        <f t="shared" si="83"/>
        <v>0</v>
      </c>
      <c r="AE147" s="33">
        <f t="shared" si="83"/>
        <v>0</v>
      </c>
      <c r="AF147" s="33">
        <f t="shared" si="83"/>
        <v>0</v>
      </c>
      <c r="AG147" s="33">
        <f t="shared" si="83"/>
        <v>0</v>
      </c>
      <c r="AH147" s="33">
        <f t="shared" si="83"/>
        <v>0</v>
      </c>
    </row>
    <row r="148" spans="1:34" x14ac:dyDescent="0.3">
      <c r="A148" s="6"/>
      <c r="B148" s="12" t="s">
        <v>9</v>
      </c>
      <c r="C148" s="68"/>
      <c r="D148" s="12"/>
      <c r="E148" s="123">
        <f t="shared" ref="E148:F148" si="84">E112</f>
        <v>28.79</v>
      </c>
      <c r="F148" s="123">
        <f t="shared" si="84"/>
        <v>28.79</v>
      </c>
      <c r="G148" s="33">
        <f t="shared" ref="G148:K148" si="85">$E148*G112</f>
        <v>0</v>
      </c>
      <c r="H148" s="33">
        <f t="shared" si="85"/>
        <v>0</v>
      </c>
      <c r="I148" s="33">
        <f t="shared" si="85"/>
        <v>0</v>
      </c>
      <c r="J148" s="33">
        <f t="shared" si="85"/>
        <v>0</v>
      </c>
      <c r="K148" s="33">
        <f t="shared" si="85"/>
        <v>0</v>
      </c>
      <c r="L148" s="33">
        <f t="shared" si="66"/>
        <v>0</v>
      </c>
      <c r="M148" s="33">
        <f t="shared" si="67"/>
        <v>0</v>
      </c>
      <c r="N148" s="33">
        <f t="shared" ref="N148:AH148" si="86">$E148*N112</f>
        <v>0</v>
      </c>
      <c r="O148" s="33">
        <f t="shared" si="86"/>
        <v>0</v>
      </c>
      <c r="P148" s="33">
        <f t="shared" si="86"/>
        <v>0</v>
      </c>
      <c r="Q148" s="33">
        <f t="shared" si="86"/>
        <v>0</v>
      </c>
      <c r="R148" s="33">
        <f t="shared" si="86"/>
        <v>0</v>
      </c>
      <c r="S148" s="33">
        <f t="shared" si="86"/>
        <v>0</v>
      </c>
      <c r="T148" s="33">
        <f t="shared" si="86"/>
        <v>0</v>
      </c>
      <c r="U148" s="33">
        <f t="shared" si="86"/>
        <v>0</v>
      </c>
      <c r="V148" s="33">
        <f t="shared" si="86"/>
        <v>0</v>
      </c>
      <c r="W148" s="33">
        <f t="shared" si="86"/>
        <v>28.79</v>
      </c>
      <c r="X148" s="33">
        <f t="shared" si="86"/>
        <v>28.79</v>
      </c>
      <c r="Y148" s="33">
        <f t="shared" si="86"/>
        <v>28.79</v>
      </c>
      <c r="Z148" s="33">
        <f t="shared" si="86"/>
        <v>28.79</v>
      </c>
      <c r="AA148" s="33">
        <f t="shared" si="86"/>
        <v>28.79</v>
      </c>
      <c r="AB148" s="33">
        <f t="shared" si="86"/>
        <v>28.79</v>
      </c>
      <c r="AC148" s="33">
        <f t="shared" si="86"/>
        <v>28.79</v>
      </c>
      <c r="AD148" s="33">
        <f t="shared" si="86"/>
        <v>28.79</v>
      </c>
      <c r="AE148" s="33">
        <f t="shared" si="86"/>
        <v>28.79</v>
      </c>
      <c r="AF148" s="33">
        <f t="shared" si="86"/>
        <v>28.79</v>
      </c>
      <c r="AG148" s="33">
        <f t="shared" si="86"/>
        <v>28.79</v>
      </c>
      <c r="AH148" s="33">
        <f t="shared" si="86"/>
        <v>28.79</v>
      </c>
    </row>
    <row r="149" spans="1:34" x14ac:dyDescent="0.3">
      <c r="A149" s="6"/>
      <c r="B149" s="12" t="s">
        <v>10</v>
      </c>
      <c r="C149" s="68"/>
      <c r="D149" s="12"/>
      <c r="E149" s="123">
        <f t="shared" ref="E149:F149" si="87">E113</f>
        <v>0</v>
      </c>
      <c r="F149" s="123">
        <f t="shared" si="87"/>
        <v>0</v>
      </c>
      <c r="G149" s="33">
        <f t="shared" ref="G149:K149" si="88">$E149*G113</f>
        <v>0</v>
      </c>
      <c r="H149" s="33">
        <f t="shared" si="88"/>
        <v>0</v>
      </c>
      <c r="I149" s="33">
        <f t="shared" si="88"/>
        <v>0</v>
      </c>
      <c r="J149" s="33">
        <f t="shared" si="88"/>
        <v>0</v>
      </c>
      <c r="K149" s="33">
        <f t="shared" si="88"/>
        <v>0</v>
      </c>
      <c r="L149" s="33">
        <f t="shared" si="66"/>
        <v>0</v>
      </c>
      <c r="M149" s="33">
        <f t="shared" si="67"/>
        <v>0</v>
      </c>
      <c r="N149" s="33">
        <f t="shared" ref="N149:AH149" si="89">$E149*N113</f>
        <v>0</v>
      </c>
      <c r="O149" s="33">
        <f t="shared" si="89"/>
        <v>0</v>
      </c>
      <c r="P149" s="33">
        <f t="shared" si="89"/>
        <v>0</v>
      </c>
      <c r="Q149" s="33">
        <f t="shared" si="89"/>
        <v>0</v>
      </c>
      <c r="R149" s="33">
        <f t="shared" si="89"/>
        <v>0</v>
      </c>
      <c r="S149" s="33">
        <f t="shared" si="89"/>
        <v>0</v>
      </c>
      <c r="T149" s="33">
        <f t="shared" si="89"/>
        <v>0</v>
      </c>
      <c r="U149" s="33">
        <f t="shared" si="89"/>
        <v>0</v>
      </c>
      <c r="V149" s="33">
        <f t="shared" si="89"/>
        <v>0</v>
      </c>
      <c r="W149" s="33">
        <f t="shared" si="89"/>
        <v>0</v>
      </c>
      <c r="X149" s="33">
        <f t="shared" si="89"/>
        <v>0</v>
      </c>
      <c r="Y149" s="33">
        <f t="shared" si="89"/>
        <v>0</v>
      </c>
      <c r="Z149" s="33">
        <f t="shared" si="89"/>
        <v>0</v>
      </c>
      <c r="AA149" s="33">
        <f t="shared" si="89"/>
        <v>0</v>
      </c>
      <c r="AB149" s="33">
        <f t="shared" si="89"/>
        <v>0</v>
      </c>
      <c r="AC149" s="33">
        <f t="shared" si="89"/>
        <v>0</v>
      </c>
      <c r="AD149" s="33">
        <f t="shared" si="89"/>
        <v>0</v>
      </c>
      <c r="AE149" s="33">
        <f t="shared" si="89"/>
        <v>0</v>
      </c>
      <c r="AF149" s="33">
        <f t="shared" si="89"/>
        <v>0</v>
      </c>
      <c r="AG149" s="33">
        <f t="shared" si="89"/>
        <v>0</v>
      </c>
      <c r="AH149" s="33">
        <f t="shared" si="89"/>
        <v>0</v>
      </c>
    </row>
    <row r="150" spans="1:34" x14ac:dyDescent="0.3">
      <c r="A150" s="6"/>
      <c r="B150" s="12" t="s">
        <v>11</v>
      </c>
      <c r="C150" s="68"/>
      <c r="D150" s="12"/>
      <c r="E150" s="123">
        <f t="shared" ref="E150:F150" si="90">E114</f>
        <v>0</v>
      </c>
      <c r="F150" s="123">
        <f t="shared" si="90"/>
        <v>0</v>
      </c>
      <c r="G150" s="33">
        <f t="shared" ref="G150:K150" si="91">$E150*G114</f>
        <v>0</v>
      </c>
      <c r="H150" s="33">
        <f t="shared" si="91"/>
        <v>0</v>
      </c>
      <c r="I150" s="33">
        <f t="shared" si="91"/>
        <v>0</v>
      </c>
      <c r="J150" s="33">
        <f t="shared" si="91"/>
        <v>0</v>
      </c>
      <c r="K150" s="33">
        <f t="shared" si="91"/>
        <v>0</v>
      </c>
      <c r="L150" s="33">
        <f t="shared" si="66"/>
        <v>0</v>
      </c>
      <c r="M150" s="33">
        <f t="shared" si="67"/>
        <v>0</v>
      </c>
      <c r="N150" s="33">
        <f t="shared" ref="N150:AH150" si="92">$E150*N114</f>
        <v>0</v>
      </c>
      <c r="O150" s="33">
        <f t="shared" si="92"/>
        <v>0</v>
      </c>
      <c r="P150" s="33">
        <f t="shared" si="92"/>
        <v>0</v>
      </c>
      <c r="Q150" s="33">
        <f t="shared" si="92"/>
        <v>0</v>
      </c>
      <c r="R150" s="33">
        <f t="shared" si="92"/>
        <v>0</v>
      </c>
      <c r="S150" s="33">
        <f t="shared" si="92"/>
        <v>0</v>
      </c>
      <c r="T150" s="33">
        <f t="shared" si="92"/>
        <v>0</v>
      </c>
      <c r="U150" s="33">
        <f t="shared" si="92"/>
        <v>0</v>
      </c>
      <c r="V150" s="33">
        <f t="shared" si="92"/>
        <v>0</v>
      </c>
      <c r="W150" s="33">
        <f t="shared" si="92"/>
        <v>0</v>
      </c>
      <c r="X150" s="33">
        <f t="shared" si="92"/>
        <v>0</v>
      </c>
      <c r="Y150" s="33">
        <f t="shared" si="92"/>
        <v>0</v>
      </c>
      <c r="Z150" s="33">
        <f t="shared" si="92"/>
        <v>0</v>
      </c>
      <c r="AA150" s="33">
        <f t="shared" si="92"/>
        <v>0</v>
      </c>
      <c r="AB150" s="33">
        <f t="shared" si="92"/>
        <v>0</v>
      </c>
      <c r="AC150" s="33">
        <f t="shared" si="92"/>
        <v>0</v>
      </c>
      <c r="AD150" s="33">
        <f t="shared" si="92"/>
        <v>0</v>
      </c>
      <c r="AE150" s="33">
        <f t="shared" si="92"/>
        <v>0</v>
      </c>
      <c r="AF150" s="33">
        <f t="shared" si="92"/>
        <v>0</v>
      </c>
      <c r="AG150" s="33">
        <f t="shared" si="92"/>
        <v>0</v>
      </c>
      <c r="AH150" s="33">
        <f t="shared" si="92"/>
        <v>0</v>
      </c>
    </row>
    <row r="151" spans="1:34" x14ac:dyDescent="0.3">
      <c r="A151" s="6"/>
      <c r="B151" s="12"/>
      <c r="C151" s="12"/>
      <c r="D151" s="12"/>
      <c r="E151" s="86"/>
      <c r="F151" s="86"/>
      <c r="G151" s="33">
        <f t="shared" ref="G151:G152" si="93">$E151*J115</f>
        <v>0</v>
      </c>
      <c r="H151" s="33">
        <f t="shared" ref="H151:H152" si="94">$E151*K115</f>
        <v>0</v>
      </c>
      <c r="I151" s="33">
        <f t="shared" ref="I151:I152" si="95">$E151*L115</f>
        <v>0</v>
      </c>
      <c r="J151" s="33">
        <f t="shared" ref="J151:J152" si="96">$E151*M115</f>
        <v>0</v>
      </c>
      <c r="K151" s="33">
        <f t="shared" ref="K151:K152" si="97">$E151*N115</f>
        <v>0</v>
      </c>
      <c r="L151" s="13">
        <f t="shared" ref="L151:L152" si="98">$C151*O$63</f>
        <v>0</v>
      </c>
      <c r="M151" s="13">
        <f t="shared" ref="M151:M152" si="99">$C151*P$63</f>
        <v>0</v>
      </c>
      <c r="N151" s="13">
        <f t="shared" ref="N151:N152" si="100">$C151*Q$63</f>
        <v>0</v>
      </c>
      <c r="O151" s="13">
        <f t="shared" ref="O151:O152" si="101">$C151*R$63</f>
        <v>0</v>
      </c>
      <c r="P151" s="13">
        <f t="shared" ref="P151:P152" si="102">$C151*S$63</f>
        <v>0</v>
      </c>
      <c r="Q151" s="13">
        <f t="shared" ref="Q151:Q152" si="103">$C151*T$63</f>
        <v>0</v>
      </c>
      <c r="R151" s="13">
        <f t="shared" ref="R151:R152" si="104">$C151*U$63</f>
        <v>0</v>
      </c>
      <c r="S151" s="13">
        <f t="shared" ref="S151:S152" si="105">$C151*V$63</f>
        <v>0</v>
      </c>
      <c r="T151" s="13">
        <f t="shared" ref="T151:T152" si="106">$C151*W$63</f>
        <v>0</v>
      </c>
      <c r="U151" s="13">
        <f t="shared" ref="U151:U152" si="107">$C151*X$63</f>
        <v>0</v>
      </c>
      <c r="V151" s="13">
        <f t="shared" ref="V151:V152" si="108">$C151*Y$63</f>
        <v>0</v>
      </c>
      <c r="W151" s="13">
        <f t="shared" ref="W151:W152" si="109">$C151*Z$63</f>
        <v>0</v>
      </c>
      <c r="X151" s="13">
        <f t="shared" ref="X151:X152" si="110">$C151*AA$63</f>
        <v>0</v>
      </c>
      <c r="Y151" s="13">
        <f t="shared" ref="Y151:Y152" si="111">$C151*AB$63</f>
        <v>0</v>
      </c>
      <c r="Z151" s="13">
        <f t="shared" ref="Z151:Z152" si="112">$C151*AC$63</f>
        <v>0</v>
      </c>
      <c r="AA151" s="13">
        <f t="shared" ref="AA151:AA152" si="113">$C151*AD$63</f>
        <v>0</v>
      </c>
      <c r="AB151" s="13">
        <f t="shared" ref="AB151:AB152" si="114">$C151*AE$63</f>
        <v>0</v>
      </c>
      <c r="AC151" s="13">
        <f t="shared" ref="AC151:AC152" si="115">$C151*AF$63</f>
        <v>0</v>
      </c>
      <c r="AD151" s="13">
        <f t="shared" ref="AD151:AD152" si="116">$C151*AG$63</f>
        <v>0</v>
      </c>
      <c r="AE151" s="13">
        <f t="shared" ref="AE151:AE152" si="117">$C151*AH$63</f>
        <v>0</v>
      </c>
      <c r="AF151" s="13">
        <f t="shared" ref="AF151:AF152" si="118">$C151*AI$63</f>
        <v>0</v>
      </c>
      <c r="AG151" s="13">
        <f t="shared" ref="AG151:AG152" si="119">$C151*AJ$63</f>
        <v>0</v>
      </c>
      <c r="AH151" s="13">
        <f t="shared" ref="AH151:AH152" si="120">$C151*AK$63</f>
        <v>0</v>
      </c>
    </row>
    <row r="152" spans="1:34" x14ac:dyDescent="0.3">
      <c r="A152" s="6"/>
      <c r="B152" s="15"/>
      <c r="C152" s="15"/>
      <c r="D152" s="15"/>
      <c r="E152" s="87"/>
      <c r="F152" s="87"/>
      <c r="G152" s="34">
        <f t="shared" si="93"/>
        <v>0</v>
      </c>
      <c r="H152" s="34">
        <f t="shared" si="94"/>
        <v>0</v>
      </c>
      <c r="I152" s="34">
        <f t="shared" si="95"/>
        <v>0</v>
      </c>
      <c r="J152" s="34">
        <f t="shared" si="96"/>
        <v>0</v>
      </c>
      <c r="K152" s="34">
        <f t="shared" si="97"/>
        <v>0</v>
      </c>
      <c r="L152" s="16">
        <f t="shared" si="98"/>
        <v>0</v>
      </c>
      <c r="M152" s="16">
        <f t="shared" si="99"/>
        <v>0</v>
      </c>
      <c r="N152" s="16">
        <f t="shared" si="100"/>
        <v>0</v>
      </c>
      <c r="O152" s="16">
        <f t="shared" si="101"/>
        <v>0</v>
      </c>
      <c r="P152" s="16">
        <f t="shared" si="102"/>
        <v>0</v>
      </c>
      <c r="Q152" s="16">
        <f t="shared" si="103"/>
        <v>0</v>
      </c>
      <c r="R152" s="16">
        <f t="shared" si="104"/>
        <v>0</v>
      </c>
      <c r="S152" s="16">
        <f t="shared" si="105"/>
        <v>0</v>
      </c>
      <c r="T152" s="16">
        <f t="shared" si="106"/>
        <v>0</v>
      </c>
      <c r="U152" s="16">
        <f t="shared" si="107"/>
        <v>0</v>
      </c>
      <c r="V152" s="16">
        <f t="shared" si="108"/>
        <v>0</v>
      </c>
      <c r="W152" s="16">
        <f t="shared" si="109"/>
        <v>0</v>
      </c>
      <c r="X152" s="16">
        <f t="shared" si="110"/>
        <v>0</v>
      </c>
      <c r="Y152" s="16">
        <f t="shared" si="111"/>
        <v>0</v>
      </c>
      <c r="Z152" s="16">
        <f t="shared" si="112"/>
        <v>0</v>
      </c>
      <c r="AA152" s="16">
        <f t="shared" si="113"/>
        <v>0</v>
      </c>
      <c r="AB152" s="16">
        <f t="shared" si="114"/>
        <v>0</v>
      </c>
      <c r="AC152" s="16">
        <f t="shared" si="115"/>
        <v>0</v>
      </c>
      <c r="AD152" s="16">
        <f t="shared" si="116"/>
        <v>0</v>
      </c>
      <c r="AE152" s="16">
        <f t="shared" si="117"/>
        <v>0</v>
      </c>
      <c r="AF152" s="16">
        <f t="shared" si="118"/>
        <v>0</v>
      </c>
      <c r="AG152" s="16">
        <f t="shared" si="119"/>
        <v>0</v>
      </c>
      <c r="AH152" s="16">
        <f t="shared" si="120"/>
        <v>0</v>
      </c>
    </row>
    <row r="153" spans="1:34" x14ac:dyDescent="0.3">
      <c r="A153" s="6"/>
      <c r="B153" s="10" t="str">
        <f>B117</f>
        <v>Total Sale for Resale Meters</v>
      </c>
      <c r="C153" s="10"/>
      <c r="D153" s="10"/>
      <c r="E153" s="17"/>
      <c r="F153" s="17"/>
      <c r="G153" s="157">
        <f>SUM(G142:G150)</f>
        <v>0</v>
      </c>
      <c r="H153" s="157">
        <f t="shared" ref="H153:AH153" si="121">SUM(H142:H150)</f>
        <v>0</v>
      </c>
      <c r="I153" s="157">
        <f t="shared" si="121"/>
        <v>0</v>
      </c>
      <c r="J153" s="157">
        <f t="shared" si="121"/>
        <v>0</v>
      </c>
      <c r="K153" s="157">
        <f t="shared" si="121"/>
        <v>0</v>
      </c>
      <c r="L153" s="157">
        <f t="shared" si="121"/>
        <v>0</v>
      </c>
      <c r="M153" s="157">
        <f t="shared" si="121"/>
        <v>0</v>
      </c>
      <c r="N153" s="157">
        <f t="shared" si="121"/>
        <v>0</v>
      </c>
      <c r="O153" s="157">
        <f t="shared" si="121"/>
        <v>0</v>
      </c>
      <c r="P153" s="157">
        <f t="shared" si="121"/>
        <v>0</v>
      </c>
      <c r="Q153" s="157">
        <f t="shared" si="121"/>
        <v>0</v>
      </c>
      <c r="R153" s="157">
        <f t="shared" si="121"/>
        <v>0</v>
      </c>
      <c r="S153" s="157">
        <f t="shared" si="121"/>
        <v>0</v>
      </c>
      <c r="T153" s="157">
        <f t="shared" si="121"/>
        <v>0</v>
      </c>
      <c r="U153" s="157">
        <f t="shared" si="121"/>
        <v>0</v>
      </c>
      <c r="V153" s="157">
        <f t="shared" si="121"/>
        <v>0</v>
      </c>
      <c r="W153" s="157">
        <f t="shared" si="121"/>
        <v>28.79</v>
      </c>
      <c r="X153" s="157">
        <f t="shared" si="121"/>
        <v>28.79</v>
      </c>
      <c r="Y153" s="157">
        <f t="shared" si="121"/>
        <v>28.79</v>
      </c>
      <c r="Z153" s="157">
        <f t="shared" si="121"/>
        <v>28.79</v>
      </c>
      <c r="AA153" s="157">
        <f t="shared" si="121"/>
        <v>28.79</v>
      </c>
      <c r="AB153" s="157">
        <f t="shared" si="121"/>
        <v>28.79</v>
      </c>
      <c r="AC153" s="157">
        <f t="shared" si="121"/>
        <v>28.79</v>
      </c>
      <c r="AD153" s="157">
        <f t="shared" si="121"/>
        <v>28.79</v>
      </c>
      <c r="AE153" s="157">
        <f t="shared" si="121"/>
        <v>28.79</v>
      </c>
      <c r="AF153" s="157">
        <f t="shared" si="121"/>
        <v>28.79</v>
      </c>
      <c r="AG153" s="157">
        <f t="shared" si="121"/>
        <v>28.79</v>
      </c>
      <c r="AH153" s="157">
        <f t="shared" si="121"/>
        <v>28.79</v>
      </c>
    </row>
    <row r="154" spans="1:34" x14ac:dyDescent="0.3">
      <c r="A154" s="6"/>
      <c r="B154" s="10"/>
      <c r="C154" s="10"/>
      <c r="D154" s="10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</row>
    <row r="155" spans="1:34" x14ac:dyDescent="0.3">
      <c r="A155" s="6"/>
      <c r="B155" s="10"/>
      <c r="C155" s="10"/>
      <c r="D155" s="10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</row>
    <row r="156" spans="1:34" x14ac:dyDescent="0.3">
      <c r="A156" s="6"/>
      <c r="B156" s="7"/>
      <c r="C156" s="7"/>
      <c r="D156" s="7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</row>
    <row r="157" spans="1:34" x14ac:dyDescent="0.3">
      <c r="O157" s="164"/>
      <c r="AA157" s="164"/>
    </row>
    <row r="158" spans="1:34" x14ac:dyDescent="0.3">
      <c r="A158" s="2" t="s">
        <v>119</v>
      </c>
      <c r="B158" s="3"/>
      <c r="C158" s="3"/>
      <c r="D158" s="3"/>
      <c r="E158" s="4"/>
      <c r="F158" s="4"/>
      <c r="G158" s="5">
        <f t="shared" ref="G158:AH158" si="122">G139</f>
        <v>43160</v>
      </c>
      <c r="H158" s="5">
        <f t="shared" si="122"/>
        <v>43191</v>
      </c>
      <c r="I158" s="5">
        <f t="shared" si="122"/>
        <v>43221</v>
      </c>
      <c r="J158" s="5">
        <f t="shared" si="122"/>
        <v>43252</v>
      </c>
      <c r="K158" s="5">
        <f t="shared" si="122"/>
        <v>43282</v>
      </c>
      <c r="L158" s="5">
        <f t="shared" si="122"/>
        <v>43313</v>
      </c>
      <c r="M158" s="5">
        <f t="shared" si="122"/>
        <v>43344</v>
      </c>
      <c r="N158" s="5">
        <f t="shared" si="122"/>
        <v>43374</v>
      </c>
      <c r="O158" s="165">
        <f t="shared" si="122"/>
        <v>43405</v>
      </c>
      <c r="P158" s="5">
        <f t="shared" si="122"/>
        <v>43435</v>
      </c>
      <c r="Q158" s="5">
        <f t="shared" si="122"/>
        <v>43466</v>
      </c>
      <c r="R158" s="5">
        <f t="shared" si="122"/>
        <v>43497</v>
      </c>
      <c r="S158" s="5">
        <f t="shared" si="122"/>
        <v>43525</v>
      </c>
      <c r="T158" s="5">
        <f t="shared" si="122"/>
        <v>43556</v>
      </c>
      <c r="U158" s="5">
        <f t="shared" si="122"/>
        <v>43586</v>
      </c>
      <c r="V158" s="5">
        <f t="shared" si="122"/>
        <v>43617</v>
      </c>
      <c r="W158" s="5">
        <f t="shared" si="122"/>
        <v>43647</v>
      </c>
      <c r="X158" s="5">
        <f t="shared" si="122"/>
        <v>43678</v>
      </c>
      <c r="Y158" s="5">
        <f t="shared" si="122"/>
        <v>43709</v>
      </c>
      <c r="Z158" s="5">
        <f t="shared" si="122"/>
        <v>43739</v>
      </c>
      <c r="AA158" s="165">
        <f t="shared" si="122"/>
        <v>43770</v>
      </c>
      <c r="AB158" s="5">
        <f t="shared" si="122"/>
        <v>43800</v>
      </c>
      <c r="AC158" s="5">
        <f t="shared" si="122"/>
        <v>43831</v>
      </c>
      <c r="AD158" s="5">
        <f t="shared" si="122"/>
        <v>43862</v>
      </c>
      <c r="AE158" s="5">
        <f t="shared" si="122"/>
        <v>43891</v>
      </c>
      <c r="AF158" s="5">
        <f t="shared" si="122"/>
        <v>43922</v>
      </c>
      <c r="AG158" s="5">
        <f t="shared" si="122"/>
        <v>43952</v>
      </c>
      <c r="AH158" s="5">
        <f t="shared" si="122"/>
        <v>43983</v>
      </c>
    </row>
    <row r="159" spans="1:34" x14ac:dyDescent="0.3">
      <c r="A159" s="25"/>
      <c r="B159" s="26"/>
      <c r="C159" s="26"/>
      <c r="D159" s="26"/>
      <c r="E159" s="26"/>
      <c r="F159" s="26"/>
      <c r="G159" s="9"/>
      <c r="H159" s="9"/>
      <c r="I159" s="9"/>
      <c r="J159" s="9"/>
      <c r="K159" s="9"/>
      <c r="L159" s="9"/>
      <c r="M159" s="9"/>
      <c r="N159" s="9"/>
      <c r="O159" s="166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166"/>
      <c r="AB159" s="9"/>
      <c r="AC159" s="9"/>
      <c r="AD159" s="9"/>
      <c r="AE159" s="9"/>
      <c r="AF159" s="9"/>
      <c r="AG159" s="9"/>
      <c r="AH159" s="9"/>
    </row>
    <row r="160" spans="1:34" x14ac:dyDescent="0.3">
      <c r="A160" s="6"/>
      <c r="B160" s="10" t="str">
        <f>B124</f>
        <v>Sale for Resale</v>
      </c>
      <c r="C160" s="10"/>
      <c r="D160" s="10"/>
      <c r="E160" s="7" t="s">
        <v>23</v>
      </c>
      <c r="F160" s="7" t="s">
        <v>23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</row>
    <row r="161" spans="1:35" x14ac:dyDescent="0.3">
      <c r="A161" s="6"/>
      <c r="B161" s="29" t="s">
        <v>27</v>
      </c>
      <c r="C161" s="29"/>
      <c r="D161" s="29"/>
      <c r="E161" s="151">
        <f>E125</f>
        <v>4.57</v>
      </c>
      <c r="F161" s="151">
        <f>F125</f>
        <v>4.57</v>
      </c>
      <c r="G161" s="158">
        <f>$E161*G125</f>
        <v>0</v>
      </c>
      <c r="H161" s="158">
        <f t="shared" ref="H161:L161" si="123">$E161*H125</f>
        <v>0</v>
      </c>
      <c r="I161" s="158">
        <f t="shared" si="123"/>
        <v>0</v>
      </c>
      <c r="J161" s="158">
        <f t="shared" si="123"/>
        <v>0</v>
      </c>
      <c r="K161" s="158">
        <f t="shared" si="123"/>
        <v>0</v>
      </c>
      <c r="L161" s="158">
        <f t="shared" si="123"/>
        <v>0</v>
      </c>
      <c r="M161" s="158">
        <f>$F161*M125</f>
        <v>0</v>
      </c>
      <c r="N161" s="158">
        <f t="shared" ref="N161:AH161" si="124">$F161*N125</f>
        <v>0</v>
      </c>
      <c r="O161" s="158">
        <f t="shared" si="124"/>
        <v>0</v>
      </c>
      <c r="P161" s="158">
        <f t="shared" si="124"/>
        <v>0</v>
      </c>
      <c r="Q161" s="158">
        <f t="shared" si="124"/>
        <v>0</v>
      </c>
      <c r="R161" s="158">
        <f t="shared" si="124"/>
        <v>0</v>
      </c>
      <c r="S161" s="158">
        <f t="shared" si="124"/>
        <v>0</v>
      </c>
      <c r="T161" s="158">
        <f t="shared" si="124"/>
        <v>0</v>
      </c>
      <c r="U161" s="158">
        <f t="shared" si="124"/>
        <v>0</v>
      </c>
      <c r="V161" s="158">
        <f t="shared" si="124"/>
        <v>0</v>
      </c>
      <c r="W161" s="158">
        <f t="shared" si="124"/>
        <v>14118.900750000001</v>
      </c>
      <c r="X161" s="158">
        <f t="shared" si="124"/>
        <v>14118.900750000001</v>
      </c>
      <c r="Y161" s="158">
        <f t="shared" si="124"/>
        <v>14118.900750000001</v>
      </c>
      <c r="Z161" s="158">
        <f t="shared" si="124"/>
        <v>14118.900750000001</v>
      </c>
      <c r="AA161" s="158">
        <f t="shared" si="124"/>
        <v>14118.900750000001</v>
      </c>
      <c r="AB161" s="158">
        <f t="shared" si="124"/>
        <v>14118.900750000001</v>
      </c>
      <c r="AC161" s="158">
        <f t="shared" si="124"/>
        <v>14118.900750000001</v>
      </c>
      <c r="AD161" s="158">
        <f t="shared" si="124"/>
        <v>14118.900750000001</v>
      </c>
      <c r="AE161" s="158">
        <f t="shared" si="124"/>
        <v>14118.900750000001</v>
      </c>
      <c r="AF161" s="158">
        <f t="shared" si="124"/>
        <v>14118.900750000001</v>
      </c>
      <c r="AG161" s="158">
        <f t="shared" si="124"/>
        <v>14118.900750000001</v>
      </c>
      <c r="AH161" s="158">
        <f t="shared" si="124"/>
        <v>14118.900750000001</v>
      </c>
    </row>
    <row r="162" spans="1:35" x14ac:dyDescent="0.3">
      <c r="A162" s="6"/>
      <c r="B162" s="29" t="s">
        <v>27</v>
      </c>
      <c r="C162" s="29"/>
      <c r="D162" s="29"/>
      <c r="E162" s="151">
        <f>E126</f>
        <v>0</v>
      </c>
      <c r="F162" s="151">
        <f>F126</f>
        <v>0</v>
      </c>
      <c r="G162" s="13">
        <f>$E162*G126</f>
        <v>0</v>
      </c>
      <c r="H162" s="13">
        <f t="shared" ref="H162:L162" si="125">$E162*H126</f>
        <v>0</v>
      </c>
      <c r="I162" s="13">
        <f t="shared" si="125"/>
        <v>0</v>
      </c>
      <c r="J162" s="13">
        <f t="shared" si="125"/>
        <v>0</v>
      </c>
      <c r="K162" s="13">
        <f t="shared" si="125"/>
        <v>0</v>
      </c>
      <c r="L162" s="13">
        <f t="shared" si="125"/>
        <v>0</v>
      </c>
      <c r="M162" s="13">
        <f>$F162*M126</f>
        <v>0</v>
      </c>
      <c r="N162" s="13">
        <f>$F162*N126</f>
        <v>0</v>
      </c>
      <c r="O162" s="13">
        <f t="shared" ref="O162:AH162" si="126">$F162*O126</f>
        <v>0</v>
      </c>
      <c r="P162" s="13">
        <f t="shared" si="126"/>
        <v>0</v>
      </c>
      <c r="Q162" s="13">
        <f t="shared" si="126"/>
        <v>0</v>
      </c>
      <c r="R162" s="13">
        <f t="shared" si="126"/>
        <v>0</v>
      </c>
      <c r="S162" s="13">
        <f t="shared" si="126"/>
        <v>0</v>
      </c>
      <c r="T162" s="13">
        <f t="shared" si="126"/>
        <v>0</v>
      </c>
      <c r="U162" s="13">
        <f t="shared" si="126"/>
        <v>0</v>
      </c>
      <c r="V162" s="13">
        <f t="shared" si="126"/>
        <v>0</v>
      </c>
      <c r="W162" s="13">
        <f t="shared" si="126"/>
        <v>0</v>
      </c>
      <c r="X162" s="13">
        <f t="shared" si="126"/>
        <v>0</v>
      </c>
      <c r="Y162" s="13">
        <f t="shared" si="126"/>
        <v>0</v>
      </c>
      <c r="Z162" s="13">
        <f t="shared" si="126"/>
        <v>0</v>
      </c>
      <c r="AA162" s="13">
        <f t="shared" si="126"/>
        <v>0</v>
      </c>
      <c r="AB162" s="13">
        <f t="shared" si="126"/>
        <v>0</v>
      </c>
      <c r="AC162" s="13">
        <f t="shared" si="126"/>
        <v>0</v>
      </c>
      <c r="AD162" s="13">
        <f t="shared" si="126"/>
        <v>0</v>
      </c>
      <c r="AE162" s="13">
        <f t="shared" si="126"/>
        <v>0</v>
      </c>
      <c r="AF162" s="13">
        <f t="shared" si="126"/>
        <v>0</v>
      </c>
      <c r="AG162" s="13">
        <f t="shared" si="126"/>
        <v>0</v>
      </c>
      <c r="AH162" s="13">
        <f t="shared" si="126"/>
        <v>0</v>
      </c>
    </row>
    <row r="163" spans="1:35" x14ac:dyDescent="0.3">
      <c r="A163" s="6"/>
      <c r="B163" s="29"/>
      <c r="C163" s="29"/>
      <c r="D163" s="29"/>
      <c r="E163" s="88"/>
      <c r="F163" s="88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</row>
    <row r="164" spans="1:35" x14ac:dyDescent="0.3">
      <c r="A164" s="6"/>
      <c r="B164" s="29"/>
      <c r="C164" s="29"/>
      <c r="D164" s="29"/>
      <c r="E164" s="88"/>
      <c r="F164" s="88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spans="1:35" x14ac:dyDescent="0.3">
      <c r="A165" s="6"/>
      <c r="B165" s="29"/>
      <c r="C165" s="29"/>
      <c r="D165" s="29"/>
      <c r="E165" s="88"/>
      <c r="F165" s="88"/>
      <c r="G165" s="13"/>
      <c r="H165" s="13"/>
      <c r="I165" s="13"/>
      <c r="J165" s="13"/>
      <c r="K165" s="13"/>
      <c r="L165" s="13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</row>
    <row r="166" spans="1:35" x14ac:dyDescent="0.3">
      <c r="A166" s="6"/>
      <c r="B166" s="30"/>
      <c r="C166" s="30"/>
      <c r="D166" s="30"/>
      <c r="E166" s="89"/>
      <c r="F166" s="89"/>
      <c r="G166" s="16"/>
      <c r="H166" s="16"/>
      <c r="I166" s="16"/>
      <c r="J166" s="16"/>
      <c r="K166" s="16"/>
      <c r="L166" s="16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</row>
    <row r="167" spans="1:35" x14ac:dyDescent="0.3">
      <c r="A167" s="22"/>
      <c r="B167" s="10" t="str">
        <f>B131</f>
        <v>Sale for Resale Usage</v>
      </c>
      <c r="C167" s="10"/>
      <c r="D167" s="10"/>
      <c r="E167" s="17"/>
      <c r="F167" s="17"/>
      <c r="G167" s="157">
        <f>SUM(G161:G166)</f>
        <v>0</v>
      </c>
      <c r="H167" s="157">
        <f>SUM(H161:H166)</f>
        <v>0</v>
      </c>
      <c r="I167" s="157">
        <f>SUM(I161:I166)</f>
        <v>0</v>
      </c>
      <c r="J167" s="157">
        <f t="shared" ref="J167:AH167" si="127">SUM(J161:J166)</f>
        <v>0</v>
      </c>
      <c r="K167" s="157">
        <f t="shared" si="127"/>
        <v>0</v>
      </c>
      <c r="L167" s="157">
        <f t="shared" si="127"/>
        <v>0</v>
      </c>
      <c r="M167" s="157">
        <f t="shared" si="127"/>
        <v>0</v>
      </c>
      <c r="N167" s="157">
        <f t="shared" si="127"/>
        <v>0</v>
      </c>
      <c r="O167" s="157">
        <f t="shared" si="127"/>
        <v>0</v>
      </c>
      <c r="P167" s="157">
        <f t="shared" si="127"/>
        <v>0</v>
      </c>
      <c r="Q167" s="157">
        <f t="shared" si="127"/>
        <v>0</v>
      </c>
      <c r="R167" s="157">
        <f t="shared" si="127"/>
        <v>0</v>
      </c>
      <c r="S167" s="157">
        <f t="shared" si="127"/>
        <v>0</v>
      </c>
      <c r="T167" s="157">
        <f t="shared" si="127"/>
        <v>0</v>
      </c>
      <c r="U167" s="157">
        <f t="shared" si="127"/>
        <v>0</v>
      </c>
      <c r="V167" s="157">
        <f t="shared" si="127"/>
        <v>0</v>
      </c>
      <c r="W167" s="157">
        <f t="shared" si="127"/>
        <v>14118.900750000001</v>
      </c>
      <c r="X167" s="157">
        <f t="shared" si="127"/>
        <v>14118.900750000001</v>
      </c>
      <c r="Y167" s="157">
        <f t="shared" si="127"/>
        <v>14118.900750000001</v>
      </c>
      <c r="Z167" s="157">
        <f t="shared" si="127"/>
        <v>14118.900750000001</v>
      </c>
      <c r="AA167" s="157">
        <f t="shared" si="127"/>
        <v>14118.900750000001</v>
      </c>
      <c r="AB167" s="157">
        <f t="shared" si="127"/>
        <v>14118.900750000001</v>
      </c>
      <c r="AC167" s="157">
        <f t="shared" si="127"/>
        <v>14118.900750000001</v>
      </c>
      <c r="AD167" s="157">
        <f t="shared" si="127"/>
        <v>14118.900750000001</v>
      </c>
      <c r="AE167" s="157">
        <f t="shared" si="127"/>
        <v>14118.900750000001</v>
      </c>
      <c r="AF167" s="157">
        <f t="shared" si="127"/>
        <v>14118.900750000001</v>
      </c>
      <c r="AG167" s="157">
        <f t="shared" si="127"/>
        <v>14118.900750000001</v>
      </c>
      <c r="AH167" s="157">
        <f t="shared" si="127"/>
        <v>14118.900750000001</v>
      </c>
    </row>
    <row r="168" spans="1:35" x14ac:dyDescent="0.3">
      <c r="AA168" s="164"/>
    </row>
    <row r="169" spans="1:35" x14ac:dyDescent="0.3"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</row>
    <row r="170" spans="1:35" x14ac:dyDescent="0.3">
      <c r="AA170" s="164"/>
    </row>
    <row r="171" spans="1:35" x14ac:dyDescent="0.3">
      <c r="AA171" s="164"/>
    </row>
    <row r="172" spans="1:35" x14ac:dyDescent="0.3">
      <c r="AA172" s="164"/>
    </row>
    <row r="173" spans="1:35" x14ac:dyDescent="0.3">
      <c r="B173" s="23" t="s">
        <v>37</v>
      </c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>
        <f t="shared" ref="Q173:AH173" si="128">Q167+Q153</f>
        <v>0</v>
      </c>
      <c r="R173" s="111">
        <f t="shared" si="128"/>
        <v>0</v>
      </c>
      <c r="S173" s="111">
        <f t="shared" si="128"/>
        <v>0</v>
      </c>
      <c r="T173" s="111">
        <f t="shared" si="128"/>
        <v>0</v>
      </c>
      <c r="U173" s="111">
        <f t="shared" si="128"/>
        <v>0</v>
      </c>
      <c r="V173" s="111">
        <f t="shared" si="128"/>
        <v>0</v>
      </c>
      <c r="W173" s="111">
        <f t="shared" si="128"/>
        <v>14147.690750000002</v>
      </c>
      <c r="X173" s="111">
        <f t="shared" si="128"/>
        <v>14147.690750000002</v>
      </c>
      <c r="Y173" s="111">
        <f t="shared" si="128"/>
        <v>14147.690750000002</v>
      </c>
      <c r="Z173" s="111">
        <f t="shared" si="128"/>
        <v>14147.690750000002</v>
      </c>
      <c r="AA173" s="155">
        <f t="shared" si="128"/>
        <v>14147.690750000002</v>
      </c>
      <c r="AB173" s="111">
        <f t="shared" si="128"/>
        <v>14147.690750000002</v>
      </c>
      <c r="AC173" s="111">
        <f t="shared" si="128"/>
        <v>14147.690750000002</v>
      </c>
      <c r="AD173" s="111">
        <f t="shared" si="128"/>
        <v>14147.690750000002</v>
      </c>
      <c r="AE173" s="111">
        <f t="shared" si="128"/>
        <v>14147.690750000002</v>
      </c>
      <c r="AF173" s="111">
        <f t="shared" si="128"/>
        <v>14147.690750000002</v>
      </c>
      <c r="AG173" s="111">
        <f t="shared" si="128"/>
        <v>14147.690750000002</v>
      </c>
      <c r="AH173" s="111">
        <f t="shared" si="128"/>
        <v>14147.690750000002</v>
      </c>
    </row>
    <row r="174" spans="1:35" x14ac:dyDescent="0.3">
      <c r="B174" s="23" t="s">
        <v>92</v>
      </c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>
        <f t="shared" ref="Q174:AH174" si="129">Q131</f>
        <v>0</v>
      </c>
      <c r="R174" s="56">
        <f t="shared" si="129"/>
        <v>0</v>
      </c>
      <c r="S174" s="56">
        <f t="shared" si="129"/>
        <v>0</v>
      </c>
      <c r="T174" s="56">
        <f t="shared" si="129"/>
        <v>0</v>
      </c>
      <c r="U174" s="56">
        <f t="shared" si="129"/>
        <v>0</v>
      </c>
      <c r="V174" s="56">
        <f t="shared" si="129"/>
        <v>0</v>
      </c>
      <c r="W174" s="56">
        <f t="shared" si="129"/>
        <v>3089.4749999999999</v>
      </c>
      <c r="X174" s="56">
        <f t="shared" si="129"/>
        <v>3089.4749999999999</v>
      </c>
      <c r="Y174" s="56">
        <f t="shared" si="129"/>
        <v>3089.4749999999999</v>
      </c>
      <c r="Z174" s="56">
        <f t="shared" si="129"/>
        <v>3089.4749999999999</v>
      </c>
      <c r="AA174" s="33">
        <f t="shared" si="129"/>
        <v>3089.4749999999999</v>
      </c>
      <c r="AB174" s="56">
        <f t="shared" si="129"/>
        <v>3089.4749999999999</v>
      </c>
      <c r="AC174" s="56">
        <f t="shared" si="129"/>
        <v>3089.4749999999999</v>
      </c>
      <c r="AD174" s="56">
        <f t="shared" si="129"/>
        <v>3089.4749999999999</v>
      </c>
      <c r="AE174" s="56">
        <f t="shared" si="129"/>
        <v>3089.4749999999999</v>
      </c>
      <c r="AF174" s="56">
        <f t="shared" si="129"/>
        <v>3089.4749999999999</v>
      </c>
      <c r="AG174" s="56">
        <f t="shared" si="129"/>
        <v>3089.4749999999999</v>
      </c>
      <c r="AH174" s="56">
        <f t="shared" si="129"/>
        <v>3089.4749999999999</v>
      </c>
    </row>
    <row r="175" spans="1:35" x14ac:dyDescent="0.3">
      <c r="B175" s="69" t="s">
        <v>55</v>
      </c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168"/>
      <c r="AB175" s="53"/>
      <c r="AC175" s="53"/>
      <c r="AD175" s="53"/>
      <c r="AE175" s="53"/>
      <c r="AF175" s="53"/>
      <c r="AG175" s="53"/>
      <c r="AH175" s="53"/>
    </row>
    <row r="176" spans="1:35" x14ac:dyDescent="0.3">
      <c r="B176" s="23" t="s">
        <v>81</v>
      </c>
      <c r="G176" s="111"/>
      <c r="H176" s="111"/>
      <c r="I176" s="111"/>
      <c r="J176" s="111"/>
      <c r="K176" s="111"/>
      <c r="L176" s="111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168"/>
      <c r="AB176" s="53"/>
      <c r="AC176" s="53"/>
      <c r="AD176" s="53"/>
      <c r="AE176" s="53"/>
      <c r="AF176" s="53"/>
      <c r="AG176" s="53"/>
      <c r="AH176" s="53"/>
      <c r="AI176" s="35"/>
    </row>
    <row r="177" spans="2:35" x14ac:dyDescent="0.3">
      <c r="B177" s="53" t="s">
        <v>91</v>
      </c>
      <c r="C177" s="53"/>
      <c r="G177" s="56"/>
      <c r="H177" s="56"/>
      <c r="I177" s="56"/>
      <c r="J177" s="56"/>
      <c r="K177" s="56"/>
      <c r="L177" s="56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168"/>
      <c r="AB177" s="53"/>
      <c r="AC177" s="53"/>
      <c r="AD177" s="53"/>
      <c r="AE177" s="53"/>
      <c r="AF177" s="53"/>
      <c r="AG177" s="53"/>
      <c r="AH177" s="53"/>
      <c r="AI177" s="35"/>
    </row>
    <row r="178" spans="2:35" x14ac:dyDescent="0.3">
      <c r="B178" s="23" t="s">
        <v>79</v>
      </c>
      <c r="G178" s="126"/>
      <c r="H178" s="126"/>
      <c r="I178" s="126"/>
      <c r="J178" s="126"/>
      <c r="K178" s="126"/>
      <c r="L178" s="126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168"/>
      <c r="AB178" s="53"/>
      <c r="AC178" s="53"/>
      <c r="AD178" s="53"/>
      <c r="AE178" s="53"/>
      <c r="AF178" s="53"/>
      <c r="AG178" s="53"/>
      <c r="AH178" s="53"/>
      <c r="AI178" s="35"/>
    </row>
    <row r="179" spans="2:35" x14ac:dyDescent="0.3"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168"/>
      <c r="AB179" s="53"/>
      <c r="AC179" s="53"/>
      <c r="AD179" s="53"/>
      <c r="AE179" s="53"/>
      <c r="AF179" s="53"/>
      <c r="AG179" s="53"/>
      <c r="AH179" s="53"/>
    </row>
    <row r="180" spans="2:35" x14ac:dyDescent="0.3"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168"/>
      <c r="AB180" s="53"/>
      <c r="AC180" s="53"/>
      <c r="AD180" s="53"/>
      <c r="AE180" s="53"/>
      <c r="AF180" s="53"/>
      <c r="AG180" s="53"/>
      <c r="AH180" s="53"/>
    </row>
    <row r="181" spans="2:35" x14ac:dyDescent="0.3">
      <c r="B181" s="23" t="s">
        <v>97</v>
      </c>
      <c r="G181" s="111">
        <f>G173+G176+G177</f>
        <v>0</v>
      </c>
      <c r="H181" s="111">
        <f t="shared" ref="H181:K181" si="130">H173+H176+H177</f>
        <v>0</v>
      </c>
      <c r="I181" s="111">
        <f t="shared" si="130"/>
        <v>0</v>
      </c>
      <c r="J181" s="111">
        <f t="shared" si="130"/>
        <v>0</v>
      </c>
      <c r="K181" s="111">
        <f t="shared" si="130"/>
        <v>0</v>
      </c>
      <c r="L181" s="111">
        <f>L173+L176+L177</f>
        <v>0</v>
      </c>
      <c r="M181" s="111">
        <f>M173+M176+M177</f>
        <v>0</v>
      </c>
      <c r="N181" s="111">
        <f t="shared" ref="N181:AH181" si="131">N173+N176+N177</f>
        <v>0</v>
      </c>
      <c r="O181" s="111">
        <f t="shared" si="131"/>
        <v>0</v>
      </c>
      <c r="P181" s="111">
        <f t="shared" si="131"/>
        <v>0</v>
      </c>
      <c r="Q181" s="111">
        <f t="shared" si="131"/>
        <v>0</v>
      </c>
      <c r="R181" s="111">
        <f t="shared" si="131"/>
        <v>0</v>
      </c>
      <c r="S181" s="111">
        <f t="shared" si="131"/>
        <v>0</v>
      </c>
      <c r="T181" s="111">
        <f t="shared" si="131"/>
        <v>0</v>
      </c>
      <c r="U181" s="111">
        <f t="shared" si="131"/>
        <v>0</v>
      </c>
      <c r="V181" s="111">
        <f t="shared" si="131"/>
        <v>0</v>
      </c>
      <c r="W181" s="111">
        <f t="shared" si="131"/>
        <v>14147.690750000002</v>
      </c>
      <c r="X181" s="111">
        <f t="shared" si="131"/>
        <v>14147.690750000002</v>
      </c>
      <c r="Y181" s="111">
        <f t="shared" si="131"/>
        <v>14147.690750000002</v>
      </c>
      <c r="Z181" s="111">
        <f t="shared" si="131"/>
        <v>14147.690750000002</v>
      </c>
      <c r="AA181" s="111">
        <f t="shared" si="131"/>
        <v>14147.690750000002</v>
      </c>
      <c r="AB181" s="111">
        <f t="shared" si="131"/>
        <v>14147.690750000002</v>
      </c>
      <c r="AC181" s="111">
        <f t="shared" si="131"/>
        <v>14147.690750000002</v>
      </c>
      <c r="AD181" s="111">
        <f t="shared" si="131"/>
        <v>14147.690750000002</v>
      </c>
      <c r="AE181" s="111">
        <f t="shared" si="131"/>
        <v>14147.690750000002</v>
      </c>
      <c r="AF181" s="111">
        <f t="shared" si="131"/>
        <v>14147.690750000002</v>
      </c>
      <c r="AG181" s="111">
        <f t="shared" si="131"/>
        <v>14147.690750000002</v>
      </c>
      <c r="AH181" s="111">
        <f t="shared" si="131"/>
        <v>14147.690750000002</v>
      </c>
    </row>
    <row r="182" spans="2:35" x14ac:dyDescent="0.3">
      <c r="B182" s="23" t="s">
        <v>121</v>
      </c>
      <c r="G182" s="111">
        <f>+'Link In'!B250</f>
        <v>0</v>
      </c>
      <c r="H182" s="111">
        <f>+'Link In'!C250</f>
        <v>0</v>
      </c>
      <c r="I182" s="111">
        <f>+'Link In'!D250</f>
        <v>0</v>
      </c>
      <c r="J182" s="111">
        <f>+'Link In'!E250</f>
        <v>0</v>
      </c>
      <c r="K182" s="111">
        <f>+'Link In'!F250</f>
        <v>0</v>
      </c>
      <c r="L182" s="111">
        <f>+'Link In'!G250</f>
        <v>0</v>
      </c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168"/>
      <c r="AB182" s="53"/>
      <c r="AC182" s="53"/>
      <c r="AD182" s="53"/>
      <c r="AE182" s="53"/>
      <c r="AF182" s="53"/>
      <c r="AG182" s="53"/>
      <c r="AH182" s="53"/>
      <c r="AI182" s="35"/>
    </row>
    <row r="183" spans="2:35" x14ac:dyDescent="0.3">
      <c r="B183" s="111" t="s">
        <v>94</v>
      </c>
      <c r="C183" s="53"/>
      <c r="G183" s="56">
        <f t="shared" ref="G183:H183" si="132">+G184-G181-G182</f>
        <v>0</v>
      </c>
      <c r="H183" s="56">
        <f t="shared" si="132"/>
        <v>0</v>
      </c>
      <c r="I183" s="56">
        <f>+I184-I181-I182</f>
        <v>0</v>
      </c>
      <c r="J183" s="56">
        <f t="shared" ref="J183:L183" si="133">+J184-J181-J182</f>
        <v>0</v>
      </c>
      <c r="K183" s="56">
        <f t="shared" si="133"/>
        <v>0</v>
      </c>
      <c r="L183" s="56">
        <f t="shared" si="133"/>
        <v>0</v>
      </c>
      <c r="M183" s="56">
        <f>+M184-M181-M182</f>
        <v>0</v>
      </c>
      <c r="N183" s="56">
        <f t="shared" ref="N183:AH183" si="134">+N184-N181-N182</f>
        <v>0</v>
      </c>
      <c r="O183" s="56">
        <f t="shared" si="134"/>
        <v>0</v>
      </c>
      <c r="P183" s="56">
        <f t="shared" si="134"/>
        <v>0</v>
      </c>
      <c r="Q183" s="56">
        <f t="shared" si="134"/>
        <v>0</v>
      </c>
      <c r="R183" s="56">
        <f t="shared" si="134"/>
        <v>0</v>
      </c>
      <c r="S183" s="56">
        <f t="shared" si="134"/>
        <v>0</v>
      </c>
      <c r="T183" s="56">
        <f t="shared" si="134"/>
        <v>0</v>
      </c>
      <c r="U183" s="56">
        <f t="shared" si="134"/>
        <v>0</v>
      </c>
      <c r="V183" s="56">
        <f t="shared" si="134"/>
        <v>0</v>
      </c>
      <c r="W183" s="56">
        <f t="shared" si="134"/>
        <v>0</v>
      </c>
      <c r="X183" s="56">
        <f t="shared" si="134"/>
        <v>0</v>
      </c>
      <c r="Y183" s="56">
        <f t="shared" si="134"/>
        <v>0</v>
      </c>
      <c r="Z183" s="56">
        <f t="shared" si="134"/>
        <v>0</v>
      </c>
      <c r="AA183" s="56">
        <f t="shared" si="134"/>
        <v>0</v>
      </c>
      <c r="AB183" s="56">
        <f t="shared" si="134"/>
        <v>0</v>
      </c>
      <c r="AC183" s="56">
        <f t="shared" si="134"/>
        <v>0</v>
      </c>
      <c r="AD183" s="56">
        <f t="shared" si="134"/>
        <v>0</v>
      </c>
      <c r="AE183" s="56">
        <f t="shared" si="134"/>
        <v>0</v>
      </c>
      <c r="AF183" s="56">
        <f t="shared" si="134"/>
        <v>0</v>
      </c>
      <c r="AG183" s="56">
        <f t="shared" si="134"/>
        <v>0</v>
      </c>
      <c r="AH183" s="56">
        <f t="shared" si="134"/>
        <v>0</v>
      </c>
    </row>
    <row r="184" spans="2:35" x14ac:dyDescent="0.3">
      <c r="B184" s="23" t="s">
        <v>93</v>
      </c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>
        <f>+Q181</f>
        <v>0</v>
      </c>
      <c r="R184" s="56">
        <f t="shared" ref="R184:AH184" si="135">+R181</f>
        <v>0</v>
      </c>
      <c r="S184" s="56">
        <f t="shared" si="135"/>
        <v>0</v>
      </c>
      <c r="T184" s="56">
        <f t="shared" si="135"/>
        <v>0</v>
      </c>
      <c r="U184" s="56">
        <f t="shared" si="135"/>
        <v>0</v>
      </c>
      <c r="V184" s="56">
        <f t="shared" si="135"/>
        <v>0</v>
      </c>
      <c r="W184" s="56">
        <f t="shared" si="135"/>
        <v>14147.690750000002</v>
      </c>
      <c r="X184" s="56">
        <f t="shared" si="135"/>
        <v>14147.690750000002</v>
      </c>
      <c r="Y184" s="56">
        <f t="shared" si="135"/>
        <v>14147.690750000002</v>
      </c>
      <c r="Z184" s="56">
        <f t="shared" si="135"/>
        <v>14147.690750000002</v>
      </c>
      <c r="AA184" s="56">
        <f t="shared" si="135"/>
        <v>14147.690750000002</v>
      </c>
      <c r="AB184" s="56">
        <f t="shared" si="135"/>
        <v>14147.690750000002</v>
      </c>
      <c r="AC184" s="56">
        <f t="shared" si="135"/>
        <v>14147.690750000002</v>
      </c>
      <c r="AD184" s="56">
        <f t="shared" si="135"/>
        <v>14147.690750000002</v>
      </c>
      <c r="AE184" s="56">
        <f t="shared" si="135"/>
        <v>14147.690750000002</v>
      </c>
      <c r="AF184" s="56">
        <f t="shared" si="135"/>
        <v>14147.690750000002</v>
      </c>
      <c r="AG184" s="56">
        <f t="shared" si="135"/>
        <v>14147.690750000002</v>
      </c>
      <c r="AH184" s="56">
        <f t="shared" si="135"/>
        <v>14147.690750000002</v>
      </c>
    </row>
    <row r="185" spans="2:35" x14ac:dyDescent="0.3"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168"/>
      <c r="AB185" s="53"/>
      <c r="AC185" s="53"/>
      <c r="AD185" s="53"/>
      <c r="AE185" s="53"/>
      <c r="AF185" s="53"/>
      <c r="AG185" s="53"/>
      <c r="AH185" s="53"/>
    </row>
    <row r="186" spans="2:35" x14ac:dyDescent="0.3">
      <c r="B186" s="23" t="s">
        <v>98</v>
      </c>
      <c r="G186" s="56">
        <f t="shared" ref="G186:AH186" si="136">G174</f>
        <v>0</v>
      </c>
      <c r="H186" s="56">
        <f t="shared" si="136"/>
        <v>0</v>
      </c>
      <c r="I186" s="56">
        <f t="shared" si="136"/>
        <v>0</v>
      </c>
      <c r="J186" s="56">
        <f t="shared" si="136"/>
        <v>0</v>
      </c>
      <c r="K186" s="56">
        <f t="shared" si="136"/>
        <v>0</v>
      </c>
      <c r="L186" s="56">
        <f t="shared" si="136"/>
        <v>0</v>
      </c>
      <c r="M186" s="56">
        <f t="shared" si="136"/>
        <v>0</v>
      </c>
      <c r="N186" s="56">
        <f t="shared" si="136"/>
        <v>0</v>
      </c>
      <c r="O186" s="56">
        <f t="shared" si="136"/>
        <v>0</v>
      </c>
      <c r="P186" s="56">
        <f t="shared" si="136"/>
        <v>0</v>
      </c>
      <c r="Q186" s="56">
        <f t="shared" si="136"/>
        <v>0</v>
      </c>
      <c r="R186" s="56">
        <f t="shared" si="136"/>
        <v>0</v>
      </c>
      <c r="S186" s="56">
        <f t="shared" si="136"/>
        <v>0</v>
      </c>
      <c r="T186" s="56">
        <f t="shared" si="136"/>
        <v>0</v>
      </c>
      <c r="U186" s="56">
        <f t="shared" si="136"/>
        <v>0</v>
      </c>
      <c r="V186" s="56">
        <f t="shared" si="136"/>
        <v>0</v>
      </c>
      <c r="W186" s="56">
        <f t="shared" si="136"/>
        <v>3089.4749999999999</v>
      </c>
      <c r="X186" s="56">
        <f t="shared" si="136"/>
        <v>3089.4749999999999</v>
      </c>
      <c r="Y186" s="56">
        <f t="shared" si="136"/>
        <v>3089.4749999999999</v>
      </c>
      <c r="Z186" s="56">
        <f t="shared" si="136"/>
        <v>3089.4749999999999</v>
      </c>
      <c r="AA186" s="33">
        <f t="shared" si="136"/>
        <v>3089.4749999999999</v>
      </c>
      <c r="AB186" s="56">
        <f t="shared" si="136"/>
        <v>3089.4749999999999</v>
      </c>
      <c r="AC186" s="56">
        <f t="shared" si="136"/>
        <v>3089.4749999999999</v>
      </c>
      <c r="AD186" s="56">
        <f t="shared" si="136"/>
        <v>3089.4749999999999</v>
      </c>
      <c r="AE186" s="56">
        <f t="shared" si="136"/>
        <v>3089.4749999999999</v>
      </c>
      <c r="AF186" s="56">
        <f t="shared" si="136"/>
        <v>3089.4749999999999</v>
      </c>
      <c r="AG186" s="56">
        <f t="shared" si="136"/>
        <v>3089.4749999999999</v>
      </c>
      <c r="AH186" s="56">
        <f t="shared" si="136"/>
        <v>3089.4749999999999</v>
      </c>
    </row>
    <row r="187" spans="2:35" x14ac:dyDescent="0.3">
      <c r="B187" s="23" t="s">
        <v>95</v>
      </c>
      <c r="G187" s="56">
        <f>G188-G186</f>
        <v>0</v>
      </c>
      <c r="H187" s="56">
        <f t="shared" ref="H187:L187" si="137">H188-H186</f>
        <v>0</v>
      </c>
      <c r="I187" s="56">
        <f t="shared" si="137"/>
        <v>0</v>
      </c>
      <c r="J187" s="56">
        <f t="shared" si="137"/>
        <v>0</v>
      </c>
      <c r="K187" s="56">
        <f t="shared" si="137"/>
        <v>0</v>
      </c>
      <c r="L187" s="56">
        <f t="shared" si="137"/>
        <v>0</v>
      </c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33"/>
      <c r="AB187" s="56"/>
      <c r="AC187" s="56"/>
      <c r="AD187" s="56"/>
      <c r="AE187" s="56"/>
      <c r="AF187" s="56"/>
      <c r="AG187" s="56"/>
      <c r="AH187" s="56"/>
    </row>
    <row r="188" spans="2:35" x14ac:dyDescent="0.3">
      <c r="B188" s="23" t="s">
        <v>96</v>
      </c>
      <c r="G188" s="56">
        <f>+'Link In'!B260</f>
        <v>0</v>
      </c>
      <c r="H188" s="56">
        <f>+'Link In'!C260</f>
        <v>0</v>
      </c>
      <c r="I188" s="56">
        <f>+'Link In'!D260</f>
        <v>0</v>
      </c>
      <c r="J188" s="56">
        <f>+'Link In'!E260</f>
        <v>0</v>
      </c>
      <c r="K188" s="56">
        <f>+'Link In'!F260</f>
        <v>0</v>
      </c>
      <c r="L188" s="56">
        <f>+'Link In'!G260</f>
        <v>0</v>
      </c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</row>
    <row r="189" spans="2:35" x14ac:dyDescent="0.3"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168"/>
      <c r="AB189" s="53"/>
      <c r="AC189" s="53"/>
      <c r="AD189" s="53"/>
      <c r="AE189" s="53"/>
      <c r="AF189" s="53"/>
      <c r="AG189" s="53"/>
      <c r="AH189" s="53"/>
    </row>
    <row r="190" spans="2:35" x14ac:dyDescent="0.3">
      <c r="B190" s="23" t="s">
        <v>99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  <c r="P190" s="53">
        <v>0</v>
      </c>
      <c r="Q190" s="53">
        <v>0</v>
      </c>
      <c r="R190" s="53">
        <v>0</v>
      </c>
      <c r="S190" s="53">
        <v>0</v>
      </c>
      <c r="T190" s="53">
        <v>0</v>
      </c>
      <c r="U190" s="53">
        <v>0</v>
      </c>
      <c r="V190" s="53">
        <v>0</v>
      </c>
      <c r="W190" s="53">
        <v>0</v>
      </c>
      <c r="X190" s="53">
        <v>0</v>
      </c>
      <c r="Y190" s="53">
        <v>0</v>
      </c>
      <c r="Z190" s="53">
        <v>0</v>
      </c>
      <c r="AA190" s="168">
        <v>0</v>
      </c>
      <c r="AB190" s="53">
        <v>0</v>
      </c>
      <c r="AC190" s="53">
        <v>0</v>
      </c>
      <c r="AD190" s="53">
        <v>0</v>
      </c>
      <c r="AE190" s="53">
        <v>0</v>
      </c>
      <c r="AF190" s="53">
        <v>0</v>
      </c>
      <c r="AG190" s="53">
        <v>0</v>
      </c>
      <c r="AH190" s="53">
        <v>0</v>
      </c>
    </row>
    <row r="193" spans="1:34" x14ac:dyDescent="0.3">
      <c r="A193" s="23" t="s">
        <v>145</v>
      </c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</row>
    <row r="194" spans="1:34" x14ac:dyDescent="0.3">
      <c r="A194" s="24" t="s">
        <v>0</v>
      </c>
      <c r="B194" s="1"/>
      <c r="C194" s="1"/>
      <c r="D194" s="1"/>
      <c r="E194" s="1" t="s">
        <v>24</v>
      </c>
      <c r="F194" s="1"/>
      <c r="G194" s="1" t="s">
        <v>25</v>
      </c>
      <c r="H194" s="1" t="s">
        <v>25</v>
      </c>
      <c r="I194" s="1" t="s">
        <v>25</v>
      </c>
      <c r="J194" s="1" t="s">
        <v>25</v>
      </c>
      <c r="K194" s="1" t="s">
        <v>25</v>
      </c>
      <c r="L194" s="1" t="s">
        <v>25</v>
      </c>
      <c r="M194" s="1" t="s">
        <v>25</v>
      </c>
      <c r="N194" s="1" t="s">
        <v>25</v>
      </c>
      <c r="O194" s="1" t="s">
        <v>25</v>
      </c>
      <c r="P194" s="1" t="s">
        <v>25</v>
      </c>
      <c r="Q194" s="1" t="s">
        <v>25</v>
      </c>
      <c r="R194" s="1" t="s">
        <v>25</v>
      </c>
      <c r="S194" s="1"/>
      <c r="T194" s="1"/>
      <c r="U194" s="1"/>
      <c r="V194" s="1"/>
      <c r="W194" s="1" t="s">
        <v>26</v>
      </c>
      <c r="X194" s="1" t="s">
        <v>26</v>
      </c>
      <c r="Y194" s="1" t="s">
        <v>26</v>
      </c>
      <c r="Z194" s="1" t="s">
        <v>26</v>
      </c>
      <c r="AA194" s="1" t="s">
        <v>26</v>
      </c>
      <c r="AB194" s="1" t="s">
        <v>26</v>
      </c>
      <c r="AC194" s="1" t="s">
        <v>26</v>
      </c>
      <c r="AD194" s="1" t="s">
        <v>26</v>
      </c>
      <c r="AE194" s="1" t="s">
        <v>26</v>
      </c>
      <c r="AF194" s="1" t="s">
        <v>26</v>
      </c>
      <c r="AG194" s="1" t="s">
        <v>26</v>
      </c>
      <c r="AH194" s="1" t="s">
        <v>26</v>
      </c>
    </row>
    <row r="195" spans="1:34" x14ac:dyDescent="0.3">
      <c r="A195" s="2" t="s">
        <v>1</v>
      </c>
      <c r="B195" s="3"/>
      <c r="C195" s="3"/>
      <c r="D195" s="3"/>
      <c r="E195" s="4"/>
      <c r="F195" s="4"/>
      <c r="G195" s="5">
        <v>43160</v>
      </c>
      <c r="H195" s="5">
        <v>43191</v>
      </c>
      <c r="I195" s="5">
        <v>43221</v>
      </c>
      <c r="J195" s="5">
        <v>43252</v>
      </c>
      <c r="K195" s="5">
        <v>43282</v>
      </c>
      <c r="L195" s="5">
        <v>43313</v>
      </c>
      <c r="M195" s="5">
        <v>43344</v>
      </c>
      <c r="N195" s="5">
        <v>43374</v>
      </c>
      <c r="O195" s="5">
        <v>43405</v>
      </c>
      <c r="P195" s="5">
        <v>43435</v>
      </c>
      <c r="Q195" s="5">
        <v>43466</v>
      </c>
      <c r="R195" s="5">
        <v>43497</v>
      </c>
      <c r="S195" s="5">
        <v>43525</v>
      </c>
      <c r="T195" s="5">
        <v>43556</v>
      </c>
      <c r="U195" s="5">
        <v>43586</v>
      </c>
      <c r="V195" s="5">
        <v>43617</v>
      </c>
      <c r="W195" s="5">
        <v>43647</v>
      </c>
      <c r="X195" s="5">
        <v>43678</v>
      </c>
      <c r="Y195" s="5">
        <v>43709</v>
      </c>
      <c r="Z195" s="5">
        <v>43739</v>
      </c>
      <c r="AA195" s="5">
        <v>43770</v>
      </c>
      <c r="AB195" s="5">
        <v>43800</v>
      </c>
      <c r="AC195" s="5">
        <v>43831</v>
      </c>
      <c r="AD195" s="5">
        <v>43862</v>
      </c>
      <c r="AE195" s="5">
        <v>43891</v>
      </c>
      <c r="AF195" s="5">
        <v>43922</v>
      </c>
      <c r="AG195" s="5">
        <v>43952</v>
      </c>
      <c r="AH195" s="5">
        <v>43983</v>
      </c>
    </row>
    <row r="196" spans="1:34" x14ac:dyDescent="0.3">
      <c r="A196" s="6"/>
      <c r="B196" s="7"/>
      <c r="C196" s="7"/>
      <c r="D196" s="7"/>
      <c r="E196" s="7"/>
      <c r="F196" s="7"/>
      <c r="G196" s="8"/>
      <c r="H196" s="8"/>
      <c r="I196" s="8"/>
      <c r="J196" s="8"/>
      <c r="K196" s="8"/>
      <c r="L196" s="8"/>
      <c r="M196" s="8"/>
      <c r="N196" s="8"/>
      <c r="O196" s="9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9"/>
      <c r="AB196" s="8"/>
      <c r="AC196" s="8"/>
      <c r="AD196" s="8"/>
      <c r="AE196" s="8"/>
      <c r="AF196" s="8"/>
      <c r="AG196" s="8"/>
      <c r="AH196" s="8"/>
    </row>
    <row r="197" spans="1:34" x14ac:dyDescent="0.3">
      <c r="A197" s="6"/>
      <c r="B197" s="21" t="s">
        <v>17</v>
      </c>
      <c r="C197" s="74"/>
      <c r="D197" s="10"/>
      <c r="E197" s="7" t="s">
        <v>23</v>
      </c>
      <c r="F197" s="7" t="s">
        <v>23</v>
      </c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</row>
    <row r="198" spans="1:34" x14ac:dyDescent="0.3">
      <c r="A198" s="6"/>
      <c r="B198" s="12" t="s">
        <v>3</v>
      </c>
      <c r="C198" s="13"/>
      <c r="D198" s="12"/>
      <c r="E198" s="149"/>
      <c r="F198" s="149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spans="1:34" x14ac:dyDescent="0.3">
      <c r="A199" s="6"/>
      <c r="B199" s="12" t="s">
        <v>4</v>
      </c>
      <c r="C199" s="13"/>
      <c r="D199" s="12"/>
      <c r="E199" s="123"/>
      <c r="F199" s="12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 spans="1:34" x14ac:dyDescent="0.3">
      <c r="A200" s="6"/>
      <c r="B200" s="12" t="s">
        <v>5</v>
      </c>
      <c r="C200" s="13"/>
      <c r="D200" s="12"/>
      <c r="E200" s="123"/>
      <c r="F200" s="12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:34" x14ac:dyDescent="0.3">
      <c r="A201" s="6"/>
      <c r="B201" s="12" t="s">
        <v>6</v>
      </c>
      <c r="C201" s="13"/>
      <c r="D201" s="12"/>
      <c r="E201" s="123"/>
      <c r="F201" s="12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</row>
    <row r="202" spans="1:34" x14ac:dyDescent="0.3">
      <c r="A202" s="6"/>
      <c r="B202" s="12" t="s">
        <v>7</v>
      </c>
      <c r="C202" s="13"/>
      <c r="D202" s="12"/>
      <c r="E202" s="123">
        <v>109.17</v>
      </c>
      <c r="F202" s="123">
        <f>+E202</f>
        <v>109.17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>
        <f>+-'Link In'!R271</f>
        <v>-1</v>
      </c>
      <c r="X202" s="13">
        <f>+-'Link In'!S271</f>
        <v>-1</v>
      </c>
      <c r="Y202" s="13">
        <f>+-'Link In'!T271</f>
        <v>-1</v>
      </c>
      <c r="Z202" s="13">
        <f>+-'Link In'!U271</f>
        <v>-1</v>
      </c>
      <c r="AA202" s="13">
        <f>+-'Link In'!V271</f>
        <v>-1</v>
      </c>
      <c r="AB202" s="13">
        <f>+-'Link In'!W271</f>
        <v>-1</v>
      </c>
      <c r="AC202" s="13">
        <f>+-'Link In'!X271</f>
        <v>-1</v>
      </c>
      <c r="AD202" s="13">
        <f>+-'Link In'!Y271</f>
        <v>-1</v>
      </c>
      <c r="AE202" s="13">
        <f>+-'Link In'!Z271</f>
        <v>-1</v>
      </c>
      <c r="AF202" s="13">
        <f>+-'Link In'!AA271</f>
        <v>-1</v>
      </c>
      <c r="AG202" s="13">
        <f>+-'Link In'!AB271</f>
        <v>-1</v>
      </c>
      <c r="AH202" s="13">
        <f>+-'Link In'!AC271</f>
        <v>-1</v>
      </c>
    </row>
    <row r="203" spans="1:34" x14ac:dyDescent="0.3">
      <c r="A203" s="6"/>
      <c r="B203" s="12" t="s">
        <v>8</v>
      </c>
      <c r="C203" s="13"/>
      <c r="D203" s="12"/>
      <c r="E203" s="123"/>
      <c r="F203" s="12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34" x14ac:dyDescent="0.3">
      <c r="A204" s="6"/>
      <c r="B204" s="12" t="s">
        <v>9</v>
      </c>
      <c r="C204" s="13"/>
      <c r="D204" s="12"/>
      <c r="E204" s="123">
        <v>340.77</v>
      </c>
      <c r="F204" s="123">
        <f>+E204</f>
        <v>340.77</v>
      </c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>
        <f>+-'Link In'!R272</f>
        <v>-1</v>
      </c>
      <c r="X204" s="13">
        <f>+-'Link In'!S272</f>
        <v>-1</v>
      </c>
      <c r="Y204" s="13">
        <f>+-'Link In'!T272</f>
        <v>-1</v>
      </c>
      <c r="Z204" s="13">
        <f>+-'Link In'!U272</f>
        <v>-1</v>
      </c>
      <c r="AA204" s="13">
        <f>+-'Link In'!V272</f>
        <v>-1</v>
      </c>
      <c r="AB204" s="13">
        <f>+-'Link In'!W272</f>
        <v>-1</v>
      </c>
      <c r="AC204" s="13">
        <f>+-'Link In'!X272</f>
        <v>-1</v>
      </c>
      <c r="AD204" s="13">
        <f>+-'Link In'!Y272</f>
        <v>-1</v>
      </c>
      <c r="AE204" s="13">
        <f>+-'Link In'!Z272</f>
        <v>-1</v>
      </c>
      <c r="AF204" s="13">
        <f>+-'Link In'!AA272</f>
        <v>-1</v>
      </c>
      <c r="AG204" s="13">
        <f>+-'Link In'!AB272</f>
        <v>-1</v>
      </c>
      <c r="AH204" s="13">
        <f>+-'Link In'!AC272</f>
        <v>-1</v>
      </c>
    </row>
    <row r="205" spans="1:34" x14ac:dyDescent="0.3">
      <c r="A205" s="6"/>
      <c r="B205" s="12" t="s">
        <v>10</v>
      </c>
      <c r="C205" s="13"/>
      <c r="D205" s="12"/>
      <c r="E205" s="123"/>
      <c r="F205" s="12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</row>
    <row r="206" spans="1:34" x14ac:dyDescent="0.3">
      <c r="A206" s="6"/>
      <c r="B206" s="12" t="s">
        <v>11</v>
      </c>
      <c r="C206" s="13"/>
      <c r="D206" s="12"/>
      <c r="E206" s="123"/>
      <c r="F206" s="12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</row>
    <row r="207" spans="1:34" x14ac:dyDescent="0.3">
      <c r="A207" s="6"/>
      <c r="B207" s="12"/>
      <c r="C207" s="13"/>
      <c r="D207" s="12"/>
      <c r="E207" s="86"/>
      <c r="F207" s="86"/>
      <c r="G207" s="13"/>
      <c r="H207" s="13"/>
      <c r="I207" s="13"/>
      <c r="J207" s="13"/>
      <c r="K207" s="13"/>
      <c r="L207" s="13"/>
      <c r="M207" s="13"/>
      <c r="N207" s="13"/>
      <c r="O207" s="1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</row>
    <row r="208" spans="1:34" x14ac:dyDescent="0.3">
      <c r="A208" s="6"/>
      <c r="B208" s="15"/>
      <c r="C208" s="16"/>
      <c r="D208" s="15"/>
      <c r="E208" s="87"/>
      <c r="F208" s="87"/>
      <c r="G208" s="16"/>
      <c r="H208" s="16"/>
      <c r="I208" s="16"/>
      <c r="J208" s="16"/>
      <c r="K208" s="16"/>
      <c r="L208" s="16"/>
      <c r="M208" s="16"/>
      <c r="N208" s="16"/>
      <c r="O208" s="16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</row>
    <row r="209" spans="1:34" x14ac:dyDescent="0.3">
      <c r="A209" s="6"/>
      <c r="B209" s="10" t="s">
        <v>31</v>
      </c>
      <c r="C209" s="18"/>
      <c r="D209" s="10"/>
      <c r="E209" s="17"/>
      <c r="F209" s="17"/>
      <c r="G209" s="18">
        <f>SUM(G198:G208)</f>
        <v>0</v>
      </c>
      <c r="H209" s="18">
        <f>SUM(H198:H208)</f>
        <v>0</v>
      </c>
      <c r="I209" s="18">
        <f>SUM(I198:I208)</f>
        <v>0</v>
      </c>
      <c r="J209" s="18">
        <f t="shared" ref="J209:AH209" si="138">SUM(J198:J208)</f>
        <v>0</v>
      </c>
      <c r="K209" s="18">
        <f t="shared" si="138"/>
        <v>0</v>
      </c>
      <c r="L209" s="18">
        <f t="shared" si="138"/>
        <v>0</v>
      </c>
      <c r="M209" s="18">
        <f t="shared" si="138"/>
        <v>0</v>
      </c>
      <c r="N209" s="18">
        <f t="shared" si="138"/>
        <v>0</v>
      </c>
      <c r="O209" s="18">
        <f t="shared" si="138"/>
        <v>0</v>
      </c>
      <c r="P209" s="18">
        <f t="shared" si="138"/>
        <v>0</v>
      </c>
      <c r="Q209" s="18">
        <f t="shared" si="138"/>
        <v>0</v>
      </c>
      <c r="R209" s="18">
        <f t="shared" si="138"/>
        <v>0</v>
      </c>
      <c r="S209" s="18">
        <f t="shared" si="138"/>
        <v>0</v>
      </c>
      <c r="T209" s="18">
        <f t="shared" si="138"/>
        <v>0</v>
      </c>
      <c r="U209" s="18">
        <f t="shared" si="138"/>
        <v>0</v>
      </c>
      <c r="V209" s="18">
        <f t="shared" si="138"/>
        <v>0</v>
      </c>
      <c r="W209" s="18">
        <f t="shared" si="138"/>
        <v>-2</v>
      </c>
      <c r="X209" s="18">
        <f t="shared" si="138"/>
        <v>-2</v>
      </c>
      <c r="Y209" s="18">
        <f t="shared" si="138"/>
        <v>-2</v>
      </c>
      <c r="Z209" s="18">
        <f t="shared" si="138"/>
        <v>-2</v>
      </c>
      <c r="AA209" s="18">
        <f t="shared" si="138"/>
        <v>-2</v>
      </c>
      <c r="AB209" s="18">
        <f t="shared" si="138"/>
        <v>-2</v>
      </c>
      <c r="AC209" s="18">
        <f t="shared" si="138"/>
        <v>-2</v>
      </c>
      <c r="AD209" s="18">
        <f t="shared" si="138"/>
        <v>-2</v>
      </c>
      <c r="AE209" s="18">
        <f t="shared" si="138"/>
        <v>-2</v>
      </c>
      <c r="AF209" s="18">
        <f t="shared" si="138"/>
        <v>-2</v>
      </c>
      <c r="AG209" s="18">
        <f t="shared" si="138"/>
        <v>-2</v>
      </c>
      <c r="AH209" s="18">
        <f t="shared" si="138"/>
        <v>-2</v>
      </c>
    </row>
    <row r="210" spans="1:34" x14ac:dyDescent="0.3">
      <c r="A210" s="6"/>
      <c r="B210" s="7"/>
      <c r="C210" s="7"/>
      <c r="D210" s="7"/>
      <c r="E210" s="18"/>
      <c r="F210" s="19"/>
      <c r="G210" s="18"/>
      <c r="H210" s="18"/>
      <c r="I210" s="18"/>
      <c r="J210" s="18"/>
      <c r="K210" s="18"/>
      <c r="L210" s="18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</row>
    <row r="211" spans="1:34" x14ac:dyDescent="0.3">
      <c r="E211" s="18"/>
      <c r="G211" s="18"/>
      <c r="H211" s="18"/>
      <c r="I211" s="18"/>
      <c r="J211" s="18"/>
      <c r="K211" s="18"/>
      <c r="L211" s="18"/>
      <c r="M211" s="35"/>
      <c r="N211" s="35"/>
      <c r="O211" s="167"/>
      <c r="AA211" s="164"/>
    </row>
    <row r="212" spans="1:34" x14ac:dyDescent="0.3">
      <c r="E212" s="19"/>
      <c r="G212" s="19"/>
      <c r="H212" s="19"/>
      <c r="I212" s="19"/>
      <c r="J212" s="19"/>
      <c r="K212" s="19"/>
      <c r="L212" s="19"/>
      <c r="O212" s="164"/>
      <c r="AA212" s="164"/>
    </row>
    <row r="213" spans="1:34" x14ac:dyDescent="0.3">
      <c r="O213" s="164"/>
      <c r="AA213" s="164"/>
    </row>
    <row r="214" spans="1:34" x14ac:dyDescent="0.3">
      <c r="A214" s="2" t="s">
        <v>18</v>
      </c>
      <c r="B214" s="3"/>
      <c r="C214" s="3"/>
      <c r="D214" s="3"/>
      <c r="E214" s="4"/>
      <c r="F214" s="4"/>
      <c r="G214" s="5">
        <f t="shared" ref="G214:AH214" si="139">G195</f>
        <v>43160</v>
      </c>
      <c r="H214" s="5">
        <f t="shared" si="139"/>
        <v>43191</v>
      </c>
      <c r="I214" s="5">
        <f t="shared" si="139"/>
        <v>43221</v>
      </c>
      <c r="J214" s="5">
        <f t="shared" si="139"/>
        <v>43252</v>
      </c>
      <c r="K214" s="5">
        <f t="shared" si="139"/>
        <v>43282</v>
      </c>
      <c r="L214" s="5">
        <f t="shared" si="139"/>
        <v>43313</v>
      </c>
      <c r="M214" s="5">
        <f t="shared" si="139"/>
        <v>43344</v>
      </c>
      <c r="N214" s="5">
        <f t="shared" si="139"/>
        <v>43374</v>
      </c>
      <c r="O214" s="165">
        <f t="shared" si="139"/>
        <v>43405</v>
      </c>
      <c r="P214" s="5">
        <f t="shared" si="139"/>
        <v>43435</v>
      </c>
      <c r="Q214" s="5">
        <f t="shared" si="139"/>
        <v>43466</v>
      </c>
      <c r="R214" s="5">
        <f t="shared" si="139"/>
        <v>43497</v>
      </c>
      <c r="S214" s="5">
        <f t="shared" si="139"/>
        <v>43525</v>
      </c>
      <c r="T214" s="5">
        <f t="shared" si="139"/>
        <v>43556</v>
      </c>
      <c r="U214" s="5">
        <f t="shared" si="139"/>
        <v>43586</v>
      </c>
      <c r="V214" s="5">
        <f t="shared" si="139"/>
        <v>43617</v>
      </c>
      <c r="W214" s="5">
        <f t="shared" si="139"/>
        <v>43647</v>
      </c>
      <c r="X214" s="5">
        <f t="shared" si="139"/>
        <v>43678</v>
      </c>
      <c r="Y214" s="5">
        <f t="shared" si="139"/>
        <v>43709</v>
      </c>
      <c r="Z214" s="5">
        <f t="shared" si="139"/>
        <v>43739</v>
      </c>
      <c r="AA214" s="165">
        <f t="shared" si="139"/>
        <v>43770</v>
      </c>
      <c r="AB214" s="5">
        <f t="shared" si="139"/>
        <v>43800</v>
      </c>
      <c r="AC214" s="5">
        <f t="shared" si="139"/>
        <v>43831</v>
      </c>
      <c r="AD214" s="5">
        <f t="shared" si="139"/>
        <v>43862</v>
      </c>
      <c r="AE214" s="5">
        <f t="shared" si="139"/>
        <v>43891</v>
      </c>
      <c r="AF214" s="5">
        <f t="shared" si="139"/>
        <v>43922</v>
      </c>
      <c r="AG214" s="5">
        <f t="shared" si="139"/>
        <v>43952</v>
      </c>
      <c r="AH214" s="5">
        <f t="shared" si="139"/>
        <v>43983</v>
      </c>
    </row>
    <row r="215" spans="1:34" x14ac:dyDescent="0.3">
      <c r="A215" s="25"/>
      <c r="B215" s="26"/>
      <c r="C215" s="26"/>
      <c r="D215" s="26"/>
      <c r="E215" s="26"/>
      <c r="F215" s="26"/>
      <c r="G215" s="9"/>
      <c r="H215" s="9"/>
      <c r="I215" s="9"/>
      <c r="J215" s="9"/>
      <c r="K215" s="9"/>
      <c r="L215" s="9"/>
      <c r="M215" s="9"/>
      <c r="N215" s="9"/>
      <c r="O215" s="166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166"/>
      <c r="AB215" s="9"/>
      <c r="AC215" s="9"/>
      <c r="AD215" s="9"/>
      <c r="AE215" s="9"/>
      <c r="AF215" s="9"/>
      <c r="AG215" s="9"/>
      <c r="AH215" s="9"/>
    </row>
    <row r="216" spans="1:34" x14ac:dyDescent="0.3">
      <c r="A216" s="6"/>
      <c r="B216" s="21" t="s">
        <v>17</v>
      </c>
      <c r="C216" s="21"/>
      <c r="D216" s="21"/>
      <c r="E216" s="7" t="s">
        <v>23</v>
      </c>
      <c r="F216" s="7" t="s">
        <v>23</v>
      </c>
      <c r="G216" s="27"/>
      <c r="H216" s="27"/>
      <c r="I216" s="27"/>
      <c r="J216" s="27"/>
      <c r="K216" s="27"/>
      <c r="L216" s="27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</row>
    <row r="217" spans="1:34" x14ac:dyDescent="0.3">
      <c r="A217" s="6"/>
      <c r="B217" s="29" t="s">
        <v>27</v>
      </c>
      <c r="C217" s="29"/>
      <c r="D217" s="29"/>
      <c r="E217" s="151">
        <v>3.8370000000000002</v>
      </c>
      <c r="F217" s="151">
        <f>+E217</f>
        <v>3.8370000000000002</v>
      </c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>
        <f>+-'Link In'!R275</f>
        <v>-6272.2331517118419</v>
      </c>
      <c r="X217" s="13">
        <f>+-'Link In'!S275</f>
        <v>-5642.6631249595639</v>
      </c>
      <c r="Y217" s="13">
        <f>+-'Link In'!T275</f>
        <v>-5697.7711188620433</v>
      </c>
      <c r="Z217" s="13">
        <f>+-'Link In'!U275</f>
        <v>-5123.4014736071131</v>
      </c>
      <c r="AA217" s="13">
        <f>+-'Link In'!V275</f>
        <v>-4919.1518360786713</v>
      </c>
      <c r="AB217" s="13">
        <f>+-'Link In'!W275</f>
        <v>-5047.8484541919288</v>
      </c>
      <c r="AC217" s="13">
        <f>+-'Link In'!X275</f>
        <v>-4870.1544084980269</v>
      </c>
      <c r="AD217" s="13">
        <f>+-'Link In'!Y275</f>
        <v>-4718.4924566827331</v>
      </c>
      <c r="AE217" s="13">
        <f>+-'Link In'!Z275</f>
        <v>-4931.7230891334075</v>
      </c>
      <c r="AF217" s="13">
        <f>+-'Link In'!AA275</f>
        <v>-4715.3297848483999</v>
      </c>
      <c r="AG217" s="13">
        <f>+-'Link In'!AB275</f>
        <v>-5802.0420760563829</v>
      </c>
      <c r="AH217" s="13">
        <f>+-'Link In'!AC275</f>
        <v>-6016.5890253698763</v>
      </c>
    </row>
    <row r="218" spans="1:34" x14ac:dyDescent="0.3">
      <c r="A218" s="6"/>
      <c r="B218" s="29" t="s">
        <v>28</v>
      </c>
      <c r="C218" s="29"/>
      <c r="D218" s="29"/>
      <c r="E218" s="151"/>
      <c r="F218" s="151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</row>
    <row r="219" spans="1:34" x14ac:dyDescent="0.3">
      <c r="A219" s="6"/>
      <c r="B219" s="29"/>
      <c r="C219" s="29"/>
      <c r="D219" s="29"/>
      <c r="E219" s="88"/>
      <c r="F219" s="88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</row>
    <row r="220" spans="1:34" x14ac:dyDescent="0.3">
      <c r="A220" s="6"/>
      <c r="B220" s="29"/>
      <c r="C220" s="29"/>
      <c r="D220" s="29"/>
      <c r="E220" s="88"/>
      <c r="F220" s="88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</row>
    <row r="221" spans="1:34" x14ac:dyDescent="0.3">
      <c r="A221" s="6"/>
      <c r="B221" s="29"/>
      <c r="C221" s="29"/>
      <c r="D221" s="29"/>
      <c r="E221" s="88"/>
      <c r="F221" s="88"/>
      <c r="G221" s="13"/>
      <c r="H221" s="13"/>
      <c r="I221" s="13"/>
      <c r="J221" s="13"/>
      <c r="K221" s="13"/>
      <c r="L221" s="13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</row>
    <row r="222" spans="1:34" x14ac:dyDescent="0.3">
      <c r="A222" s="6"/>
      <c r="B222" s="30"/>
      <c r="C222" s="30"/>
      <c r="D222" s="30"/>
      <c r="E222" s="89"/>
      <c r="F222" s="89"/>
      <c r="G222" s="16"/>
      <c r="H222" s="16"/>
      <c r="I222" s="16"/>
      <c r="J222" s="16"/>
      <c r="K222" s="16"/>
      <c r="L222" s="16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</row>
    <row r="223" spans="1:34" x14ac:dyDescent="0.3">
      <c r="A223" s="22"/>
      <c r="B223" s="10" t="s">
        <v>22</v>
      </c>
      <c r="C223" s="10"/>
      <c r="D223" s="10"/>
      <c r="E223" s="17"/>
      <c r="F223" s="17"/>
      <c r="G223" s="18">
        <f>SUM(G217:G222)</f>
        <v>0</v>
      </c>
      <c r="H223" s="18">
        <f>SUM(H217:H222)</f>
        <v>0</v>
      </c>
      <c r="I223" s="18">
        <f>SUM(I217:I222)</f>
        <v>0</v>
      </c>
      <c r="J223" s="18">
        <f t="shared" ref="J223:AH223" si="140">SUM(J217:J222)</f>
        <v>0</v>
      </c>
      <c r="K223" s="18">
        <f t="shared" si="140"/>
        <v>0</v>
      </c>
      <c r="L223" s="18">
        <f t="shared" si="140"/>
        <v>0</v>
      </c>
      <c r="M223" s="18">
        <f t="shared" si="140"/>
        <v>0</v>
      </c>
      <c r="N223" s="18">
        <f t="shared" si="140"/>
        <v>0</v>
      </c>
      <c r="O223" s="18">
        <f t="shared" si="140"/>
        <v>0</v>
      </c>
      <c r="P223" s="18">
        <f t="shared" si="140"/>
        <v>0</v>
      </c>
      <c r="Q223" s="18">
        <f t="shared" si="140"/>
        <v>0</v>
      </c>
      <c r="R223" s="18">
        <f t="shared" si="140"/>
        <v>0</v>
      </c>
      <c r="S223" s="18">
        <f t="shared" si="140"/>
        <v>0</v>
      </c>
      <c r="T223" s="18">
        <f t="shared" si="140"/>
        <v>0</v>
      </c>
      <c r="U223" s="18">
        <f t="shared" si="140"/>
        <v>0</v>
      </c>
      <c r="V223" s="18">
        <f t="shared" si="140"/>
        <v>0</v>
      </c>
      <c r="W223" s="18">
        <f t="shared" si="140"/>
        <v>-6272.2331517118419</v>
      </c>
      <c r="X223" s="18">
        <f t="shared" si="140"/>
        <v>-5642.6631249595639</v>
      </c>
      <c r="Y223" s="18">
        <f t="shared" si="140"/>
        <v>-5697.7711188620433</v>
      </c>
      <c r="Z223" s="18">
        <f t="shared" si="140"/>
        <v>-5123.4014736071131</v>
      </c>
      <c r="AA223" s="18">
        <f t="shared" si="140"/>
        <v>-4919.1518360786713</v>
      </c>
      <c r="AB223" s="18">
        <f t="shared" si="140"/>
        <v>-5047.8484541919288</v>
      </c>
      <c r="AC223" s="18">
        <f t="shared" si="140"/>
        <v>-4870.1544084980269</v>
      </c>
      <c r="AD223" s="18">
        <f t="shared" si="140"/>
        <v>-4718.4924566827331</v>
      </c>
      <c r="AE223" s="18">
        <f t="shared" si="140"/>
        <v>-4931.7230891334075</v>
      </c>
      <c r="AF223" s="18">
        <f t="shared" si="140"/>
        <v>-4715.3297848483999</v>
      </c>
      <c r="AG223" s="18">
        <f t="shared" si="140"/>
        <v>-5802.0420760563829</v>
      </c>
      <c r="AH223" s="18">
        <f t="shared" si="140"/>
        <v>-6016.5890253698763</v>
      </c>
    </row>
    <row r="224" spans="1:34" x14ac:dyDescent="0.3">
      <c r="E224" s="31"/>
      <c r="O224" s="13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33"/>
      <c r="AB224" s="56"/>
      <c r="AC224" s="56"/>
      <c r="AD224" s="56"/>
      <c r="AE224" s="56"/>
      <c r="AF224" s="56"/>
      <c r="AG224" s="56"/>
      <c r="AH224" s="56"/>
    </row>
    <row r="225" spans="1:34" x14ac:dyDescent="0.3">
      <c r="O225" s="13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33"/>
      <c r="AB225" s="56"/>
      <c r="AC225" s="56"/>
      <c r="AD225" s="56"/>
      <c r="AE225" s="56"/>
      <c r="AF225" s="56"/>
      <c r="AG225" s="56"/>
      <c r="AH225" s="56"/>
    </row>
    <row r="226" spans="1:34" x14ac:dyDescent="0.3">
      <c r="AA226" s="164"/>
    </row>
    <row r="227" spans="1:34" x14ac:dyDescent="0.3">
      <c r="AA227" s="164"/>
    </row>
    <row r="228" spans="1:34" x14ac:dyDescent="0.3">
      <c r="AA228" s="164"/>
    </row>
    <row r="229" spans="1:34" x14ac:dyDescent="0.3"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168"/>
      <c r="AB229" s="53"/>
      <c r="AC229" s="53"/>
      <c r="AD229" s="53"/>
      <c r="AE229" s="53"/>
      <c r="AF229" s="53"/>
      <c r="AG229" s="53"/>
      <c r="AH229" s="53"/>
    </row>
    <row r="230" spans="1:34" x14ac:dyDescent="0.3">
      <c r="A230" s="24" t="s">
        <v>36</v>
      </c>
      <c r="B230" s="1"/>
      <c r="C230" s="1"/>
      <c r="D230" s="1"/>
      <c r="E230" s="1" t="s">
        <v>24</v>
      </c>
      <c r="F230" s="1"/>
      <c r="G230" s="1" t="s">
        <v>25</v>
      </c>
      <c r="H230" s="1" t="s">
        <v>25</v>
      </c>
      <c r="I230" s="1" t="s">
        <v>25</v>
      </c>
      <c r="J230" s="1" t="s">
        <v>25</v>
      </c>
      <c r="K230" s="1" t="s">
        <v>25</v>
      </c>
      <c r="L230" s="1" t="s">
        <v>25</v>
      </c>
      <c r="M230" s="1" t="s">
        <v>25</v>
      </c>
      <c r="N230" s="1" t="s">
        <v>25</v>
      </c>
      <c r="O230" s="1" t="s">
        <v>25</v>
      </c>
      <c r="P230" s="1" t="s">
        <v>25</v>
      </c>
      <c r="Q230" s="1" t="s">
        <v>25</v>
      </c>
      <c r="R230" s="1" t="s">
        <v>25</v>
      </c>
      <c r="S230" s="1"/>
      <c r="T230" s="1"/>
      <c r="U230" s="1"/>
      <c r="V230" s="1"/>
      <c r="W230" s="1" t="s">
        <v>26</v>
      </c>
      <c r="X230" s="1" t="s">
        <v>26</v>
      </c>
      <c r="Y230" s="1" t="s">
        <v>26</v>
      </c>
      <c r="Z230" s="1" t="s">
        <v>26</v>
      </c>
      <c r="AA230" s="7" t="s">
        <v>26</v>
      </c>
      <c r="AB230" s="1" t="s">
        <v>26</v>
      </c>
      <c r="AC230" s="1" t="s">
        <v>26</v>
      </c>
      <c r="AD230" s="1" t="s">
        <v>26</v>
      </c>
      <c r="AE230" s="1" t="s">
        <v>26</v>
      </c>
      <c r="AF230" s="1" t="s">
        <v>26</v>
      </c>
      <c r="AG230" s="1" t="s">
        <v>26</v>
      </c>
      <c r="AH230" s="1" t="s">
        <v>26</v>
      </c>
    </row>
    <row r="231" spans="1:34" x14ac:dyDescent="0.3">
      <c r="A231" s="2" t="s">
        <v>1</v>
      </c>
      <c r="B231" s="3"/>
      <c r="C231" s="3"/>
      <c r="D231" s="3"/>
      <c r="E231" s="4"/>
      <c r="F231" s="4"/>
      <c r="G231" s="5">
        <f>G195</f>
        <v>43160</v>
      </c>
      <c r="H231" s="5">
        <f t="shared" ref="H231:AH231" si="141">H195</f>
        <v>43191</v>
      </c>
      <c r="I231" s="5">
        <f t="shared" si="141"/>
        <v>43221</v>
      </c>
      <c r="J231" s="5">
        <f t="shared" si="141"/>
        <v>43252</v>
      </c>
      <c r="K231" s="5">
        <f t="shared" si="141"/>
        <v>43282</v>
      </c>
      <c r="L231" s="5">
        <f t="shared" si="141"/>
        <v>43313</v>
      </c>
      <c r="M231" s="5">
        <f t="shared" si="141"/>
        <v>43344</v>
      </c>
      <c r="N231" s="5">
        <f t="shared" si="141"/>
        <v>43374</v>
      </c>
      <c r="O231" s="5">
        <f t="shared" si="141"/>
        <v>43405</v>
      </c>
      <c r="P231" s="5">
        <f t="shared" si="141"/>
        <v>43435</v>
      </c>
      <c r="Q231" s="5">
        <f t="shared" si="141"/>
        <v>43466</v>
      </c>
      <c r="R231" s="5">
        <f t="shared" si="141"/>
        <v>43497</v>
      </c>
      <c r="S231" s="5">
        <f t="shared" si="141"/>
        <v>43525</v>
      </c>
      <c r="T231" s="5">
        <f t="shared" si="141"/>
        <v>43556</v>
      </c>
      <c r="U231" s="5">
        <f t="shared" si="141"/>
        <v>43586</v>
      </c>
      <c r="V231" s="5">
        <f t="shared" si="141"/>
        <v>43617</v>
      </c>
      <c r="W231" s="5">
        <f t="shared" si="141"/>
        <v>43647</v>
      </c>
      <c r="X231" s="5">
        <f t="shared" si="141"/>
        <v>43678</v>
      </c>
      <c r="Y231" s="5">
        <f t="shared" si="141"/>
        <v>43709</v>
      </c>
      <c r="Z231" s="5">
        <f t="shared" si="141"/>
        <v>43739</v>
      </c>
      <c r="AA231" s="5">
        <f t="shared" si="141"/>
        <v>43770</v>
      </c>
      <c r="AB231" s="5">
        <f t="shared" si="141"/>
        <v>43800</v>
      </c>
      <c r="AC231" s="5">
        <f t="shared" si="141"/>
        <v>43831</v>
      </c>
      <c r="AD231" s="5">
        <f t="shared" si="141"/>
        <v>43862</v>
      </c>
      <c r="AE231" s="5">
        <f t="shared" si="141"/>
        <v>43891</v>
      </c>
      <c r="AF231" s="5">
        <f t="shared" si="141"/>
        <v>43922</v>
      </c>
      <c r="AG231" s="5">
        <f t="shared" si="141"/>
        <v>43952</v>
      </c>
      <c r="AH231" s="5">
        <f t="shared" si="141"/>
        <v>43983</v>
      </c>
    </row>
    <row r="232" spans="1:34" x14ac:dyDescent="0.3">
      <c r="A232" s="6"/>
      <c r="B232" s="7"/>
      <c r="C232" s="7"/>
      <c r="D232" s="7"/>
      <c r="E232" s="7"/>
      <c r="F232" s="7"/>
      <c r="G232" s="8"/>
      <c r="H232" s="8"/>
      <c r="I232" s="8"/>
      <c r="J232" s="8"/>
      <c r="K232" s="8"/>
      <c r="L232" s="8"/>
      <c r="M232" s="8"/>
      <c r="N232" s="8"/>
      <c r="O232" s="9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166"/>
      <c r="AB232" s="8"/>
      <c r="AC232" s="8"/>
      <c r="AD232" s="8"/>
      <c r="AE232" s="8"/>
      <c r="AF232" s="8"/>
      <c r="AG232" s="8"/>
      <c r="AH232" s="8"/>
    </row>
    <row r="233" spans="1:34" x14ac:dyDescent="0.3">
      <c r="A233" s="6"/>
      <c r="B233" s="10" t="str">
        <f>B197</f>
        <v>Sale for Resale</v>
      </c>
      <c r="C233" s="10"/>
      <c r="D233" s="10"/>
      <c r="E233" s="7" t="s">
        <v>23</v>
      </c>
      <c r="F233" s="7" t="s">
        <v>23</v>
      </c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</row>
    <row r="234" spans="1:34" x14ac:dyDescent="0.3">
      <c r="A234" s="6"/>
      <c r="B234" s="12" t="s">
        <v>3</v>
      </c>
      <c r="C234" s="68"/>
      <c r="D234" s="12"/>
      <c r="E234" s="149">
        <f>E198</f>
        <v>0</v>
      </c>
      <c r="F234" s="149">
        <f>F198</f>
        <v>0</v>
      </c>
      <c r="G234" s="33">
        <f t="shared" ref="G234:L234" si="142">$E234*G198</f>
        <v>0</v>
      </c>
      <c r="H234" s="33">
        <f t="shared" si="142"/>
        <v>0</v>
      </c>
      <c r="I234" s="33">
        <f t="shared" si="142"/>
        <v>0</v>
      </c>
      <c r="J234" s="33">
        <f t="shared" si="142"/>
        <v>0</v>
      </c>
      <c r="K234" s="33">
        <f t="shared" si="142"/>
        <v>0</v>
      </c>
      <c r="L234" s="33">
        <f t="shared" si="142"/>
        <v>0</v>
      </c>
      <c r="M234" s="155">
        <f t="shared" ref="M234:M242" si="143">$F234*M198</f>
        <v>0</v>
      </c>
      <c r="N234" s="155">
        <f t="shared" ref="N234:AH234" si="144">$E234*N198</f>
        <v>0</v>
      </c>
      <c r="O234" s="155">
        <f t="shared" si="144"/>
        <v>0</v>
      </c>
      <c r="P234" s="155">
        <f t="shared" si="144"/>
        <v>0</v>
      </c>
      <c r="Q234" s="155">
        <f t="shared" si="144"/>
        <v>0</v>
      </c>
      <c r="R234" s="155">
        <f t="shared" si="144"/>
        <v>0</v>
      </c>
      <c r="S234" s="155">
        <f t="shared" si="144"/>
        <v>0</v>
      </c>
      <c r="T234" s="155">
        <f t="shared" si="144"/>
        <v>0</v>
      </c>
      <c r="U234" s="155">
        <f t="shared" si="144"/>
        <v>0</v>
      </c>
      <c r="V234" s="155">
        <f t="shared" si="144"/>
        <v>0</v>
      </c>
      <c r="W234" s="155">
        <f t="shared" si="144"/>
        <v>0</v>
      </c>
      <c r="X234" s="155">
        <f t="shared" si="144"/>
        <v>0</v>
      </c>
      <c r="Y234" s="155">
        <f t="shared" si="144"/>
        <v>0</v>
      </c>
      <c r="Z234" s="155">
        <f t="shared" si="144"/>
        <v>0</v>
      </c>
      <c r="AA234" s="155">
        <f t="shared" si="144"/>
        <v>0</v>
      </c>
      <c r="AB234" s="155">
        <f t="shared" si="144"/>
        <v>0</v>
      </c>
      <c r="AC234" s="155">
        <f t="shared" si="144"/>
        <v>0</v>
      </c>
      <c r="AD234" s="155">
        <f t="shared" si="144"/>
        <v>0</v>
      </c>
      <c r="AE234" s="155">
        <f t="shared" si="144"/>
        <v>0</v>
      </c>
      <c r="AF234" s="155">
        <f t="shared" si="144"/>
        <v>0</v>
      </c>
      <c r="AG234" s="155">
        <f t="shared" si="144"/>
        <v>0</v>
      </c>
      <c r="AH234" s="155">
        <f t="shared" si="144"/>
        <v>0</v>
      </c>
    </row>
    <row r="235" spans="1:34" x14ac:dyDescent="0.3">
      <c r="A235" s="6"/>
      <c r="B235" s="12" t="s">
        <v>4</v>
      </c>
      <c r="C235" s="68"/>
      <c r="D235" s="12"/>
      <c r="E235" s="123">
        <f t="shared" ref="E235:F235" si="145">E199</f>
        <v>0</v>
      </c>
      <c r="F235" s="123">
        <f t="shared" si="145"/>
        <v>0</v>
      </c>
      <c r="G235" s="33">
        <f t="shared" ref="G235:L235" si="146">$E235*G199</f>
        <v>0</v>
      </c>
      <c r="H235" s="33">
        <f t="shared" si="146"/>
        <v>0</v>
      </c>
      <c r="I235" s="33">
        <f t="shared" si="146"/>
        <v>0</v>
      </c>
      <c r="J235" s="33">
        <f t="shared" si="146"/>
        <v>0</v>
      </c>
      <c r="K235" s="33">
        <f t="shared" si="146"/>
        <v>0</v>
      </c>
      <c r="L235" s="33">
        <f t="shared" si="146"/>
        <v>0</v>
      </c>
      <c r="M235" s="33">
        <f t="shared" si="143"/>
        <v>0</v>
      </c>
      <c r="N235" s="33">
        <f t="shared" ref="N235:AH235" si="147">$E235*N199</f>
        <v>0</v>
      </c>
      <c r="O235" s="33">
        <f t="shared" si="147"/>
        <v>0</v>
      </c>
      <c r="P235" s="33">
        <f t="shared" si="147"/>
        <v>0</v>
      </c>
      <c r="Q235" s="33">
        <f t="shared" si="147"/>
        <v>0</v>
      </c>
      <c r="R235" s="33">
        <f t="shared" si="147"/>
        <v>0</v>
      </c>
      <c r="S235" s="33">
        <f t="shared" si="147"/>
        <v>0</v>
      </c>
      <c r="T235" s="33">
        <f t="shared" si="147"/>
        <v>0</v>
      </c>
      <c r="U235" s="33">
        <f t="shared" si="147"/>
        <v>0</v>
      </c>
      <c r="V235" s="33">
        <f t="shared" si="147"/>
        <v>0</v>
      </c>
      <c r="W235" s="33">
        <f t="shared" si="147"/>
        <v>0</v>
      </c>
      <c r="X235" s="33">
        <f t="shared" si="147"/>
        <v>0</v>
      </c>
      <c r="Y235" s="33">
        <f t="shared" si="147"/>
        <v>0</v>
      </c>
      <c r="Z235" s="33">
        <f t="shared" si="147"/>
        <v>0</v>
      </c>
      <c r="AA235" s="33">
        <f t="shared" si="147"/>
        <v>0</v>
      </c>
      <c r="AB235" s="33">
        <f t="shared" si="147"/>
        <v>0</v>
      </c>
      <c r="AC235" s="33">
        <f t="shared" si="147"/>
        <v>0</v>
      </c>
      <c r="AD235" s="33">
        <f t="shared" si="147"/>
        <v>0</v>
      </c>
      <c r="AE235" s="33">
        <f t="shared" si="147"/>
        <v>0</v>
      </c>
      <c r="AF235" s="33">
        <f t="shared" si="147"/>
        <v>0</v>
      </c>
      <c r="AG235" s="33">
        <f t="shared" si="147"/>
        <v>0</v>
      </c>
      <c r="AH235" s="33">
        <f t="shared" si="147"/>
        <v>0</v>
      </c>
    </row>
    <row r="236" spans="1:34" x14ac:dyDescent="0.3">
      <c r="A236" s="6"/>
      <c r="B236" s="12" t="s">
        <v>5</v>
      </c>
      <c r="C236" s="68"/>
      <c r="D236" s="12"/>
      <c r="E236" s="123">
        <f t="shared" ref="E236:F236" si="148">E200</f>
        <v>0</v>
      </c>
      <c r="F236" s="123">
        <f t="shared" si="148"/>
        <v>0</v>
      </c>
      <c r="G236" s="33">
        <f t="shared" ref="G236:L236" si="149">$E236*G200</f>
        <v>0</v>
      </c>
      <c r="H236" s="33">
        <f t="shared" si="149"/>
        <v>0</v>
      </c>
      <c r="I236" s="33">
        <f t="shared" si="149"/>
        <v>0</v>
      </c>
      <c r="J236" s="33">
        <f t="shared" si="149"/>
        <v>0</v>
      </c>
      <c r="K236" s="33">
        <f t="shared" si="149"/>
        <v>0</v>
      </c>
      <c r="L236" s="33">
        <f t="shared" si="149"/>
        <v>0</v>
      </c>
      <c r="M236" s="33">
        <f t="shared" si="143"/>
        <v>0</v>
      </c>
      <c r="N236" s="33">
        <f t="shared" ref="N236:AH236" si="150">$E236*N200</f>
        <v>0</v>
      </c>
      <c r="O236" s="33">
        <f t="shared" si="150"/>
        <v>0</v>
      </c>
      <c r="P236" s="33">
        <f t="shared" si="150"/>
        <v>0</v>
      </c>
      <c r="Q236" s="33">
        <f t="shared" si="150"/>
        <v>0</v>
      </c>
      <c r="R236" s="33">
        <f t="shared" si="150"/>
        <v>0</v>
      </c>
      <c r="S236" s="33">
        <f t="shared" si="150"/>
        <v>0</v>
      </c>
      <c r="T236" s="33">
        <f t="shared" si="150"/>
        <v>0</v>
      </c>
      <c r="U236" s="33">
        <f t="shared" si="150"/>
        <v>0</v>
      </c>
      <c r="V236" s="33">
        <f t="shared" si="150"/>
        <v>0</v>
      </c>
      <c r="W236" s="33">
        <f t="shared" si="150"/>
        <v>0</v>
      </c>
      <c r="X236" s="33">
        <f t="shared" si="150"/>
        <v>0</v>
      </c>
      <c r="Y236" s="33">
        <f t="shared" si="150"/>
        <v>0</v>
      </c>
      <c r="Z236" s="33">
        <f t="shared" si="150"/>
        <v>0</v>
      </c>
      <c r="AA236" s="33">
        <f t="shared" si="150"/>
        <v>0</v>
      </c>
      <c r="AB236" s="33">
        <f t="shared" si="150"/>
        <v>0</v>
      </c>
      <c r="AC236" s="33">
        <f t="shared" si="150"/>
        <v>0</v>
      </c>
      <c r="AD236" s="33">
        <f t="shared" si="150"/>
        <v>0</v>
      </c>
      <c r="AE236" s="33">
        <f t="shared" si="150"/>
        <v>0</v>
      </c>
      <c r="AF236" s="33">
        <f t="shared" si="150"/>
        <v>0</v>
      </c>
      <c r="AG236" s="33">
        <f t="shared" si="150"/>
        <v>0</v>
      </c>
      <c r="AH236" s="33">
        <f t="shared" si="150"/>
        <v>0</v>
      </c>
    </row>
    <row r="237" spans="1:34" x14ac:dyDescent="0.3">
      <c r="A237" s="6"/>
      <c r="B237" s="12" t="s">
        <v>6</v>
      </c>
      <c r="C237" s="68"/>
      <c r="D237" s="12"/>
      <c r="E237" s="123">
        <f t="shared" ref="E237:F237" si="151">E201</f>
        <v>0</v>
      </c>
      <c r="F237" s="123">
        <f t="shared" si="151"/>
        <v>0</v>
      </c>
      <c r="G237" s="33">
        <f t="shared" ref="G237:L237" si="152">$E237*G201</f>
        <v>0</v>
      </c>
      <c r="H237" s="33">
        <f t="shared" si="152"/>
        <v>0</v>
      </c>
      <c r="I237" s="33">
        <f t="shared" si="152"/>
        <v>0</v>
      </c>
      <c r="J237" s="33">
        <f t="shared" si="152"/>
        <v>0</v>
      </c>
      <c r="K237" s="33">
        <f t="shared" si="152"/>
        <v>0</v>
      </c>
      <c r="L237" s="33">
        <f t="shared" si="152"/>
        <v>0</v>
      </c>
      <c r="M237" s="33">
        <f t="shared" si="143"/>
        <v>0</v>
      </c>
      <c r="N237" s="33">
        <f t="shared" ref="N237:AH237" si="153">$E237*N201</f>
        <v>0</v>
      </c>
      <c r="O237" s="33">
        <f t="shared" si="153"/>
        <v>0</v>
      </c>
      <c r="P237" s="33">
        <f t="shared" si="153"/>
        <v>0</v>
      </c>
      <c r="Q237" s="33">
        <f t="shared" si="153"/>
        <v>0</v>
      </c>
      <c r="R237" s="33">
        <f t="shared" si="153"/>
        <v>0</v>
      </c>
      <c r="S237" s="33">
        <f t="shared" si="153"/>
        <v>0</v>
      </c>
      <c r="T237" s="33">
        <f t="shared" si="153"/>
        <v>0</v>
      </c>
      <c r="U237" s="33">
        <f t="shared" si="153"/>
        <v>0</v>
      </c>
      <c r="V237" s="33">
        <f t="shared" si="153"/>
        <v>0</v>
      </c>
      <c r="W237" s="33">
        <f t="shared" si="153"/>
        <v>0</v>
      </c>
      <c r="X237" s="33">
        <f t="shared" si="153"/>
        <v>0</v>
      </c>
      <c r="Y237" s="33">
        <f t="shared" si="153"/>
        <v>0</v>
      </c>
      <c r="Z237" s="33">
        <f t="shared" si="153"/>
        <v>0</v>
      </c>
      <c r="AA237" s="33">
        <f t="shared" si="153"/>
        <v>0</v>
      </c>
      <c r="AB237" s="33">
        <f t="shared" si="153"/>
        <v>0</v>
      </c>
      <c r="AC237" s="33">
        <f t="shared" si="153"/>
        <v>0</v>
      </c>
      <c r="AD237" s="33">
        <f t="shared" si="153"/>
        <v>0</v>
      </c>
      <c r="AE237" s="33">
        <f t="shared" si="153"/>
        <v>0</v>
      </c>
      <c r="AF237" s="33">
        <f t="shared" si="153"/>
        <v>0</v>
      </c>
      <c r="AG237" s="33">
        <f t="shared" si="153"/>
        <v>0</v>
      </c>
      <c r="AH237" s="33">
        <f t="shared" si="153"/>
        <v>0</v>
      </c>
    </row>
    <row r="238" spans="1:34" x14ac:dyDescent="0.3">
      <c r="A238" s="6"/>
      <c r="B238" s="12" t="s">
        <v>7</v>
      </c>
      <c r="C238" s="68"/>
      <c r="D238" s="12"/>
      <c r="E238" s="123">
        <f t="shared" ref="E238:F238" si="154">E202</f>
        <v>109.17</v>
      </c>
      <c r="F238" s="123">
        <f t="shared" si="154"/>
        <v>109.17</v>
      </c>
      <c r="G238" s="33">
        <f t="shared" ref="G238:L238" si="155">$E238*G202</f>
        <v>0</v>
      </c>
      <c r="H238" s="33">
        <f t="shared" si="155"/>
        <v>0</v>
      </c>
      <c r="I238" s="33">
        <f t="shared" si="155"/>
        <v>0</v>
      </c>
      <c r="J238" s="33">
        <f t="shared" si="155"/>
        <v>0</v>
      </c>
      <c r="K238" s="33">
        <f t="shared" si="155"/>
        <v>0</v>
      </c>
      <c r="L238" s="33">
        <f t="shared" si="155"/>
        <v>0</v>
      </c>
      <c r="M238" s="33">
        <f t="shared" si="143"/>
        <v>0</v>
      </c>
      <c r="N238" s="33">
        <f t="shared" ref="N238:AH238" si="156">$E238*N202</f>
        <v>0</v>
      </c>
      <c r="O238" s="33">
        <f t="shared" si="156"/>
        <v>0</v>
      </c>
      <c r="P238" s="33">
        <f t="shared" si="156"/>
        <v>0</v>
      </c>
      <c r="Q238" s="33">
        <f t="shared" si="156"/>
        <v>0</v>
      </c>
      <c r="R238" s="33">
        <f t="shared" si="156"/>
        <v>0</v>
      </c>
      <c r="S238" s="33">
        <f t="shared" si="156"/>
        <v>0</v>
      </c>
      <c r="T238" s="33">
        <f t="shared" si="156"/>
        <v>0</v>
      </c>
      <c r="U238" s="33">
        <f t="shared" si="156"/>
        <v>0</v>
      </c>
      <c r="V238" s="33">
        <f t="shared" si="156"/>
        <v>0</v>
      </c>
      <c r="W238" s="33">
        <f t="shared" si="156"/>
        <v>-109.17</v>
      </c>
      <c r="X238" s="33">
        <f t="shared" si="156"/>
        <v>-109.17</v>
      </c>
      <c r="Y238" s="33">
        <f t="shared" si="156"/>
        <v>-109.17</v>
      </c>
      <c r="Z238" s="33">
        <f t="shared" si="156"/>
        <v>-109.17</v>
      </c>
      <c r="AA238" s="33">
        <f t="shared" si="156"/>
        <v>-109.17</v>
      </c>
      <c r="AB238" s="33">
        <f t="shared" si="156"/>
        <v>-109.17</v>
      </c>
      <c r="AC238" s="33">
        <f t="shared" si="156"/>
        <v>-109.17</v>
      </c>
      <c r="AD238" s="33">
        <f t="shared" si="156"/>
        <v>-109.17</v>
      </c>
      <c r="AE238" s="33">
        <f t="shared" si="156"/>
        <v>-109.17</v>
      </c>
      <c r="AF238" s="33">
        <f t="shared" si="156"/>
        <v>-109.17</v>
      </c>
      <c r="AG238" s="33">
        <f t="shared" si="156"/>
        <v>-109.17</v>
      </c>
      <c r="AH238" s="33">
        <f t="shared" si="156"/>
        <v>-109.17</v>
      </c>
    </row>
    <row r="239" spans="1:34" x14ac:dyDescent="0.3">
      <c r="A239" s="6"/>
      <c r="B239" s="12" t="s">
        <v>8</v>
      </c>
      <c r="C239" s="68"/>
      <c r="D239" s="12"/>
      <c r="E239" s="123">
        <f t="shared" ref="E239:F239" si="157">E203</f>
        <v>0</v>
      </c>
      <c r="F239" s="123">
        <f t="shared" si="157"/>
        <v>0</v>
      </c>
      <c r="G239" s="33">
        <f t="shared" ref="G239:L239" si="158">$E239*G203</f>
        <v>0</v>
      </c>
      <c r="H239" s="33">
        <f t="shared" si="158"/>
        <v>0</v>
      </c>
      <c r="I239" s="33">
        <f t="shared" si="158"/>
        <v>0</v>
      </c>
      <c r="J239" s="33">
        <f t="shared" si="158"/>
        <v>0</v>
      </c>
      <c r="K239" s="33">
        <f t="shared" si="158"/>
        <v>0</v>
      </c>
      <c r="L239" s="33">
        <f t="shared" si="158"/>
        <v>0</v>
      </c>
      <c r="M239" s="33">
        <f t="shared" si="143"/>
        <v>0</v>
      </c>
      <c r="N239" s="33">
        <f t="shared" ref="N239:AH239" si="159">$E239*N203</f>
        <v>0</v>
      </c>
      <c r="O239" s="33">
        <f t="shared" si="159"/>
        <v>0</v>
      </c>
      <c r="P239" s="33">
        <f t="shared" si="159"/>
        <v>0</v>
      </c>
      <c r="Q239" s="33">
        <f t="shared" si="159"/>
        <v>0</v>
      </c>
      <c r="R239" s="33">
        <f t="shared" si="159"/>
        <v>0</v>
      </c>
      <c r="S239" s="33">
        <f t="shared" si="159"/>
        <v>0</v>
      </c>
      <c r="T239" s="33">
        <f t="shared" si="159"/>
        <v>0</v>
      </c>
      <c r="U239" s="33">
        <f t="shared" si="159"/>
        <v>0</v>
      </c>
      <c r="V239" s="33">
        <f t="shared" si="159"/>
        <v>0</v>
      </c>
      <c r="W239" s="33">
        <f t="shared" si="159"/>
        <v>0</v>
      </c>
      <c r="X239" s="33">
        <f t="shared" si="159"/>
        <v>0</v>
      </c>
      <c r="Y239" s="33">
        <f t="shared" si="159"/>
        <v>0</v>
      </c>
      <c r="Z239" s="33">
        <f t="shared" si="159"/>
        <v>0</v>
      </c>
      <c r="AA239" s="33">
        <f t="shared" si="159"/>
        <v>0</v>
      </c>
      <c r="AB239" s="33">
        <f t="shared" si="159"/>
        <v>0</v>
      </c>
      <c r="AC239" s="33">
        <f t="shared" si="159"/>
        <v>0</v>
      </c>
      <c r="AD239" s="33">
        <f t="shared" si="159"/>
        <v>0</v>
      </c>
      <c r="AE239" s="33">
        <f t="shared" si="159"/>
        <v>0</v>
      </c>
      <c r="AF239" s="33">
        <f t="shared" si="159"/>
        <v>0</v>
      </c>
      <c r="AG239" s="33">
        <f t="shared" si="159"/>
        <v>0</v>
      </c>
      <c r="AH239" s="33">
        <f t="shared" si="159"/>
        <v>0</v>
      </c>
    </row>
    <row r="240" spans="1:34" x14ac:dyDescent="0.3">
      <c r="A240" s="6"/>
      <c r="B240" s="12" t="s">
        <v>9</v>
      </c>
      <c r="C240" s="68"/>
      <c r="D240" s="12"/>
      <c r="E240" s="123">
        <f t="shared" ref="E240:F240" si="160">E204</f>
        <v>340.77</v>
      </c>
      <c r="F240" s="123">
        <f t="shared" si="160"/>
        <v>340.77</v>
      </c>
      <c r="G240" s="33">
        <f t="shared" ref="G240:L240" si="161">$E240*G204</f>
        <v>0</v>
      </c>
      <c r="H240" s="33">
        <f t="shared" si="161"/>
        <v>0</v>
      </c>
      <c r="I240" s="33">
        <f t="shared" si="161"/>
        <v>0</v>
      </c>
      <c r="J240" s="33">
        <f t="shared" si="161"/>
        <v>0</v>
      </c>
      <c r="K240" s="33">
        <f t="shared" si="161"/>
        <v>0</v>
      </c>
      <c r="L240" s="33">
        <f t="shared" si="161"/>
        <v>0</v>
      </c>
      <c r="M240" s="33">
        <f t="shared" si="143"/>
        <v>0</v>
      </c>
      <c r="N240" s="33">
        <f t="shared" ref="N240:AH240" si="162">$E240*N204</f>
        <v>0</v>
      </c>
      <c r="O240" s="33">
        <f t="shared" si="162"/>
        <v>0</v>
      </c>
      <c r="P240" s="33">
        <f t="shared" si="162"/>
        <v>0</v>
      </c>
      <c r="Q240" s="33">
        <f t="shared" si="162"/>
        <v>0</v>
      </c>
      <c r="R240" s="33">
        <f t="shared" si="162"/>
        <v>0</v>
      </c>
      <c r="S240" s="33">
        <f t="shared" si="162"/>
        <v>0</v>
      </c>
      <c r="T240" s="33">
        <f t="shared" si="162"/>
        <v>0</v>
      </c>
      <c r="U240" s="33">
        <f t="shared" si="162"/>
        <v>0</v>
      </c>
      <c r="V240" s="33">
        <f t="shared" si="162"/>
        <v>0</v>
      </c>
      <c r="W240" s="33">
        <f t="shared" si="162"/>
        <v>-340.77</v>
      </c>
      <c r="X240" s="33">
        <f t="shared" si="162"/>
        <v>-340.77</v>
      </c>
      <c r="Y240" s="33">
        <f t="shared" si="162"/>
        <v>-340.77</v>
      </c>
      <c r="Z240" s="33">
        <f t="shared" si="162"/>
        <v>-340.77</v>
      </c>
      <c r="AA240" s="33">
        <f t="shared" si="162"/>
        <v>-340.77</v>
      </c>
      <c r="AB240" s="33">
        <f t="shared" si="162"/>
        <v>-340.77</v>
      </c>
      <c r="AC240" s="33">
        <f t="shared" si="162"/>
        <v>-340.77</v>
      </c>
      <c r="AD240" s="33">
        <f t="shared" si="162"/>
        <v>-340.77</v>
      </c>
      <c r="AE240" s="33">
        <f t="shared" si="162"/>
        <v>-340.77</v>
      </c>
      <c r="AF240" s="33">
        <f t="shared" si="162"/>
        <v>-340.77</v>
      </c>
      <c r="AG240" s="33">
        <f t="shared" si="162"/>
        <v>-340.77</v>
      </c>
      <c r="AH240" s="33">
        <f t="shared" si="162"/>
        <v>-340.77</v>
      </c>
    </row>
    <row r="241" spans="1:34" x14ac:dyDescent="0.3">
      <c r="A241" s="6"/>
      <c r="B241" s="12" t="s">
        <v>10</v>
      </c>
      <c r="C241" s="68"/>
      <c r="D241" s="12"/>
      <c r="E241" s="123">
        <f t="shared" ref="E241:F241" si="163">E205</f>
        <v>0</v>
      </c>
      <c r="F241" s="123">
        <f t="shared" si="163"/>
        <v>0</v>
      </c>
      <c r="G241" s="33">
        <f t="shared" ref="G241:L241" si="164">$E241*G205</f>
        <v>0</v>
      </c>
      <c r="H241" s="33">
        <f t="shared" si="164"/>
        <v>0</v>
      </c>
      <c r="I241" s="33">
        <f t="shared" si="164"/>
        <v>0</v>
      </c>
      <c r="J241" s="33">
        <f t="shared" si="164"/>
        <v>0</v>
      </c>
      <c r="K241" s="33">
        <f t="shared" si="164"/>
        <v>0</v>
      </c>
      <c r="L241" s="33">
        <f t="shared" si="164"/>
        <v>0</v>
      </c>
      <c r="M241" s="33">
        <f t="shared" si="143"/>
        <v>0</v>
      </c>
      <c r="N241" s="33">
        <f t="shared" ref="N241:AH241" si="165">$E241*N205</f>
        <v>0</v>
      </c>
      <c r="O241" s="33">
        <f t="shared" si="165"/>
        <v>0</v>
      </c>
      <c r="P241" s="33">
        <f t="shared" si="165"/>
        <v>0</v>
      </c>
      <c r="Q241" s="33">
        <f t="shared" si="165"/>
        <v>0</v>
      </c>
      <c r="R241" s="33">
        <f t="shared" si="165"/>
        <v>0</v>
      </c>
      <c r="S241" s="33">
        <f t="shared" si="165"/>
        <v>0</v>
      </c>
      <c r="T241" s="33">
        <f t="shared" si="165"/>
        <v>0</v>
      </c>
      <c r="U241" s="33">
        <f t="shared" si="165"/>
        <v>0</v>
      </c>
      <c r="V241" s="33">
        <f t="shared" si="165"/>
        <v>0</v>
      </c>
      <c r="W241" s="33">
        <f t="shared" si="165"/>
        <v>0</v>
      </c>
      <c r="X241" s="33">
        <f t="shared" si="165"/>
        <v>0</v>
      </c>
      <c r="Y241" s="33">
        <f t="shared" si="165"/>
        <v>0</v>
      </c>
      <c r="Z241" s="33">
        <f t="shared" si="165"/>
        <v>0</v>
      </c>
      <c r="AA241" s="33">
        <f t="shared" si="165"/>
        <v>0</v>
      </c>
      <c r="AB241" s="33">
        <f t="shared" si="165"/>
        <v>0</v>
      </c>
      <c r="AC241" s="33">
        <f t="shared" si="165"/>
        <v>0</v>
      </c>
      <c r="AD241" s="33">
        <f t="shared" si="165"/>
        <v>0</v>
      </c>
      <c r="AE241" s="33">
        <f t="shared" si="165"/>
        <v>0</v>
      </c>
      <c r="AF241" s="33">
        <f t="shared" si="165"/>
        <v>0</v>
      </c>
      <c r="AG241" s="33">
        <f t="shared" si="165"/>
        <v>0</v>
      </c>
      <c r="AH241" s="33">
        <f t="shared" si="165"/>
        <v>0</v>
      </c>
    </row>
    <row r="242" spans="1:34" x14ac:dyDescent="0.3">
      <c r="A242" s="6"/>
      <c r="B242" s="12" t="s">
        <v>11</v>
      </c>
      <c r="C242" s="68"/>
      <c r="D242" s="12"/>
      <c r="E242" s="123">
        <f t="shared" ref="E242:F242" si="166">E206</f>
        <v>0</v>
      </c>
      <c r="F242" s="123">
        <f t="shared" si="166"/>
        <v>0</v>
      </c>
      <c r="G242" s="33">
        <f t="shared" ref="G242:L242" si="167">$E242*G206</f>
        <v>0</v>
      </c>
      <c r="H242" s="33">
        <f t="shared" si="167"/>
        <v>0</v>
      </c>
      <c r="I242" s="33">
        <f t="shared" si="167"/>
        <v>0</v>
      </c>
      <c r="J242" s="33">
        <f t="shared" si="167"/>
        <v>0</v>
      </c>
      <c r="K242" s="33">
        <f t="shared" si="167"/>
        <v>0</v>
      </c>
      <c r="L242" s="33">
        <f t="shared" si="167"/>
        <v>0</v>
      </c>
      <c r="M242" s="33">
        <f t="shared" si="143"/>
        <v>0</v>
      </c>
      <c r="N242" s="33">
        <f t="shared" ref="N242:AH242" si="168">$E242*N206</f>
        <v>0</v>
      </c>
      <c r="O242" s="33">
        <f t="shared" si="168"/>
        <v>0</v>
      </c>
      <c r="P242" s="33">
        <f t="shared" si="168"/>
        <v>0</v>
      </c>
      <c r="Q242" s="33">
        <f t="shared" si="168"/>
        <v>0</v>
      </c>
      <c r="R242" s="33">
        <f t="shared" si="168"/>
        <v>0</v>
      </c>
      <c r="S242" s="33">
        <f t="shared" si="168"/>
        <v>0</v>
      </c>
      <c r="T242" s="33">
        <f t="shared" si="168"/>
        <v>0</v>
      </c>
      <c r="U242" s="33">
        <f t="shared" si="168"/>
        <v>0</v>
      </c>
      <c r="V242" s="33">
        <f t="shared" si="168"/>
        <v>0</v>
      </c>
      <c r="W242" s="33">
        <f t="shared" si="168"/>
        <v>0</v>
      </c>
      <c r="X242" s="33">
        <f t="shared" si="168"/>
        <v>0</v>
      </c>
      <c r="Y242" s="33">
        <f t="shared" si="168"/>
        <v>0</v>
      </c>
      <c r="Z242" s="33">
        <f t="shared" si="168"/>
        <v>0</v>
      </c>
      <c r="AA242" s="33">
        <f t="shared" si="168"/>
        <v>0</v>
      </c>
      <c r="AB242" s="33">
        <f t="shared" si="168"/>
        <v>0</v>
      </c>
      <c r="AC242" s="33">
        <f t="shared" si="168"/>
        <v>0</v>
      </c>
      <c r="AD242" s="33">
        <f t="shared" si="168"/>
        <v>0</v>
      </c>
      <c r="AE242" s="33">
        <f t="shared" si="168"/>
        <v>0</v>
      </c>
      <c r="AF242" s="33">
        <f t="shared" si="168"/>
        <v>0</v>
      </c>
      <c r="AG242" s="33">
        <f t="shared" si="168"/>
        <v>0</v>
      </c>
      <c r="AH242" s="33">
        <f t="shared" si="168"/>
        <v>0</v>
      </c>
    </row>
    <row r="243" spans="1:34" x14ac:dyDescent="0.3">
      <c r="A243" s="6"/>
      <c r="B243" s="12"/>
      <c r="C243" s="12"/>
      <c r="D243" s="12"/>
      <c r="E243" s="86"/>
      <c r="F243" s="86"/>
      <c r="G243" s="33">
        <f t="shared" ref="G243:G244" si="169">$E243*J207</f>
        <v>0</v>
      </c>
      <c r="H243" s="33">
        <f t="shared" ref="H243:H244" si="170">$E243*K207</f>
        <v>0</v>
      </c>
      <c r="I243" s="33">
        <f t="shared" ref="I243:I244" si="171">$E243*L207</f>
        <v>0</v>
      </c>
      <c r="J243" s="33">
        <f t="shared" ref="J243:J244" si="172">$E243*M207</f>
        <v>0</v>
      </c>
      <c r="K243" s="33">
        <f t="shared" ref="K243:K244" si="173">$E243*N207</f>
        <v>0</v>
      </c>
      <c r="L243" s="13">
        <f t="shared" ref="L243:L244" si="174">$C243*O$63</f>
        <v>0</v>
      </c>
      <c r="M243" s="13">
        <f t="shared" ref="M243:M244" si="175">$C243*P$63</f>
        <v>0</v>
      </c>
      <c r="N243" s="13">
        <f t="shared" ref="N243:N244" si="176">$C243*Q$63</f>
        <v>0</v>
      </c>
      <c r="O243" s="13">
        <f t="shared" ref="O243:O244" si="177">$C243*R$63</f>
        <v>0</v>
      </c>
      <c r="P243" s="13">
        <f t="shared" ref="P243:P244" si="178">$C243*S$63</f>
        <v>0</v>
      </c>
      <c r="Q243" s="13">
        <f t="shared" ref="Q243:Q244" si="179">$C243*T$63</f>
        <v>0</v>
      </c>
      <c r="R243" s="13">
        <f t="shared" ref="R243:R244" si="180">$C243*U$63</f>
        <v>0</v>
      </c>
      <c r="S243" s="13">
        <f t="shared" ref="S243:S244" si="181">$C243*V$63</f>
        <v>0</v>
      </c>
      <c r="T243" s="13">
        <f t="shared" ref="T243:T244" si="182">$C243*W$63</f>
        <v>0</v>
      </c>
      <c r="U243" s="13">
        <f t="shared" ref="U243:U244" si="183">$C243*X$63</f>
        <v>0</v>
      </c>
      <c r="V243" s="13">
        <f t="shared" ref="V243:V244" si="184">$C243*Y$63</f>
        <v>0</v>
      </c>
      <c r="W243" s="13">
        <f t="shared" ref="W243:W244" si="185">$C243*Z$63</f>
        <v>0</v>
      </c>
      <c r="X243" s="13">
        <f t="shared" ref="X243:X244" si="186">$C243*AA$63</f>
        <v>0</v>
      </c>
      <c r="Y243" s="13">
        <f t="shared" ref="Y243:Y244" si="187">$C243*AB$63</f>
        <v>0</v>
      </c>
      <c r="Z243" s="13">
        <f t="shared" ref="Z243:Z244" si="188">$C243*AC$63</f>
        <v>0</v>
      </c>
      <c r="AA243" s="13">
        <f t="shared" ref="AA243:AA244" si="189">$C243*AD$63</f>
        <v>0</v>
      </c>
      <c r="AB243" s="13">
        <f t="shared" ref="AB243:AB244" si="190">$C243*AE$63</f>
        <v>0</v>
      </c>
      <c r="AC243" s="13">
        <f t="shared" ref="AC243:AC244" si="191">$C243*AF$63</f>
        <v>0</v>
      </c>
      <c r="AD243" s="13">
        <f t="shared" ref="AD243:AD244" si="192">$C243*AG$63</f>
        <v>0</v>
      </c>
      <c r="AE243" s="13">
        <f t="shared" ref="AE243:AE244" si="193">$C243*AH$63</f>
        <v>0</v>
      </c>
      <c r="AF243" s="13">
        <f t="shared" ref="AF243:AF244" si="194">$C243*AI$63</f>
        <v>0</v>
      </c>
      <c r="AG243" s="13">
        <f t="shared" ref="AG243:AG244" si="195">$C243*AJ$63</f>
        <v>0</v>
      </c>
      <c r="AH243" s="13">
        <f t="shared" ref="AH243:AH244" si="196">$C243*AK$63</f>
        <v>0</v>
      </c>
    </row>
    <row r="244" spans="1:34" x14ac:dyDescent="0.3">
      <c r="A244" s="6"/>
      <c r="B244" s="15"/>
      <c r="C244" s="15"/>
      <c r="D244" s="15"/>
      <c r="E244" s="87"/>
      <c r="F244" s="87"/>
      <c r="G244" s="34">
        <f t="shared" si="169"/>
        <v>0</v>
      </c>
      <c r="H244" s="34">
        <f t="shared" si="170"/>
        <v>0</v>
      </c>
      <c r="I244" s="34">
        <f t="shared" si="171"/>
        <v>0</v>
      </c>
      <c r="J244" s="34">
        <f t="shared" si="172"/>
        <v>0</v>
      </c>
      <c r="K244" s="34">
        <f t="shared" si="173"/>
        <v>0</v>
      </c>
      <c r="L244" s="16">
        <f t="shared" si="174"/>
        <v>0</v>
      </c>
      <c r="M244" s="16">
        <f t="shared" si="175"/>
        <v>0</v>
      </c>
      <c r="N244" s="16">
        <f t="shared" si="176"/>
        <v>0</v>
      </c>
      <c r="O244" s="16">
        <f t="shared" si="177"/>
        <v>0</v>
      </c>
      <c r="P244" s="16">
        <f t="shared" si="178"/>
        <v>0</v>
      </c>
      <c r="Q244" s="16">
        <f t="shared" si="179"/>
        <v>0</v>
      </c>
      <c r="R244" s="16">
        <f t="shared" si="180"/>
        <v>0</v>
      </c>
      <c r="S244" s="16">
        <f t="shared" si="181"/>
        <v>0</v>
      </c>
      <c r="T244" s="16">
        <f t="shared" si="182"/>
        <v>0</v>
      </c>
      <c r="U244" s="16">
        <f t="shared" si="183"/>
        <v>0</v>
      </c>
      <c r="V244" s="16">
        <f t="shared" si="184"/>
        <v>0</v>
      </c>
      <c r="W244" s="16">
        <f t="shared" si="185"/>
        <v>0</v>
      </c>
      <c r="X244" s="16">
        <f t="shared" si="186"/>
        <v>0</v>
      </c>
      <c r="Y244" s="16">
        <f t="shared" si="187"/>
        <v>0</v>
      </c>
      <c r="Z244" s="16">
        <f t="shared" si="188"/>
        <v>0</v>
      </c>
      <c r="AA244" s="16">
        <f t="shared" si="189"/>
        <v>0</v>
      </c>
      <c r="AB244" s="16">
        <f t="shared" si="190"/>
        <v>0</v>
      </c>
      <c r="AC244" s="16">
        <f t="shared" si="191"/>
        <v>0</v>
      </c>
      <c r="AD244" s="16">
        <f t="shared" si="192"/>
        <v>0</v>
      </c>
      <c r="AE244" s="16">
        <f t="shared" si="193"/>
        <v>0</v>
      </c>
      <c r="AF244" s="16">
        <f t="shared" si="194"/>
        <v>0</v>
      </c>
      <c r="AG244" s="16">
        <f t="shared" si="195"/>
        <v>0</v>
      </c>
      <c r="AH244" s="16">
        <f t="shared" si="196"/>
        <v>0</v>
      </c>
    </row>
    <row r="245" spans="1:34" x14ac:dyDescent="0.3">
      <c r="A245" s="6"/>
      <c r="B245" s="10" t="str">
        <f>B209</f>
        <v>Total Sale for Resale Meters</v>
      </c>
      <c r="C245" s="10"/>
      <c r="D245" s="10"/>
      <c r="E245" s="17"/>
      <c r="F245" s="17"/>
      <c r="G245" s="157">
        <f>SUM(G234:G242)</f>
        <v>0</v>
      </c>
      <c r="H245" s="157">
        <f t="shared" ref="H245:AH245" si="197">SUM(H234:H242)</f>
        <v>0</v>
      </c>
      <c r="I245" s="157">
        <f t="shared" si="197"/>
        <v>0</v>
      </c>
      <c r="J245" s="157">
        <f t="shared" si="197"/>
        <v>0</v>
      </c>
      <c r="K245" s="157">
        <f t="shared" si="197"/>
        <v>0</v>
      </c>
      <c r="L245" s="157">
        <f t="shared" si="197"/>
        <v>0</v>
      </c>
      <c r="M245" s="157">
        <f t="shared" si="197"/>
        <v>0</v>
      </c>
      <c r="N245" s="157">
        <f t="shared" si="197"/>
        <v>0</v>
      </c>
      <c r="O245" s="157">
        <f t="shared" si="197"/>
        <v>0</v>
      </c>
      <c r="P245" s="157">
        <f t="shared" si="197"/>
        <v>0</v>
      </c>
      <c r="Q245" s="157">
        <f t="shared" si="197"/>
        <v>0</v>
      </c>
      <c r="R245" s="157">
        <f t="shared" si="197"/>
        <v>0</v>
      </c>
      <c r="S245" s="157">
        <f t="shared" si="197"/>
        <v>0</v>
      </c>
      <c r="T245" s="157">
        <f t="shared" si="197"/>
        <v>0</v>
      </c>
      <c r="U245" s="157">
        <f t="shared" si="197"/>
        <v>0</v>
      </c>
      <c r="V245" s="157">
        <f t="shared" si="197"/>
        <v>0</v>
      </c>
      <c r="W245" s="157">
        <f t="shared" si="197"/>
        <v>-449.94</v>
      </c>
      <c r="X245" s="157">
        <f t="shared" si="197"/>
        <v>-449.94</v>
      </c>
      <c r="Y245" s="157">
        <f t="shared" si="197"/>
        <v>-449.94</v>
      </c>
      <c r="Z245" s="157">
        <f t="shared" si="197"/>
        <v>-449.94</v>
      </c>
      <c r="AA245" s="157">
        <f t="shared" si="197"/>
        <v>-449.94</v>
      </c>
      <c r="AB245" s="157">
        <f t="shared" si="197"/>
        <v>-449.94</v>
      </c>
      <c r="AC245" s="157">
        <f t="shared" si="197"/>
        <v>-449.94</v>
      </c>
      <c r="AD245" s="157">
        <f t="shared" si="197"/>
        <v>-449.94</v>
      </c>
      <c r="AE245" s="157">
        <f t="shared" si="197"/>
        <v>-449.94</v>
      </c>
      <c r="AF245" s="157">
        <f t="shared" si="197"/>
        <v>-449.94</v>
      </c>
      <c r="AG245" s="157">
        <f t="shared" si="197"/>
        <v>-449.94</v>
      </c>
      <c r="AH245" s="157">
        <f t="shared" si="197"/>
        <v>-449.94</v>
      </c>
    </row>
    <row r="246" spans="1:34" x14ac:dyDescent="0.3">
      <c r="A246" s="6"/>
      <c r="B246" s="10"/>
      <c r="C246" s="10"/>
      <c r="D246" s="10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</row>
    <row r="247" spans="1:34" x14ac:dyDescent="0.3">
      <c r="A247" s="6"/>
      <c r="B247" s="10"/>
      <c r="C247" s="10"/>
      <c r="D247" s="10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</row>
    <row r="248" spans="1:34" x14ac:dyDescent="0.3">
      <c r="A248" s="6"/>
      <c r="B248" s="7"/>
      <c r="C248" s="7"/>
      <c r="D248" s="7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</row>
    <row r="249" spans="1:34" x14ac:dyDescent="0.3">
      <c r="O249" s="164"/>
      <c r="AA249" s="164"/>
    </row>
    <row r="250" spans="1:34" x14ac:dyDescent="0.3">
      <c r="A250" s="2" t="s">
        <v>119</v>
      </c>
      <c r="B250" s="3"/>
      <c r="C250" s="3"/>
      <c r="D250" s="3"/>
      <c r="E250" s="4"/>
      <c r="F250" s="4"/>
      <c r="G250" s="5">
        <f>G231</f>
        <v>43160</v>
      </c>
      <c r="H250" s="5">
        <f t="shared" ref="H250:AH250" si="198">H231</f>
        <v>43191</v>
      </c>
      <c r="I250" s="5">
        <f t="shared" si="198"/>
        <v>43221</v>
      </c>
      <c r="J250" s="5">
        <f t="shared" si="198"/>
        <v>43252</v>
      </c>
      <c r="K250" s="5">
        <f t="shared" si="198"/>
        <v>43282</v>
      </c>
      <c r="L250" s="5">
        <f t="shared" si="198"/>
        <v>43313</v>
      </c>
      <c r="M250" s="5">
        <f t="shared" si="198"/>
        <v>43344</v>
      </c>
      <c r="N250" s="5">
        <f t="shared" si="198"/>
        <v>43374</v>
      </c>
      <c r="O250" s="165">
        <f t="shared" si="198"/>
        <v>43405</v>
      </c>
      <c r="P250" s="5">
        <f t="shared" si="198"/>
        <v>43435</v>
      </c>
      <c r="Q250" s="5">
        <f t="shared" si="198"/>
        <v>43466</v>
      </c>
      <c r="R250" s="5">
        <f t="shared" si="198"/>
        <v>43497</v>
      </c>
      <c r="S250" s="5">
        <f t="shared" si="198"/>
        <v>43525</v>
      </c>
      <c r="T250" s="5">
        <f t="shared" si="198"/>
        <v>43556</v>
      </c>
      <c r="U250" s="5">
        <f t="shared" si="198"/>
        <v>43586</v>
      </c>
      <c r="V250" s="5">
        <f t="shared" si="198"/>
        <v>43617</v>
      </c>
      <c r="W250" s="5">
        <f t="shared" si="198"/>
        <v>43647</v>
      </c>
      <c r="X250" s="5">
        <f t="shared" si="198"/>
        <v>43678</v>
      </c>
      <c r="Y250" s="5">
        <f t="shared" si="198"/>
        <v>43709</v>
      </c>
      <c r="Z250" s="5">
        <f t="shared" si="198"/>
        <v>43739</v>
      </c>
      <c r="AA250" s="165">
        <f t="shared" si="198"/>
        <v>43770</v>
      </c>
      <c r="AB250" s="5">
        <f t="shared" si="198"/>
        <v>43800</v>
      </c>
      <c r="AC250" s="5">
        <f t="shared" si="198"/>
        <v>43831</v>
      </c>
      <c r="AD250" s="5">
        <f t="shared" si="198"/>
        <v>43862</v>
      </c>
      <c r="AE250" s="5">
        <f t="shared" si="198"/>
        <v>43891</v>
      </c>
      <c r="AF250" s="5">
        <f t="shared" si="198"/>
        <v>43922</v>
      </c>
      <c r="AG250" s="5">
        <f t="shared" si="198"/>
        <v>43952</v>
      </c>
      <c r="AH250" s="5">
        <f t="shared" si="198"/>
        <v>43983</v>
      </c>
    </row>
    <row r="251" spans="1:34" x14ac:dyDescent="0.3">
      <c r="A251" s="25"/>
      <c r="B251" s="26"/>
      <c r="C251" s="26"/>
      <c r="D251" s="26"/>
      <c r="E251" s="26"/>
      <c r="F251" s="26"/>
      <c r="G251" s="9"/>
      <c r="H251" s="9"/>
      <c r="I251" s="9"/>
      <c r="J251" s="9"/>
      <c r="K251" s="9"/>
      <c r="L251" s="9"/>
      <c r="M251" s="9"/>
      <c r="N251" s="9"/>
      <c r="O251" s="166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166"/>
      <c r="AB251" s="9"/>
      <c r="AC251" s="9"/>
      <c r="AD251" s="9"/>
      <c r="AE251" s="9"/>
      <c r="AF251" s="9"/>
      <c r="AG251" s="9"/>
      <c r="AH251" s="9"/>
    </row>
    <row r="252" spans="1:34" x14ac:dyDescent="0.3">
      <c r="A252" s="6"/>
      <c r="B252" s="10" t="str">
        <f>B216</f>
        <v>Sale for Resale</v>
      </c>
      <c r="C252" s="10"/>
      <c r="D252" s="10"/>
      <c r="E252" s="7" t="s">
        <v>23</v>
      </c>
      <c r="F252" s="7" t="s">
        <v>23</v>
      </c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</row>
    <row r="253" spans="1:34" x14ac:dyDescent="0.3">
      <c r="A253" s="6"/>
      <c r="B253" s="29" t="s">
        <v>27</v>
      </c>
      <c r="C253" s="29"/>
      <c r="D253" s="29"/>
      <c r="E253" s="151">
        <f>E217</f>
        <v>3.8370000000000002</v>
      </c>
      <c r="F253" s="151">
        <f>F217</f>
        <v>3.8370000000000002</v>
      </c>
      <c r="G253" s="158">
        <f>$E253*G217</f>
        <v>0</v>
      </c>
      <c r="H253" s="158">
        <f t="shared" ref="H253:L253" si="199">$E253*H217</f>
        <v>0</v>
      </c>
      <c r="I253" s="158">
        <f t="shared" si="199"/>
        <v>0</v>
      </c>
      <c r="J253" s="158">
        <f t="shared" si="199"/>
        <v>0</v>
      </c>
      <c r="K253" s="158">
        <f t="shared" si="199"/>
        <v>0</v>
      </c>
      <c r="L253" s="158">
        <f t="shared" si="199"/>
        <v>0</v>
      </c>
      <c r="M253" s="158">
        <f>$F253*M217</f>
        <v>0</v>
      </c>
      <c r="N253" s="158">
        <f t="shared" ref="N253:AH253" si="200">$F253*N217</f>
        <v>0</v>
      </c>
      <c r="O253" s="158">
        <f t="shared" si="200"/>
        <v>0</v>
      </c>
      <c r="P253" s="158">
        <f t="shared" si="200"/>
        <v>0</v>
      </c>
      <c r="Q253" s="158">
        <f t="shared" si="200"/>
        <v>0</v>
      </c>
      <c r="R253" s="158">
        <f t="shared" si="200"/>
        <v>0</v>
      </c>
      <c r="S253" s="158">
        <f t="shared" si="200"/>
        <v>0</v>
      </c>
      <c r="T253" s="158">
        <f t="shared" si="200"/>
        <v>0</v>
      </c>
      <c r="U253" s="158">
        <f t="shared" si="200"/>
        <v>0</v>
      </c>
      <c r="V253" s="158">
        <f t="shared" si="200"/>
        <v>0</v>
      </c>
      <c r="W253" s="158">
        <f>$F253*W217</f>
        <v>-24066.558603118337</v>
      </c>
      <c r="X253" s="158">
        <f t="shared" si="200"/>
        <v>-21650.898410469847</v>
      </c>
      <c r="Y253" s="158">
        <f t="shared" si="200"/>
        <v>-21862.347783073663</v>
      </c>
      <c r="Z253" s="158">
        <f t="shared" si="200"/>
        <v>-19658.491454230494</v>
      </c>
      <c r="AA253" s="158">
        <f t="shared" si="200"/>
        <v>-18874.785595033864</v>
      </c>
      <c r="AB253" s="158">
        <f t="shared" si="200"/>
        <v>-19368.594518734433</v>
      </c>
      <c r="AC253" s="158">
        <f t="shared" si="200"/>
        <v>-18686.78246540693</v>
      </c>
      <c r="AD253" s="158">
        <f t="shared" si="200"/>
        <v>-18104.855556291648</v>
      </c>
      <c r="AE253" s="158">
        <f t="shared" si="200"/>
        <v>-18923.021493004886</v>
      </c>
      <c r="AF253" s="158">
        <f t="shared" si="200"/>
        <v>-18092.720384463311</v>
      </c>
      <c r="AG253" s="158">
        <f t="shared" si="200"/>
        <v>-22262.435445828341</v>
      </c>
      <c r="AH253" s="158">
        <f t="shared" si="200"/>
        <v>-23085.652090344218</v>
      </c>
    </row>
    <row r="254" spans="1:34" x14ac:dyDescent="0.3">
      <c r="A254" s="6"/>
      <c r="B254" s="29" t="s">
        <v>27</v>
      </c>
      <c r="C254" s="29"/>
      <c r="D254" s="29"/>
      <c r="E254" s="151">
        <f>E218</f>
        <v>0</v>
      </c>
      <c r="F254" s="151">
        <f>F218</f>
        <v>0</v>
      </c>
      <c r="G254" s="13">
        <f>$E254*G218</f>
        <v>0</v>
      </c>
      <c r="H254" s="13">
        <f t="shared" ref="H254:L254" si="201">$E254*H218</f>
        <v>0</v>
      </c>
      <c r="I254" s="13">
        <f t="shared" si="201"/>
        <v>0</v>
      </c>
      <c r="J254" s="13">
        <f t="shared" si="201"/>
        <v>0</v>
      </c>
      <c r="K254" s="13">
        <f t="shared" si="201"/>
        <v>0</v>
      </c>
      <c r="L254" s="13">
        <f t="shared" si="201"/>
        <v>0</v>
      </c>
      <c r="M254" s="13">
        <f>$F254*M218</f>
        <v>0</v>
      </c>
      <c r="N254" s="13">
        <f>$F254*N218</f>
        <v>0</v>
      </c>
      <c r="O254" s="13">
        <f t="shared" ref="O254:AH254" si="202">$F254*O218</f>
        <v>0</v>
      </c>
      <c r="P254" s="13">
        <f t="shared" si="202"/>
        <v>0</v>
      </c>
      <c r="Q254" s="13">
        <f t="shared" si="202"/>
        <v>0</v>
      </c>
      <c r="R254" s="13">
        <f t="shared" si="202"/>
        <v>0</v>
      </c>
      <c r="S254" s="13">
        <f t="shared" si="202"/>
        <v>0</v>
      </c>
      <c r="T254" s="13">
        <f t="shared" si="202"/>
        <v>0</v>
      </c>
      <c r="U254" s="13">
        <f t="shared" si="202"/>
        <v>0</v>
      </c>
      <c r="V254" s="13">
        <f t="shared" si="202"/>
        <v>0</v>
      </c>
      <c r="W254" s="13">
        <f t="shared" si="202"/>
        <v>0</v>
      </c>
      <c r="X254" s="13">
        <f t="shared" si="202"/>
        <v>0</v>
      </c>
      <c r="Y254" s="13">
        <f t="shared" si="202"/>
        <v>0</v>
      </c>
      <c r="Z254" s="13">
        <f t="shared" si="202"/>
        <v>0</v>
      </c>
      <c r="AA254" s="13">
        <f t="shared" si="202"/>
        <v>0</v>
      </c>
      <c r="AB254" s="13">
        <f t="shared" si="202"/>
        <v>0</v>
      </c>
      <c r="AC254" s="13">
        <f t="shared" si="202"/>
        <v>0</v>
      </c>
      <c r="AD254" s="13">
        <f t="shared" si="202"/>
        <v>0</v>
      </c>
      <c r="AE254" s="13">
        <f t="shared" si="202"/>
        <v>0</v>
      </c>
      <c r="AF254" s="13">
        <f t="shared" si="202"/>
        <v>0</v>
      </c>
      <c r="AG254" s="13">
        <f t="shared" si="202"/>
        <v>0</v>
      </c>
      <c r="AH254" s="13">
        <f t="shared" si="202"/>
        <v>0</v>
      </c>
    </row>
    <row r="255" spans="1:34" x14ac:dyDescent="0.3">
      <c r="A255" s="6"/>
      <c r="B255" s="29"/>
      <c r="C255" s="29"/>
      <c r="D255" s="29"/>
      <c r="E255" s="88"/>
      <c r="F255" s="88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</row>
    <row r="256" spans="1:34" x14ac:dyDescent="0.3">
      <c r="A256" s="6"/>
      <c r="B256" s="29"/>
      <c r="C256" s="29"/>
      <c r="D256" s="29"/>
      <c r="E256" s="88"/>
      <c r="F256" s="88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</row>
    <row r="257" spans="1:35" x14ac:dyDescent="0.3">
      <c r="A257" s="6"/>
      <c r="B257" s="29"/>
      <c r="C257" s="29"/>
      <c r="D257" s="29"/>
      <c r="E257" s="88"/>
      <c r="F257" s="88"/>
      <c r="G257" s="13"/>
      <c r="H257" s="13"/>
      <c r="I257" s="13"/>
      <c r="J257" s="13"/>
      <c r="K257" s="13"/>
      <c r="L257" s="13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</row>
    <row r="258" spans="1:35" x14ac:dyDescent="0.3">
      <c r="A258" s="6"/>
      <c r="B258" s="30"/>
      <c r="C258" s="30"/>
      <c r="D258" s="30"/>
      <c r="E258" s="89"/>
      <c r="F258" s="89"/>
      <c r="G258" s="16"/>
      <c r="H258" s="16"/>
      <c r="I258" s="16"/>
      <c r="J258" s="16"/>
      <c r="K258" s="16"/>
      <c r="L258" s="16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</row>
    <row r="259" spans="1:35" x14ac:dyDescent="0.3">
      <c r="A259" s="22"/>
      <c r="B259" s="10" t="str">
        <f>B223</f>
        <v>Sale for Resale Usage</v>
      </c>
      <c r="C259" s="10"/>
      <c r="D259" s="10"/>
      <c r="E259" s="17"/>
      <c r="F259" s="17"/>
      <c r="G259" s="157">
        <f>SUM(G253:G258)</f>
        <v>0</v>
      </c>
      <c r="H259" s="157">
        <f>SUM(H253:H258)</f>
        <v>0</v>
      </c>
      <c r="I259" s="157">
        <f>SUM(I253:I258)</f>
        <v>0</v>
      </c>
      <c r="J259" s="157">
        <f t="shared" ref="J259:AH259" si="203">SUM(J253:J258)</f>
        <v>0</v>
      </c>
      <c r="K259" s="157">
        <f t="shared" si="203"/>
        <v>0</v>
      </c>
      <c r="L259" s="157">
        <f t="shared" si="203"/>
        <v>0</v>
      </c>
      <c r="M259" s="157">
        <f t="shared" si="203"/>
        <v>0</v>
      </c>
      <c r="N259" s="157">
        <f t="shared" si="203"/>
        <v>0</v>
      </c>
      <c r="O259" s="157">
        <f t="shared" si="203"/>
        <v>0</v>
      </c>
      <c r="P259" s="157">
        <f t="shared" si="203"/>
        <v>0</v>
      </c>
      <c r="Q259" s="157">
        <f t="shared" si="203"/>
        <v>0</v>
      </c>
      <c r="R259" s="157">
        <f t="shared" si="203"/>
        <v>0</v>
      </c>
      <c r="S259" s="157">
        <f t="shared" si="203"/>
        <v>0</v>
      </c>
      <c r="T259" s="157">
        <f t="shared" si="203"/>
        <v>0</v>
      </c>
      <c r="U259" s="157">
        <f t="shared" si="203"/>
        <v>0</v>
      </c>
      <c r="V259" s="157">
        <f t="shared" si="203"/>
        <v>0</v>
      </c>
      <c r="W259" s="157">
        <f t="shared" si="203"/>
        <v>-24066.558603118337</v>
      </c>
      <c r="X259" s="157">
        <f t="shared" si="203"/>
        <v>-21650.898410469847</v>
      </c>
      <c r="Y259" s="157">
        <f t="shared" si="203"/>
        <v>-21862.347783073663</v>
      </c>
      <c r="Z259" s="157">
        <f t="shared" si="203"/>
        <v>-19658.491454230494</v>
      </c>
      <c r="AA259" s="157">
        <f t="shared" si="203"/>
        <v>-18874.785595033864</v>
      </c>
      <c r="AB259" s="157">
        <f t="shared" si="203"/>
        <v>-19368.594518734433</v>
      </c>
      <c r="AC259" s="157">
        <f t="shared" si="203"/>
        <v>-18686.78246540693</v>
      </c>
      <c r="AD259" s="157">
        <f t="shared" si="203"/>
        <v>-18104.855556291648</v>
      </c>
      <c r="AE259" s="157">
        <f t="shared" si="203"/>
        <v>-18923.021493004886</v>
      </c>
      <c r="AF259" s="157">
        <f t="shared" si="203"/>
        <v>-18092.720384463311</v>
      </c>
      <c r="AG259" s="157">
        <f t="shared" si="203"/>
        <v>-22262.435445828341</v>
      </c>
      <c r="AH259" s="157">
        <f t="shared" si="203"/>
        <v>-23085.652090344218</v>
      </c>
    </row>
    <row r="260" spans="1:35" x14ac:dyDescent="0.3">
      <c r="AA260" s="164"/>
    </row>
    <row r="261" spans="1:35" x14ac:dyDescent="0.3"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</row>
    <row r="262" spans="1:35" x14ac:dyDescent="0.3">
      <c r="AA262" s="164"/>
    </row>
    <row r="263" spans="1:35" x14ac:dyDescent="0.3">
      <c r="AA263" s="164"/>
    </row>
    <row r="264" spans="1:35" x14ac:dyDescent="0.3">
      <c r="AA264" s="164"/>
    </row>
    <row r="265" spans="1:35" x14ac:dyDescent="0.3">
      <c r="B265" s="23" t="s">
        <v>37</v>
      </c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>
        <f>W259+W245</f>
        <v>-24516.498603118336</v>
      </c>
      <c r="X265" s="111">
        <f t="shared" ref="X265:AH265" si="204">X259+X245</f>
        <v>-22100.838410469845</v>
      </c>
      <c r="Y265" s="111">
        <f t="shared" si="204"/>
        <v>-22312.287783073662</v>
      </c>
      <c r="Z265" s="111">
        <f t="shared" si="204"/>
        <v>-20108.431454230493</v>
      </c>
      <c r="AA265" s="155">
        <f t="shared" si="204"/>
        <v>-19324.725595033862</v>
      </c>
      <c r="AB265" s="111">
        <f t="shared" si="204"/>
        <v>-19818.534518734432</v>
      </c>
      <c r="AC265" s="111">
        <f t="shared" si="204"/>
        <v>-19136.722465406929</v>
      </c>
      <c r="AD265" s="111">
        <f t="shared" si="204"/>
        <v>-18554.795556291647</v>
      </c>
      <c r="AE265" s="111">
        <f t="shared" si="204"/>
        <v>-19372.961493004885</v>
      </c>
      <c r="AF265" s="111">
        <f t="shared" si="204"/>
        <v>-18542.66038446331</v>
      </c>
      <c r="AG265" s="111">
        <f t="shared" si="204"/>
        <v>-22712.37544582834</v>
      </c>
      <c r="AH265" s="111">
        <f t="shared" si="204"/>
        <v>-23535.592090344217</v>
      </c>
    </row>
    <row r="266" spans="1:35" x14ac:dyDescent="0.3">
      <c r="B266" s="23" t="s">
        <v>92</v>
      </c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>
        <f t="shared" ref="W266:AH266" si="205">W223</f>
        <v>-6272.2331517118419</v>
      </c>
      <c r="X266" s="56">
        <f t="shared" si="205"/>
        <v>-5642.6631249595639</v>
      </c>
      <c r="Y266" s="56">
        <f t="shared" si="205"/>
        <v>-5697.7711188620433</v>
      </c>
      <c r="Z266" s="56">
        <f t="shared" si="205"/>
        <v>-5123.4014736071131</v>
      </c>
      <c r="AA266" s="33">
        <f t="shared" si="205"/>
        <v>-4919.1518360786713</v>
      </c>
      <c r="AB266" s="56">
        <f t="shared" si="205"/>
        <v>-5047.8484541919288</v>
      </c>
      <c r="AC266" s="56">
        <f t="shared" si="205"/>
        <v>-4870.1544084980269</v>
      </c>
      <c r="AD266" s="56">
        <f t="shared" si="205"/>
        <v>-4718.4924566827331</v>
      </c>
      <c r="AE266" s="56">
        <f t="shared" si="205"/>
        <v>-4931.7230891334075</v>
      </c>
      <c r="AF266" s="56">
        <f t="shared" si="205"/>
        <v>-4715.3297848483999</v>
      </c>
      <c r="AG266" s="56">
        <f t="shared" si="205"/>
        <v>-5802.0420760563829</v>
      </c>
      <c r="AH266" s="56">
        <f t="shared" si="205"/>
        <v>-6016.5890253698763</v>
      </c>
    </row>
    <row r="267" spans="1:35" x14ac:dyDescent="0.3">
      <c r="B267" s="69" t="s">
        <v>55</v>
      </c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168"/>
      <c r="AB267" s="53"/>
      <c r="AC267" s="53"/>
      <c r="AD267" s="53"/>
      <c r="AE267" s="53"/>
      <c r="AF267" s="53"/>
      <c r="AG267" s="53"/>
      <c r="AH267" s="53"/>
    </row>
    <row r="268" spans="1:35" x14ac:dyDescent="0.3">
      <c r="B268" s="23" t="s">
        <v>81</v>
      </c>
      <c r="G268" s="111"/>
      <c r="H268" s="111"/>
      <c r="I268" s="111"/>
      <c r="J268" s="111"/>
      <c r="K268" s="111"/>
      <c r="L268" s="111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168"/>
      <c r="AB268" s="53"/>
      <c r="AC268" s="53"/>
      <c r="AD268" s="53"/>
      <c r="AE268" s="53"/>
      <c r="AF268" s="53"/>
      <c r="AG268" s="53"/>
      <c r="AH268" s="53"/>
      <c r="AI268" s="35"/>
    </row>
    <row r="269" spans="1:35" x14ac:dyDescent="0.3">
      <c r="B269" s="53" t="s">
        <v>91</v>
      </c>
      <c r="C269" s="53"/>
      <c r="G269" s="56"/>
      <c r="H269" s="56"/>
      <c r="I269" s="56"/>
      <c r="J269" s="56"/>
      <c r="K269" s="56"/>
      <c r="L269" s="56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168"/>
      <c r="AB269" s="53"/>
      <c r="AC269" s="53"/>
      <c r="AD269" s="53"/>
      <c r="AE269" s="53"/>
      <c r="AF269" s="53"/>
      <c r="AG269" s="53"/>
      <c r="AH269" s="53"/>
      <c r="AI269" s="35"/>
    </row>
    <row r="270" spans="1:35" x14ac:dyDescent="0.3">
      <c r="B270" s="23" t="s">
        <v>79</v>
      </c>
      <c r="G270" s="126"/>
      <c r="H270" s="126"/>
      <c r="I270" s="126"/>
      <c r="J270" s="126"/>
      <c r="K270" s="126"/>
      <c r="L270" s="126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168"/>
      <c r="AB270" s="53"/>
      <c r="AC270" s="53"/>
      <c r="AD270" s="53"/>
      <c r="AE270" s="53"/>
      <c r="AF270" s="53"/>
      <c r="AG270" s="53"/>
      <c r="AH270" s="53"/>
      <c r="AI270" s="35"/>
    </row>
    <row r="271" spans="1:35" x14ac:dyDescent="0.3"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168"/>
      <c r="AB271" s="53"/>
      <c r="AC271" s="53"/>
      <c r="AD271" s="53"/>
      <c r="AE271" s="53"/>
      <c r="AF271" s="53"/>
      <c r="AG271" s="53"/>
      <c r="AH271" s="53"/>
    </row>
    <row r="272" spans="1:35" x14ac:dyDescent="0.3"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168"/>
      <c r="AB272" s="53"/>
      <c r="AC272" s="53"/>
      <c r="AD272" s="53"/>
      <c r="AE272" s="53"/>
      <c r="AF272" s="53"/>
      <c r="AG272" s="53"/>
      <c r="AH272" s="53"/>
    </row>
    <row r="273" spans="2:35" x14ac:dyDescent="0.3">
      <c r="B273" s="23" t="s">
        <v>97</v>
      </c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>
        <f t="shared" ref="W273:AH273" si="206">W265+W268+W269</f>
        <v>-24516.498603118336</v>
      </c>
      <c r="X273" s="111">
        <f t="shared" si="206"/>
        <v>-22100.838410469845</v>
      </c>
      <c r="Y273" s="111">
        <f t="shared" si="206"/>
        <v>-22312.287783073662</v>
      </c>
      <c r="Z273" s="111">
        <f t="shared" si="206"/>
        <v>-20108.431454230493</v>
      </c>
      <c r="AA273" s="111">
        <f t="shared" si="206"/>
        <v>-19324.725595033862</v>
      </c>
      <c r="AB273" s="111">
        <f t="shared" si="206"/>
        <v>-19818.534518734432</v>
      </c>
      <c r="AC273" s="111">
        <f t="shared" si="206"/>
        <v>-19136.722465406929</v>
      </c>
      <c r="AD273" s="111">
        <f t="shared" si="206"/>
        <v>-18554.795556291647</v>
      </c>
      <c r="AE273" s="111">
        <f t="shared" si="206"/>
        <v>-19372.961493004885</v>
      </c>
      <c r="AF273" s="111">
        <f t="shared" si="206"/>
        <v>-18542.66038446331</v>
      </c>
      <c r="AG273" s="111">
        <f t="shared" si="206"/>
        <v>-22712.37544582834</v>
      </c>
      <c r="AH273" s="111">
        <f t="shared" si="206"/>
        <v>-23535.592090344217</v>
      </c>
    </row>
    <row r="274" spans="2:35" x14ac:dyDescent="0.3">
      <c r="B274" s="23" t="s">
        <v>121</v>
      </c>
      <c r="G274" s="111"/>
      <c r="H274" s="111"/>
      <c r="I274" s="111"/>
      <c r="J274" s="111"/>
      <c r="K274" s="111"/>
      <c r="L274" s="111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168"/>
      <c r="AB274" s="53"/>
      <c r="AC274" s="53"/>
      <c r="AD274" s="53"/>
      <c r="AE274" s="53"/>
      <c r="AF274" s="53"/>
      <c r="AG274" s="53"/>
      <c r="AH274" s="53"/>
      <c r="AI274" s="35"/>
    </row>
    <row r="275" spans="2:35" x14ac:dyDescent="0.3">
      <c r="B275" s="111" t="s">
        <v>94</v>
      </c>
      <c r="C275" s="53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>
        <f t="shared" ref="W275:AH275" si="207">+W276-W273-W274</f>
        <v>0</v>
      </c>
      <c r="X275" s="56">
        <f t="shared" si="207"/>
        <v>0</v>
      </c>
      <c r="Y275" s="56">
        <f t="shared" si="207"/>
        <v>0</v>
      </c>
      <c r="Z275" s="56">
        <f t="shared" si="207"/>
        <v>0</v>
      </c>
      <c r="AA275" s="56">
        <f t="shared" si="207"/>
        <v>0</v>
      </c>
      <c r="AB275" s="56">
        <f t="shared" si="207"/>
        <v>0</v>
      </c>
      <c r="AC275" s="56">
        <f t="shared" si="207"/>
        <v>0</v>
      </c>
      <c r="AD275" s="56">
        <f t="shared" si="207"/>
        <v>0</v>
      </c>
      <c r="AE275" s="56">
        <f t="shared" si="207"/>
        <v>0</v>
      </c>
      <c r="AF275" s="56">
        <f t="shared" si="207"/>
        <v>0</v>
      </c>
      <c r="AG275" s="56">
        <f t="shared" si="207"/>
        <v>0</v>
      </c>
      <c r="AH275" s="56">
        <f t="shared" si="207"/>
        <v>0</v>
      </c>
    </row>
    <row r="276" spans="2:35" x14ac:dyDescent="0.3">
      <c r="B276" s="23" t="s">
        <v>93</v>
      </c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>
        <f t="shared" ref="W276:AH276" si="208">+W273</f>
        <v>-24516.498603118336</v>
      </c>
      <c r="X276" s="56">
        <f t="shared" si="208"/>
        <v>-22100.838410469845</v>
      </c>
      <c r="Y276" s="56">
        <f t="shared" si="208"/>
        <v>-22312.287783073662</v>
      </c>
      <c r="Z276" s="56">
        <f t="shared" si="208"/>
        <v>-20108.431454230493</v>
      </c>
      <c r="AA276" s="56">
        <f t="shared" si="208"/>
        <v>-19324.725595033862</v>
      </c>
      <c r="AB276" s="56">
        <f t="shared" si="208"/>
        <v>-19818.534518734432</v>
      </c>
      <c r="AC276" s="56">
        <f t="shared" si="208"/>
        <v>-19136.722465406929</v>
      </c>
      <c r="AD276" s="56">
        <f t="shared" si="208"/>
        <v>-18554.795556291647</v>
      </c>
      <c r="AE276" s="56">
        <f t="shared" si="208"/>
        <v>-19372.961493004885</v>
      </c>
      <c r="AF276" s="56">
        <f t="shared" si="208"/>
        <v>-18542.66038446331</v>
      </c>
      <c r="AG276" s="56">
        <f t="shared" si="208"/>
        <v>-22712.37544582834</v>
      </c>
      <c r="AH276" s="56">
        <f t="shared" si="208"/>
        <v>-23535.592090344217</v>
      </c>
    </row>
    <row r="277" spans="2:35" x14ac:dyDescent="0.3"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168"/>
      <c r="AB277" s="53"/>
      <c r="AC277" s="53"/>
      <c r="AD277" s="53"/>
      <c r="AE277" s="53"/>
      <c r="AF277" s="53"/>
      <c r="AG277" s="53"/>
      <c r="AH277" s="53"/>
    </row>
    <row r="278" spans="2:35" x14ac:dyDescent="0.3">
      <c r="B278" s="23" t="s">
        <v>98</v>
      </c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>
        <f t="shared" ref="W278:AH278" si="209">W266</f>
        <v>-6272.2331517118419</v>
      </c>
      <c r="X278" s="56">
        <f t="shared" si="209"/>
        <v>-5642.6631249595639</v>
      </c>
      <c r="Y278" s="56">
        <f t="shared" si="209"/>
        <v>-5697.7711188620433</v>
      </c>
      <c r="Z278" s="56">
        <f t="shared" si="209"/>
        <v>-5123.4014736071131</v>
      </c>
      <c r="AA278" s="33">
        <f t="shared" si="209"/>
        <v>-4919.1518360786713</v>
      </c>
      <c r="AB278" s="56">
        <f t="shared" si="209"/>
        <v>-5047.8484541919288</v>
      </c>
      <c r="AC278" s="56">
        <f t="shared" si="209"/>
        <v>-4870.1544084980269</v>
      </c>
      <c r="AD278" s="56">
        <f t="shared" si="209"/>
        <v>-4718.4924566827331</v>
      </c>
      <c r="AE278" s="56">
        <f t="shared" si="209"/>
        <v>-4931.7230891334075</v>
      </c>
      <c r="AF278" s="56">
        <f t="shared" si="209"/>
        <v>-4715.3297848483999</v>
      </c>
      <c r="AG278" s="56">
        <f t="shared" si="209"/>
        <v>-5802.0420760563829</v>
      </c>
      <c r="AH278" s="56">
        <f t="shared" si="209"/>
        <v>-6016.5890253698763</v>
      </c>
    </row>
    <row r="279" spans="2:35" x14ac:dyDescent="0.3">
      <c r="B279" s="23" t="s">
        <v>95</v>
      </c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33"/>
      <c r="AB279" s="56"/>
      <c r="AC279" s="56"/>
      <c r="AD279" s="56"/>
      <c r="AE279" s="56"/>
      <c r="AF279" s="56"/>
      <c r="AG279" s="56"/>
      <c r="AH279" s="56"/>
    </row>
    <row r="280" spans="2:35" x14ac:dyDescent="0.3">
      <c r="B280" s="23" t="s">
        <v>96</v>
      </c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</row>
    <row r="281" spans="2:35" x14ac:dyDescent="0.3"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168"/>
      <c r="AB281" s="53"/>
      <c r="AC281" s="53"/>
      <c r="AD281" s="53"/>
      <c r="AE281" s="53"/>
      <c r="AF281" s="53"/>
      <c r="AG281" s="53"/>
      <c r="AH281" s="53"/>
    </row>
    <row r="282" spans="2:35" x14ac:dyDescent="0.3">
      <c r="B282" s="23" t="s">
        <v>99</v>
      </c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>
        <v>0</v>
      </c>
      <c r="X282" s="53">
        <v>0</v>
      </c>
      <c r="Y282" s="53">
        <v>0</v>
      </c>
      <c r="Z282" s="53">
        <v>0</v>
      </c>
      <c r="AA282" s="168">
        <v>0</v>
      </c>
      <c r="AB282" s="53">
        <v>0</v>
      </c>
      <c r="AC282" s="53">
        <v>0</v>
      </c>
      <c r="AD282" s="53">
        <v>0</v>
      </c>
      <c r="AE282" s="53">
        <v>0</v>
      </c>
      <c r="AF282" s="53">
        <v>0</v>
      </c>
      <c r="AG282" s="53">
        <v>0</v>
      </c>
      <c r="AH282" s="53">
        <v>0</v>
      </c>
    </row>
    <row r="285" spans="2:35" x14ac:dyDescent="0.3">
      <c r="B285" s="69" t="s">
        <v>156</v>
      </c>
      <c r="G285" s="228">
        <f>+G231</f>
        <v>43160</v>
      </c>
      <c r="H285" s="228">
        <f t="shared" ref="H285:AH285" si="210">+H231</f>
        <v>43191</v>
      </c>
      <c r="I285" s="228">
        <f t="shared" si="210"/>
        <v>43221</v>
      </c>
      <c r="J285" s="228">
        <f t="shared" si="210"/>
        <v>43252</v>
      </c>
      <c r="K285" s="228">
        <f t="shared" si="210"/>
        <v>43282</v>
      </c>
      <c r="L285" s="228">
        <f t="shared" si="210"/>
        <v>43313</v>
      </c>
      <c r="M285" s="228">
        <f t="shared" si="210"/>
        <v>43344</v>
      </c>
      <c r="N285" s="228">
        <f t="shared" si="210"/>
        <v>43374</v>
      </c>
      <c r="O285" s="228">
        <f t="shared" si="210"/>
        <v>43405</v>
      </c>
      <c r="P285" s="228">
        <f t="shared" si="210"/>
        <v>43435</v>
      </c>
      <c r="Q285" s="228">
        <f t="shared" si="210"/>
        <v>43466</v>
      </c>
      <c r="R285" s="228">
        <f t="shared" si="210"/>
        <v>43497</v>
      </c>
      <c r="S285" s="228">
        <f t="shared" si="210"/>
        <v>43525</v>
      </c>
      <c r="T285" s="228">
        <f t="shared" si="210"/>
        <v>43556</v>
      </c>
      <c r="U285" s="228">
        <f t="shared" si="210"/>
        <v>43586</v>
      </c>
      <c r="V285" s="228">
        <f t="shared" si="210"/>
        <v>43617</v>
      </c>
      <c r="W285" s="228">
        <f t="shared" si="210"/>
        <v>43647</v>
      </c>
      <c r="X285" s="228">
        <f t="shared" si="210"/>
        <v>43678</v>
      </c>
      <c r="Y285" s="228">
        <f t="shared" si="210"/>
        <v>43709</v>
      </c>
      <c r="Z285" s="228">
        <f t="shared" si="210"/>
        <v>43739</v>
      </c>
      <c r="AA285" s="228">
        <f t="shared" si="210"/>
        <v>43770</v>
      </c>
      <c r="AB285" s="228">
        <f t="shared" si="210"/>
        <v>43800</v>
      </c>
      <c r="AC285" s="228">
        <f t="shared" si="210"/>
        <v>43831</v>
      </c>
      <c r="AD285" s="228">
        <f t="shared" si="210"/>
        <v>43862</v>
      </c>
      <c r="AE285" s="228">
        <f t="shared" si="210"/>
        <v>43891</v>
      </c>
      <c r="AF285" s="228">
        <f t="shared" si="210"/>
        <v>43922</v>
      </c>
      <c r="AG285" s="228">
        <f t="shared" si="210"/>
        <v>43952</v>
      </c>
      <c r="AH285" s="228">
        <f t="shared" si="210"/>
        <v>43983</v>
      </c>
    </row>
    <row r="286" spans="2:35" x14ac:dyDescent="0.3">
      <c r="B286" s="226" t="s">
        <v>149</v>
      </c>
    </row>
    <row r="287" spans="2:35" x14ac:dyDescent="0.3">
      <c r="B287" s="23" t="s">
        <v>150</v>
      </c>
      <c r="W287" s="23">
        <f>+'Link In'!R316+'Link In'!R317</f>
        <v>0</v>
      </c>
      <c r="X287" s="23">
        <f>+'Link In'!S316+'Link In'!S317</f>
        <v>0</v>
      </c>
      <c r="Y287" s="23">
        <f>+'Link In'!T316+'Link In'!T317</f>
        <v>0</v>
      </c>
      <c r="Z287" s="23">
        <f>+'Link In'!U316+'Link In'!U317</f>
        <v>0</v>
      </c>
      <c r="AA287" s="23">
        <f>+'Link In'!V316+'Link In'!V317</f>
        <v>0</v>
      </c>
      <c r="AB287" s="23">
        <f>+'Link In'!W316+'Link In'!W317</f>
        <v>0</v>
      </c>
      <c r="AC287" s="23">
        <f>+'Link In'!X316+'Link In'!X317</f>
        <v>0</v>
      </c>
      <c r="AD287" s="23">
        <f>+'Link In'!Y316+'Link In'!Y317</f>
        <v>0</v>
      </c>
      <c r="AE287" s="23">
        <f>+'Link In'!Z316+'Link In'!Z317</f>
        <v>0</v>
      </c>
      <c r="AF287" s="23">
        <f>+'Link In'!AA316+'Link In'!AA317</f>
        <v>0</v>
      </c>
      <c r="AG287" s="23">
        <f>+'Link In'!AB316+'Link In'!AB317</f>
        <v>0</v>
      </c>
      <c r="AH287" s="23">
        <f>+'Link In'!AC316+'Link In'!AC317</f>
        <v>0</v>
      </c>
    </row>
    <row r="289" spans="2:34" x14ac:dyDescent="0.3">
      <c r="B289" s="226" t="s">
        <v>44</v>
      </c>
    </row>
    <row r="290" spans="2:34" x14ac:dyDescent="0.3">
      <c r="B290" s="23" t="s">
        <v>150</v>
      </c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>
        <f>+W186+W278</f>
        <v>-3182.7581517118419</v>
      </c>
      <c r="X290" s="35">
        <f t="shared" ref="X290:AH290" si="211">+X186+X278</f>
        <v>-2553.188124959564</v>
      </c>
      <c r="Y290" s="35">
        <f t="shared" si="211"/>
        <v>-2608.2961188620434</v>
      </c>
      <c r="Z290" s="35">
        <f t="shared" si="211"/>
        <v>-2033.9264736071132</v>
      </c>
      <c r="AA290" s="35">
        <f t="shared" si="211"/>
        <v>-1829.6768360786714</v>
      </c>
      <c r="AB290" s="35">
        <f t="shared" si="211"/>
        <v>-1958.3734541919289</v>
      </c>
      <c r="AC290" s="35">
        <f t="shared" si="211"/>
        <v>-1780.679408498027</v>
      </c>
      <c r="AD290" s="35">
        <f t="shared" si="211"/>
        <v>-1629.0174566827332</v>
      </c>
      <c r="AE290" s="35">
        <f t="shared" si="211"/>
        <v>-1842.2480891334076</v>
      </c>
      <c r="AF290" s="35">
        <f t="shared" si="211"/>
        <v>-1625.8547848484</v>
      </c>
      <c r="AG290" s="35">
        <f t="shared" si="211"/>
        <v>-2712.567076056383</v>
      </c>
      <c r="AH290" s="35">
        <f t="shared" si="211"/>
        <v>-2927.1140253698763</v>
      </c>
    </row>
    <row r="292" spans="2:34" x14ac:dyDescent="0.3">
      <c r="B292" s="226" t="s">
        <v>42</v>
      </c>
    </row>
    <row r="293" spans="2:34" x14ac:dyDescent="0.3">
      <c r="B293" s="23" t="s">
        <v>150</v>
      </c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>
        <f>+W184+W276</f>
        <v>-10368.807853118335</v>
      </c>
      <c r="X293" s="35">
        <f t="shared" ref="X293:AH293" si="212">+X184+X276</f>
        <v>-7953.1476604698437</v>
      </c>
      <c r="Y293" s="35">
        <f t="shared" si="212"/>
        <v>-8164.59703307366</v>
      </c>
      <c r="Z293" s="35">
        <f t="shared" si="212"/>
        <v>-5960.7407042304912</v>
      </c>
      <c r="AA293" s="35">
        <f t="shared" si="212"/>
        <v>-5177.0348450338606</v>
      </c>
      <c r="AB293" s="35">
        <f t="shared" si="212"/>
        <v>-5670.8437687344303</v>
      </c>
      <c r="AC293" s="35">
        <f t="shared" si="212"/>
        <v>-4989.0317154069271</v>
      </c>
      <c r="AD293" s="35">
        <f t="shared" si="212"/>
        <v>-4407.1048062916452</v>
      </c>
      <c r="AE293" s="35">
        <f t="shared" si="212"/>
        <v>-5225.2707430048831</v>
      </c>
      <c r="AF293" s="35">
        <f t="shared" si="212"/>
        <v>-4394.9696344633085</v>
      </c>
      <c r="AG293" s="35">
        <f t="shared" si="212"/>
        <v>-8564.6846958283386</v>
      </c>
      <c r="AH293" s="35">
        <f t="shared" si="212"/>
        <v>-9387.901340344215</v>
      </c>
    </row>
  </sheetData>
  <mergeCells count="8">
    <mergeCell ref="A7:P7"/>
    <mergeCell ref="Q7:AI7"/>
    <mergeCell ref="A4:P4"/>
    <mergeCell ref="Q4:AI4"/>
    <mergeCell ref="A5:P5"/>
    <mergeCell ref="Q5:AI5"/>
    <mergeCell ref="A6:P6"/>
    <mergeCell ref="Q6:AI6"/>
  </mergeCells>
  <pageMargins left="0.7" right="0.7" top="0.75" bottom="0.75" header="0.3" footer="0.3"/>
  <pageSetup scale="66" pageOrder="overThenDown" orientation="landscape" r:id="rId1"/>
  <rowBreaks count="1" manualBreakCount="1">
    <brk id="45" max="36" man="1"/>
  </rowBreaks>
  <colBreaks count="1" manualBreakCount="1">
    <brk id="18" min="8" max="90" man="1"/>
  </colBreaks>
  <customProperties>
    <customPr name="_pios_id" r:id="rId2"/>
  </customProperties>
  <ignoredErrors>
    <ignoredError sqref="E50:F58 E69:F69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0"/>
  <sheetViews>
    <sheetView zoomScaleNormal="100" workbookViewId="0"/>
  </sheetViews>
  <sheetFormatPr defaultColWidth="9.109375" defaultRowHeight="13.8" x14ac:dyDescent="0.3"/>
  <cols>
    <col min="1" max="1" width="10.6640625" style="23" customWidth="1"/>
    <col min="2" max="2" width="9.88671875" style="23" customWidth="1"/>
    <col min="3" max="3" width="11.33203125" style="23" customWidth="1"/>
    <col min="4" max="4" width="14.6640625" style="23" customWidth="1"/>
    <col min="5" max="5" width="12.33203125" style="23" bestFit="1" customWidth="1"/>
    <col min="6" max="6" width="9.109375" style="23" customWidth="1"/>
    <col min="7" max="7" width="11.6640625" style="23" bestFit="1" customWidth="1"/>
    <col min="8" max="8" width="13.5546875" style="23" bestFit="1" customWidth="1"/>
    <col min="9" max="12" width="11.44140625" style="23" bestFit="1" customWidth="1"/>
    <col min="13" max="15" width="10.5546875" style="23" bestFit="1" customWidth="1"/>
    <col min="16" max="16" width="10.6640625" style="23" bestFit="1" customWidth="1"/>
    <col min="17" max="18" width="10.5546875" style="23" bestFit="1" customWidth="1"/>
    <col min="19" max="19" width="9.44140625" style="23" bestFit="1" customWidth="1"/>
    <col min="20" max="31" width="9.6640625" style="23" bestFit="1" customWidth="1"/>
    <col min="32" max="16384" width="9.109375" style="23"/>
  </cols>
  <sheetData>
    <row r="1" spans="1:35" ht="14.4" x14ac:dyDescent="0.3">
      <c r="A1" s="82" t="s">
        <v>86</v>
      </c>
      <c r="B1"/>
      <c r="C1"/>
      <c r="D1"/>
      <c r="E1"/>
      <c r="F1"/>
      <c r="G1"/>
      <c r="H1"/>
      <c r="I1"/>
      <c r="J1"/>
      <c r="P1" s="83" t="str">
        <f>'Link In'!A4</f>
        <v>W/P - 2-1</v>
      </c>
      <c r="Q1" s="82" t="s">
        <v>86</v>
      </c>
      <c r="R1"/>
      <c r="S1"/>
      <c r="T1"/>
      <c r="U1"/>
      <c r="V1"/>
      <c r="W1"/>
      <c r="X1"/>
      <c r="Y1"/>
      <c r="Z1"/>
      <c r="AA1"/>
      <c r="AB1"/>
      <c r="AI1" s="83" t="str">
        <f>P1</f>
        <v>W/P - 2-1</v>
      </c>
    </row>
    <row r="2" spans="1:35" ht="14.4" x14ac:dyDescent="0.3">
      <c r="A2" s="69" t="s">
        <v>87</v>
      </c>
      <c r="B2"/>
      <c r="C2"/>
      <c r="D2"/>
      <c r="E2"/>
      <c r="F2"/>
      <c r="G2"/>
      <c r="H2"/>
      <c r="I2"/>
      <c r="J2"/>
      <c r="P2" s="84" t="str">
        <f ca="1">RIGHT(CELL("filename",$A$1),LEN(CELL("filename",$A$1))-SEARCH("\Revenues",CELL("filename",$A$1),1))</f>
        <v>Revenues\[KAWC 2018 Rate Case - Bill Analysis.xlsx]Fire</v>
      </c>
      <c r="Q2" s="69" t="s">
        <v>87</v>
      </c>
      <c r="R2"/>
      <c r="S2"/>
      <c r="T2"/>
      <c r="U2"/>
      <c r="V2"/>
      <c r="W2"/>
      <c r="X2"/>
      <c r="Y2"/>
      <c r="Z2"/>
      <c r="AA2"/>
      <c r="AB2"/>
      <c r="AI2" s="84" t="str">
        <f ca="1">RIGHT(CELL("filename",$A$1),LEN(CELL("filename",$A$1))-SEARCH("\Revenues",CELL("filename",$A$1),1))</f>
        <v>Revenues\[KAWC 2018 Rate Case - Bill Analysis.xlsx]Fire</v>
      </c>
    </row>
    <row r="4" spans="1:35" x14ac:dyDescent="0.3">
      <c r="A4" s="246" t="str">
        <f>'Link In'!A1</f>
        <v>Kentucky American Water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 t="str">
        <f>A4</f>
        <v>Kentucky American Water</v>
      </c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</row>
    <row r="5" spans="1:35" x14ac:dyDescent="0.3">
      <c r="A5" s="246" t="str">
        <f>'Link In'!A2</f>
        <v>Case No. 2018-00358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 t="str">
        <f>A5</f>
        <v>Case No. 2018-00358</v>
      </c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</row>
    <row r="6" spans="1:35" x14ac:dyDescent="0.3">
      <c r="A6" s="246" t="str">
        <f>'Link In'!A3</f>
        <v>For the 12 Months Ending June 30, 2020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 t="str">
        <f>A6</f>
        <v>For the 12 Months Ending June 30, 2020</v>
      </c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</row>
    <row r="7" spans="1:35" x14ac:dyDescent="0.3">
      <c r="A7" s="246" t="s">
        <v>57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 t="s">
        <v>57</v>
      </c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</row>
    <row r="9" spans="1:35" x14ac:dyDescent="0.3"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5" x14ac:dyDescent="0.3">
      <c r="A10" s="24" t="s">
        <v>0</v>
      </c>
      <c r="B10" s="1"/>
      <c r="C10" s="1"/>
      <c r="D10" s="1"/>
      <c r="E10" s="1" t="s">
        <v>24</v>
      </c>
      <c r="F10" s="1"/>
      <c r="G10" s="1" t="s">
        <v>25</v>
      </c>
      <c r="H10" s="1" t="s">
        <v>25</v>
      </c>
      <c r="I10" s="1" t="s">
        <v>25</v>
      </c>
      <c r="J10" s="1" t="s">
        <v>25</v>
      </c>
      <c r="K10" s="1" t="s">
        <v>25</v>
      </c>
      <c r="L10" s="1" t="s">
        <v>25</v>
      </c>
      <c r="M10" s="1" t="s">
        <v>25</v>
      </c>
      <c r="N10" s="1" t="s">
        <v>25</v>
      </c>
      <c r="O10" s="1" t="s">
        <v>25</v>
      </c>
      <c r="P10" s="1" t="s">
        <v>25</v>
      </c>
      <c r="Q10" s="1" t="s">
        <v>25</v>
      </c>
      <c r="R10" s="1" t="s">
        <v>25</v>
      </c>
      <c r="S10" s="1"/>
      <c r="T10" s="1"/>
      <c r="U10" s="1"/>
      <c r="V10" s="1"/>
      <c r="W10" s="1" t="s">
        <v>26</v>
      </c>
      <c r="X10" s="1" t="s">
        <v>26</v>
      </c>
      <c r="Y10" s="1" t="s">
        <v>26</v>
      </c>
      <c r="Z10" s="1" t="s">
        <v>26</v>
      </c>
      <c r="AA10" s="1" t="s">
        <v>26</v>
      </c>
      <c r="AB10" s="1" t="s">
        <v>26</v>
      </c>
      <c r="AC10" s="1" t="s">
        <v>26</v>
      </c>
      <c r="AD10" s="1" t="s">
        <v>26</v>
      </c>
      <c r="AE10" s="1" t="s">
        <v>26</v>
      </c>
      <c r="AF10" s="1" t="s">
        <v>26</v>
      </c>
      <c r="AG10" s="1" t="s">
        <v>26</v>
      </c>
      <c r="AH10" s="1" t="s">
        <v>26</v>
      </c>
    </row>
    <row r="11" spans="1:35" x14ac:dyDescent="0.3">
      <c r="A11" s="2" t="s">
        <v>1</v>
      </c>
      <c r="B11" s="3"/>
      <c r="C11" s="3"/>
      <c r="D11" s="3"/>
      <c r="E11" s="4"/>
      <c r="F11" s="4"/>
      <c r="G11" s="5">
        <v>43160</v>
      </c>
      <c r="H11" s="5">
        <v>43191</v>
      </c>
      <c r="I11" s="5">
        <v>43221</v>
      </c>
      <c r="J11" s="5">
        <v>43252</v>
      </c>
      <c r="K11" s="5">
        <v>43282</v>
      </c>
      <c r="L11" s="5">
        <v>43313</v>
      </c>
      <c r="M11" s="5">
        <v>43344</v>
      </c>
      <c r="N11" s="5">
        <v>43374</v>
      </c>
      <c r="O11" s="5">
        <v>43405</v>
      </c>
      <c r="P11" s="5">
        <v>43435</v>
      </c>
      <c r="Q11" s="5">
        <v>43466</v>
      </c>
      <c r="R11" s="5">
        <v>43497</v>
      </c>
      <c r="S11" s="5">
        <v>43525</v>
      </c>
      <c r="T11" s="5">
        <v>43556</v>
      </c>
      <c r="U11" s="5">
        <v>43586</v>
      </c>
      <c r="V11" s="5">
        <v>43617</v>
      </c>
      <c r="W11" s="5">
        <v>43647</v>
      </c>
      <c r="X11" s="5">
        <v>43678</v>
      </c>
      <c r="Y11" s="5">
        <v>43709</v>
      </c>
      <c r="Z11" s="5">
        <v>43739</v>
      </c>
      <c r="AA11" s="5">
        <v>43770</v>
      </c>
      <c r="AB11" s="5">
        <v>43800</v>
      </c>
      <c r="AC11" s="5">
        <v>43831</v>
      </c>
      <c r="AD11" s="5">
        <v>43862</v>
      </c>
      <c r="AE11" s="5">
        <v>43891</v>
      </c>
      <c r="AF11" s="5">
        <v>43922</v>
      </c>
      <c r="AG11" s="5">
        <v>43952</v>
      </c>
      <c r="AH11" s="5">
        <v>43983</v>
      </c>
    </row>
    <row r="12" spans="1:35" ht="11.4" customHeight="1" x14ac:dyDescent="0.3">
      <c r="A12" s="6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8"/>
      <c r="AC12" s="8"/>
      <c r="AD12" s="8"/>
      <c r="AE12" s="8"/>
      <c r="AF12" s="8"/>
      <c r="AG12" s="8"/>
      <c r="AH12" s="8"/>
    </row>
    <row r="13" spans="1:35" x14ac:dyDescent="0.3">
      <c r="A13" s="6"/>
      <c r="C13" s="74"/>
      <c r="D13" s="10"/>
      <c r="E13" s="7" t="s">
        <v>23</v>
      </c>
      <c r="F13" s="7" t="s">
        <v>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1"/>
      <c r="AB13" s="8"/>
      <c r="AC13" s="8"/>
      <c r="AD13" s="8"/>
      <c r="AE13" s="8"/>
      <c r="AF13" s="8"/>
      <c r="AG13" s="8"/>
      <c r="AH13" s="8"/>
    </row>
    <row r="14" spans="1:35" x14ac:dyDescent="0.3">
      <c r="A14" s="55" t="s">
        <v>61</v>
      </c>
      <c r="B14" s="12" t="s">
        <v>65</v>
      </c>
      <c r="C14" s="13"/>
      <c r="E14" s="149">
        <v>79.77</v>
      </c>
      <c r="F14" s="149">
        <v>70.900000000000006</v>
      </c>
      <c r="G14" s="33">
        <f>'Link In'!B126</f>
        <v>1266.5754042873261</v>
      </c>
      <c r="H14" s="33">
        <f>'Link In'!C126</f>
        <v>1214.5972169988718</v>
      </c>
      <c r="I14" s="33">
        <f>'Link In'!D126</f>
        <v>1247.30964021562</v>
      </c>
      <c r="J14" s="33">
        <f>'Link In'!E126</f>
        <v>1228.972546069951</v>
      </c>
      <c r="K14" s="33">
        <f>'Link In'!F126</f>
        <v>1228.4465337846309</v>
      </c>
      <c r="L14" s="33">
        <f>'Link In'!G126</f>
        <v>1225</v>
      </c>
      <c r="M14" s="33">
        <f>'Link In'!H126</f>
        <v>1240</v>
      </c>
      <c r="N14" s="33">
        <f>'Link In'!I126</f>
        <v>1240</v>
      </c>
      <c r="O14" s="33">
        <f>'Link In'!J126</f>
        <v>1240</v>
      </c>
      <c r="P14" s="33">
        <f>'Link In'!K126</f>
        <v>1240</v>
      </c>
      <c r="Q14" s="33">
        <f>'Link In'!L126</f>
        <v>1240</v>
      </c>
      <c r="R14" s="33">
        <f>'Link In'!M126</f>
        <v>1240</v>
      </c>
      <c r="S14" s="33">
        <f>'Link In'!N126</f>
        <v>1240</v>
      </c>
      <c r="T14" s="33">
        <f>'Link In'!O126</f>
        <v>1240</v>
      </c>
      <c r="U14" s="33">
        <f>'Link In'!P126</f>
        <v>1240</v>
      </c>
      <c r="V14" s="33">
        <f>'Link In'!Q126</f>
        <v>1240</v>
      </c>
      <c r="W14" s="33">
        <f>'Link In'!R126</f>
        <v>1240</v>
      </c>
      <c r="X14" s="33">
        <f>'Link In'!S126</f>
        <v>1240</v>
      </c>
      <c r="Y14" s="33">
        <f>'Link In'!T126</f>
        <v>1240</v>
      </c>
      <c r="Z14" s="33">
        <f>'Link In'!U126</f>
        <v>1240</v>
      </c>
      <c r="AA14" s="33">
        <f>'Link In'!V126</f>
        <v>1240</v>
      </c>
      <c r="AB14" s="33">
        <f>'Link In'!W126</f>
        <v>1240</v>
      </c>
      <c r="AC14" s="33">
        <f>'Link In'!X126</f>
        <v>1240</v>
      </c>
      <c r="AD14" s="33">
        <f>'Link In'!Y126</f>
        <v>1240</v>
      </c>
      <c r="AE14" s="33">
        <f>'Link In'!Z126</f>
        <v>1240</v>
      </c>
      <c r="AF14" s="33">
        <f>'Link In'!AA126</f>
        <v>1240</v>
      </c>
      <c r="AG14" s="33">
        <f>'Link In'!AB126</f>
        <v>1240</v>
      </c>
      <c r="AH14" s="33">
        <f>'Link In'!AC126</f>
        <v>1240</v>
      </c>
    </row>
    <row r="15" spans="1:35" x14ac:dyDescent="0.3">
      <c r="A15" s="6"/>
      <c r="B15" s="12" t="s">
        <v>66</v>
      </c>
      <c r="C15" s="13"/>
      <c r="E15" s="123">
        <v>9.1300000000000008</v>
      </c>
      <c r="F15" s="123">
        <v>8.11</v>
      </c>
      <c r="G15" s="33">
        <f>'Link In'!B127</f>
        <v>70</v>
      </c>
      <c r="H15" s="33">
        <f>'Link In'!C127</f>
        <v>74</v>
      </c>
      <c r="I15" s="33">
        <f>'Link In'!D127</f>
        <v>71</v>
      </c>
      <c r="J15" s="33">
        <f>'Link In'!E127</f>
        <v>69</v>
      </c>
      <c r="K15" s="33">
        <f>'Link In'!F127</f>
        <v>70</v>
      </c>
      <c r="L15" s="33">
        <f>'Link In'!G127</f>
        <v>75</v>
      </c>
      <c r="M15" s="33">
        <f>'Link In'!H127</f>
        <v>75</v>
      </c>
      <c r="N15" s="33">
        <f>'Link In'!I127</f>
        <v>75</v>
      </c>
      <c r="O15" s="33">
        <f>'Link In'!J127</f>
        <v>75</v>
      </c>
      <c r="P15" s="33">
        <f>'Link In'!K127</f>
        <v>75</v>
      </c>
      <c r="Q15" s="33">
        <f>'Link In'!L127</f>
        <v>75</v>
      </c>
      <c r="R15" s="33">
        <f>'Link In'!M127</f>
        <v>75</v>
      </c>
      <c r="S15" s="33">
        <f>'Link In'!N127</f>
        <v>75</v>
      </c>
      <c r="T15" s="33">
        <f>'Link In'!O127</f>
        <v>75</v>
      </c>
      <c r="U15" s="33">
        <f>'Link In'!P127</f>
        <v>75</v>
      </c>
      <c r="V15" s="33">
        <f>'Link In'!Q127</f>
        <v>75</v>
      </c>
      <c r="W15" s="33">
        <f>'Link In'!R127</f>
        <v>75</v>
      </c>
      <c r="X15" s="33">
        <f>'Link In'!S127</f>
        <v>75</v>
      </c>
      <c r="Y15" s="33">
        <f>'Link In'!T127</f>
        <v>75</v>
      </c>
      <c r="Z15" s="33">
        <f>'Link In'!U127</f>
        <v>75</v>
      </c>
      <c r="AA15" s="33">
        <f>'Link In'!V127</f>
        <v>75</v>
      </c>
      <c r="AB15" s="33">
        <f>'Link In'!W127</f>
        <v>75</v>
      </c>
      <c r="AC15" s="33">
        <f>'Link In'!X127</f>
        <v>75</v>
      </c>
      <c r="AD15" s="33">
        <f>'Link In'!Y127</f>
        <v>75</v>
      </c>
      <c r="AE15" s="33">
        <f>'Link In'!Z127</f>
        <v>75</v>
      </c>
      <c r="AF15" s="33">
        <f>'Link In'!AA127</f>
        <v>75</v>
      </c>
      <c r="AG15" s="33">
        <f>'Link In'!AB127</f>
        <v>75</v>
      </c>
      <c r="AH15" s="33">
        <f>'Link In'!AC127</f>
        <v>75</v>
      </c>
    </row>
    <row r="16" spans="1:35" x14ac:dyDescent="0.3">
      <c r="A16" s="6"/>
      <c r="B16" s="12" t="s">
        <v>67</v>
      </c>
      <c r="C16" s="13"/>
      <c r="E16" s="123">
        <v>36.76</v>
      </c>
      <c r="F16" s="123">
        <v>32.67</v>
      </c>
      <c r="G16" s="33">
        <f>'Link In'!B128</f>
        <v>402.30685527747556</v>
      </c>
      <c r="H16" s="33">
        <f>'Link In'!C128</f>
        <v>487.32889009793257</v>
      </c>
      <c r="I16" s="33">
        <f>'Link In'!D128</f>
        <v>438.94532100108819</v>
      </c>
      <c r="J16" s="33">
        <f>'Link In'!E128</f>
        <v>422.54542981501635</v>
      </c>
      <c r="K16" s="33">
        <f>'Link In'!F128</f>
        <v>406.21653971708378</v>
      </c>
      <c r="L16" s="33">
        <f>'Link In'!G128</f>
        <v>476.74238302502727</v>
      </c>
      <c r="M16" s="33">
        <f>'Link In'!H128</f>
        <v>479</v>
      </c>
      <c r="N16" s="33">
        <f>'Link In'!I128</f>
        <v>479</v>
      </c>
      <c r="O16" s="33">
        <f>'Link In'!J128</f>
        <v>479</v>
      </c>
      <c r="P16" s="33">
        <f>'Link In'!K128</f>
        <v>479</v>
      </c>
      <c r="Q16" s="33">
        <f>'Link In'!L128</f>
        <v>479</v>
      </c>
      <c r="R16" s="33">
        <f>'Link In'!M128</f>
        <v>479</v>
      </c>
      <c r="S16" s="33">
        <f>'Link In'!N128</f>
        <v>479</v>
      </c>
      <c r="T16" s="33">
        <f>'Link In'!O128</f>
        <v>479</v>
      </c>
      <c r="U16" s="33">
        <f>'Link In'!P128</f>
        <v>479</v>
      </c>
      <c r="V16" s="33">
        <f>'Link In'!Q128</f>
        <v>479</v>
      </c>
      <c r="W16" s="33">
        <f>'Link In'!R128</f>
        <v>479</v>
      </c>
      <c r="X16" s="33">
        <f>'Link In'!S128</f>
        <v>479</v>
      </c>
      <c r="Y16" s="33">
        <f>'Link In'!T128</f>
        <v>479</v>
      </c>
      <c r="Z16" s="33">
        <f>'Link In'!U128</f>
        <v>479</v>
      </c>
      <c r="AA16" s="33">
        <f>'Link In'!V128</f>
        <v>479</v>
      </c>
      <c r="AB16" s="33">
        <f>'Link In'!W128</f>
        <v>479</v>
      </c>
      <c r="AC16" s="33">
        <f>'Link In'!X128</f>
        <v>479</v>
      </c>
      <c r="AD16" s="33">
        <f>'Link In'!Y128</f>
        <v>479</v>
      </c>
      <c r="AE16" s="33">
        <f>'Link In'!Z128</f>
        <v>479</v>
      </c>
      <c r="AF16" s="33">
        <f>'Link In'!AA128</f>
        <v>479</v>
      </c>
      <c r="AG16" s="33">
        <f>'Link In'!AB128</f>
        <v>479</v>
      </c>
      <c r="AH16" s="33">
        <f>'Link In'!AC128</f>
        <v>479</v>
      </c>
    </row>
    <row r="17" spans="1:34" x14ac:dyDescent="0.3">
      <c r="A17" s="6"/>
      <c r="B17" s="12" t="s">
        <v>68</v>
      </c>
      <c r="C17" s="13"/>
      <c r="E17" s="123">
        <v>82.68</v>
      </c>
      <c r="F17" s="123">
        <v>73.489999999999995</v>
      </c>
      <c r="G17" s="33">
        <f>'Link In'!B129</f>
        <v>909.93154329946776</v>
      </c>
      <c r="H17" s="33">
        <f>'Link In'!C129</f>
        <v>993.30140299951609</v>
      </c>
      <c r="I17" s="33">
        <f>'Link In'!D129</f>
        <v>947.56434446057085</v>
      </c>
      <c r="J17" s="33">
        <f>'Link In'!E129</f>
        <v>929.55067731011115</v>
      </c>
      <c r="K17" s="33">
        <f>'Link In'!F129</f>
        <v>909.84651669085622</v>
      </c>
      <c r="L17" s="33">
        <f>'Link In'!G129</f>
        <v>974.31253023705847</v>
      </c>
      <c r="M17" s="33">
        <f>'Link In'!H129</f>
        <v>968</v>
      </c>
      <c r="N17" s="33">
        <f>'Link In'!I129</f>
        <v>968</v>
      </c>
      <c r="O17" s="33">
        <f>'Link In'!J129</f>
        <v>968</v>
      </c>
      <c r="P17" s="33">
        <f>'Link In'!K129</f>
        <v>968</v>
      </c>
      <c r="Q17" s="33">
        <f>'Link In'!L129</f>
        <v>968</v>
      </c>
      <c r="R17" s="33">
        <f>'Link In'!M129</f>
        <v>968</v>
      </c>
      <c r="S17" s="33">
        <f>'Link In'!N129</f>
        <v>968</v>
      </c>
      <c r="T17" s="33">
        <f>'Link In'!O129</f>
        <v>968</v>
      </c>
      <c r="U17" s="33">
        <f>'Link In'!P129</f>
        <v>968</v>
      </c>
      <c r="V17" s="33">
        <f>'Link In'!Q129</f>
        <v>968</v>
      </c>
      <c r="W17" s="33">
        <f>'Link In'!R129</f>
        <v>968</v>
      </c>
      <c r="X17" s="33">
        <f>'Link In'!S129</f>
        <v>968</v>
      </c>
      <c r="Y17" s="33">
        <f>'Link In'!T129</f>
        <v>968</v>
      </c>
      <c r="Z17" s="33">
        <f>'Link In'!U129</f>
        <v>968</v>
      </c>
      <c r="AA17" s="33">
        <f>'Link In'!V129</f>
        <v>968</v>
      </c>
      <c r="AB17" s="33">
        <f>'Link In'!W129</f>
        <v>968</v>
      </c>
      <c r="AC17" s="33">
        <f>'Link In'!X129</f>
        <v>968</v>
      </c>
      <c r="AD17" s="33">
        <f>'Link In'!Y129</f>
        <v>968</v>
      </c>
      <c r="AE17" s="33">
        <f>'Link In'!Z129</f>
        <v>968</v>
      </c>
      <c r="AF17" s="33">
        <f>'Link In'!AA129</f>
        <v>968</v>
      </c>
      <c r="AG17" s="33">
        <f>'Link In'!AB129</f>
        <v>968</v>
      </c>
      <c r="AH17" s="33">
        <f>'Link In'!AC129</f>
        <v>968</v>
      </c>
    </row>
    <row r="18" spans="1:34" x14ac:dyDescent="0.3">
      <c r="A18" s="6"/>
      <c r="B18" s="12" t="s">
        <v>69</v>
      </c>
      <c r="C18" s="13"/>
      <c r="E18" s="123">
        <v>146.97999999999999</v>
      </c>
      <c r="F18" s="123">
        <v>130.63999999999999</v>
      </c>
      <c r="G18" s="33">
        <f>'Link In'!B130</f>
        <v>304.82194856443056</v>
      </c>
      <c r="H18" s="33">
        <f>'Link In'!C130</f>
        <v>321.69043407266298</v>
      </c>
      <c r="I18" s="33">
        <f>'Link In'!D130</f>
        <v>324.36705674241392</v>
      </c>
      <c r="J18" s="33">
        <f>'Link In'!E130</f>
        <v>312.15063273914819</v>
      </c>
      <c r="K18" s="33">
        <f>'Link In'!F130</f>
        <v>303.03844060416384</v>
      </c>
      <c r="L18" s="33">
        <f>'Link In'!G130</f>
        <v>317.77534358416113</v>
      </c>
      <c r="M18" s="33">
        <f>'Link In'!H130</f>
        <v>320</v>
      </c>
      <c r="N18" s="33">
        <f>'Link In'!I130</f>
        <v>320</v>
      </c>
      <c r="O18" s="33">
        <f>'Link In'!J130</f>
        <v>320</v>
      </c>
      <c r="P18" s="33">
        <f>'Link In'!K130</f>
        <v>320</v>
      </c>
      <c r="Q18" s="33">
        <f>'Link In'!L130</f>
        <v>320</v>
      </c>
      <c r="R18" s="33">
        <f>'Link In'!M130</f>
        <v>320</v>
      </c>
      <c r="S18" s="33">
        <f>'Link In'!N130</f>
        <v>320</v>
      </c>
      <c r="T18" s="33">
        <f>'Link In'!O130</f>
        <v>320</v>
      </c>
      <c r="U18" s="33">
        <f>'Link In'!P130</f>
        <v>320</v>
      </c>
      <c r="V18" s="33">
        <f>'Link In'!Q130</f>
        <v>320</v>
      </c>
      <c r="W18" s="33">
        <f>'Link In'!R130</f>
        <v>320</v>
      </c>
      <c r="X18" s="33">
        <f>'Link In'!S130</f>
        <v>320</v>
      </c>
      <c r="Y18" s="33">
        <f>'Link In'!T130</f>
        <v>320</v>
      </c>
      <c r="Z18" s="33">
        <f>'Link In'!U130</f>
        <v>320</v>
      </c>
      <c r="AA18" s="33">
        <f>'Link In'!V130</f>
        <v>320</v>
      </c>
      <c r="AB18" s="33">
        <f>'Link In'!W130</f>
        <v>320</v>
      </c>
      <c r="AC18" s="33">
        <f>'Link In'!X130</f>
        <v>320</v>
      </c>
      <c r="AD18" s="33">
        <f>'Link In'!Y130</f>
        <v>320</v>
      </c>
      <c r="AE18" s="33">
        <f>'Link In'!Z130</f>
        <v>320</v>
      </c>
      <c r="AF18" s="33">
        <f>'Link In'!AA130</f>
        <v>320</v>
      </c>
      <c r="AG18" s="33">
        <f>'Link In'!AB130</f>
        <v>320</v>
      </c>
      <c r="AH18" s="33">
        <f>'Link In'!AC130</f>
        <v>320</v>
      </c>
    </row>
    <row r="19" spans="1:34" x14ac:dyDescent="0.3">
      <c r="A19" s="6"/>
      <c r="B19" s="12" t="s">
        <v>70</v>
      </c>
      <c r="C19" s="13"/>
      <c r="E19" s="123">
        <v>229.72</v>
      </c>
      <c r="F19" s="123">
        <v>204.18</v>
      </c>
      <c r="G19" s="33">
        <f>'Link In'!B131</f>
        <v>12</v>
      </c>
      <c r="H19" s="33">
        <f>'Link In'!C131</f>
        <v>12</v>
      </c>
      <c r="I19" s="33">
        <f>'Link In'!D131</f>
        <v>12</v>
      </c>
      <c r="J19" s="33">
        <f>'Link In'!E131</f>
        <v>12</v>
      </c>
      <c r="K19" s="33">
        <f>'Link In'!F131</f>
        <v>13</v>
      </c>
      <c r="L19" s="33">
        <f>'Link In'!G131</f>
        <v>13</v>
      </c>
      <c r="M19" s="33">
        <f>'Link In'!H131</f>
        <v>13</v>
      </c>
      <c r="N19" s="33">
        <f>'Link In'!I131</f>
        <v>13</v>
      </c>
      <c r="O19" s="33">
        <f>'Link In'!J131</f>
        <v>13</v>
      </c>
      <c r="P19" s="33">
        <f>'Link In'!K131</f>
        <v>13</v>
      </c>
      <c r="Q19" s="33">
        <f>'Link In'!L131</f>
        <v>13</v>
      </c>
      <c r="R19" s="33">
        <f>'Link In'!M131</f>
        <v>13</v>
      </c>
      <c r="S19" s="33">
        <f>'Link In'!N131</f>
        <v>13</v>
      </c>
      <c r="T19" s="33">
        <f>'Link In'!O131</f>
        <v>13</v>
      </c>
      <c r="U19" s="33">
        <f>'Link In'!P131</f>
        <v>13</v>
      </c>
      <c r="V19" s="33">
        <f>'Link In'!Q131</f>
        <v>13</v>
      </c>
      <c r="W19" s="33">
        <f>'Link In'!R131</f>
        <v>13</v>
      </c>
      <c r="X19" s="33">
        <f>'Link In'!S131</f>
        <v>13</v>
      </c>
      <c r="Y19" s="33">
        <f>'Link In'!T131</f>
        <v>13</v>
      </c>
      <c r="Z19" s="33">
        <f>'Link In'!U131</f>
        <v>13</v>
      </c>
      <c r="AA19" s="33">
        <f>'Link In'!V131</f>
        <v>13</v>
      </c>
      <c r="AB19" s="33">
        <f>'Link In'!W131</f>
        <v>13</v>
      </c>
      <c r="AC19" s="33">
        <f>'Link In'!X131</f>
        <v>13</v>
      </c>
      <c r="AD19" s="33">
        <f>'Link In'!Y131</f>
        <v>13</v>
      </c>
      <c r="AE19" s="33">
        <f>'Link In'!Z131</f>
        <v>13</v>
      </c>
      <c r="AF19" s="33">
        <f>'Link In'!AA131</f>
        <v>13</v>
      </c>
      <c r="AG19" s="33">
        <f>'Link In'!AB131</f>
        <v>13</v>
      </c>
      <c r="AH19" s="33">
        <f>'Link In'!AC131</f>
        <v>13</v>
      </c>
    </row>
    <row r="20" spans="1:34" x14ac:dyDescent="0.3">
      <c r="A20" s="6"/>
      <c r="B20" s="12" t="s">
        <v>71</v>
      </c>
      <c r="C20" s="13"/>
      <c r="E20" s="123">
        <v>331.26</v>
      </c>
      <c r="F20" s="123">
        <v>294.43</v>
      </c>
      <c r="G20" s="33">
        <f>'Link In'!B132</f>
        <v>6</v>
      </c>
      <c r="H20" s="33">
        <f>'Link In'!C132</f>
        <v>6</v>
      </c>
      <c r="I20" s="33">
        <f>'Link In'!D132</f>
        <v>6</v>
      </c>
      <c r="J20" s="33">
        <f>'Link In'!E132</f>
        <v>6</v>
      </c>
      <c r="K20" s="33">
        <f>'Link In'!F132</f>
        <v>6</v>
      </c>
      <c r="L20" s="33">
        <f>'Link In'!G132</f>
        <v>6</v>
      </c>
      <c r="M20" s="33">
        <f>'Link In'!H132</f>
        <v>6</v>
      </c>
      <c r="N20" s="33">
        <f>'Link In'!I132</f>
        <v>6</v>
      </c>
      <c r="O20" s="33">
        <f>'Link In'!J132</f>
        <v>6</v>
      </c>
      <c r="P20" s="33">
        <f>'Link In'!K132</f>
        <v>6</v>
      </c>
      <c r="Q20" s="33">
        <f>'Link In'!L132</f>
        <v>6</v>
      </c>
      <c r="R20" s="33">
        <f>'Link In'!M132</f>
        <v>6</v>
      </c>
      <c r="S20" s="33">
        <f>'Link In'!N132</f>
        <v>6</v>
      </c>
      <c r="T20" s="33">
        <f>'Link In'!O132</f>
        <v>6</v>
      </c>
      <c r="U20" s="33">
        <f>'Link In'!P132</f>
        <v>6</v>
      </c>
      <c r="V20" s="33">
        <f>'Link In'!Q132</f>
        <v>6</v>
      </c>
      <c r="W20" s="33">
        <f>'Link In'!R132</f>
        <v>6</v>
      </c>
      <c r="X20" s="33">
        <f>'Link In'!S132</f>
        <v>6</v>
      </c>
      <c r="Y20" s="33">
        <f>'Link In'!T132</f>
        <v>6</v>
      </c>
      <c r="Z20" s="33">
        <f>'Link In'!U132</f>
        <v>6</v>
      </c>
      <c r="AA20" s="33">
        <f>'Link In'!V132</f>
        <v>6</v>
      </c>
      <c r="AB20" s="33">
        <f>'Link In'!W132</f>
        <v>6</v>
      </c>
      <c r="AC20" s="33">
        <f>'Link In'!X132</f>
        <v>6</v>
      </c>
      <c r="AD20" s="33">
        <f>'Link In'!Y132</f>
        <v>6</v>
      </c>
      <c r="AE20" s="33">
        <f>'Link In'!Z132</f>
        <v>6</v>
      </c>
      <c r="AF20" s="33">
        <f>'Link In'!AA132</f>
        <v>6</v>
      </c>
      <c r="AG20" s="33">
        <f>'Link In'!AB132</f>
        <v>6</v>
      </c>
      <c r="AH20" s="33">
        <f>'Link In'!AC132</f>
        <v>6</v>
      </c>
    </row>
    <row r="21" spans="1:34" x14ac:dyDescent="0.3">
      <c r="A21" s="6"/>
      <c r="B21" s="12" t="s">
        <v>72</v>
      </c>
      <c r="C21" s="13"/>
      <c r="E21" s="123">
        <v>450.45</v>
      </c>
      <c r="F21" s="123">
        <v>423.96</v>
      </c>
      <c r="G21" s="33">
        <f>'Link In'!B133</f>
        <v>0</v>
      </c>
      <c r="H21" s="33">
        <f>'Link In'!C133</f>
        <v>0</v>
      </c>
      <c r="I21" s="33">
        <f>'Link In'!D133</f>
        <v>0</v>
      </c>
      <c r="J21" s="33">
        <f>'Link In'!E133</f>
        <v>0</v>
      </c>
      <c r="K21" s="33">
        <f>'Link In'!F133</f>
        <v>0</v>
      </c>
      <c r="L21" s="33">
        <f>'Link In'!G133</f>
        <v>0</v>
      </c>
      <c r="M21" s="33">
        <f>'Link In'!H133</f>
        <v>0</v>
      </c>
      <c r="N21" s="33">
        <f>'Link In'!I133</f>
        <v>0</v>
      </c>
      <c r="O21" s="33">
        <f>'Link In'!J133</f>
        <v>0</v>
      </c>
      <c r="P21" s="33">
        <f>'Link In'!K133</f>
        <v>0</v>
      </c>
      <c r="Q21" s="33">
        <f>'Link In'!L133</f>
        <v>0</v>
      </c>
      <c r="R21" s="33">
        <f>'Link In'!M133</f>
        <v>0</v>
      </c>
      <c r="S21" s="33">
        <f>'Link In'!N133</f>
        <v>0</v>
      </c>
      <c r="T21" s="33">
        <f>'Link In'!O133</f>
        <v>0</v>
      </c>
      <c r="U21" s="33">
        <f>'Link In'!P133</f>
        <v>0</v>
      </c>
      <c r="V21" s="33">
        <f>'Link In'!Q133</f>
        <v>0</v>
      </c>
      <c r="W21" s="33">
        <f>'Link In'!R133</f>
        <v>0</v>
      </c>
      <c r="X21" s="33">
        <f>'Link In'!S133</f>
        <v>0</v>
      </c>
      <c r="Y21" s="33">
        <f>'Link In'!T133</f>
        <v>0</v>
      </c>
      <c r="Z21" s="33">
        <f>'Link In'!U133</f>
        <v>0</v>
      </c>
      <c r="AA21" s="33">
        <f>'Link In'!V133</f>
        <v>0</v>
      </c>
      <c r="AB21" s="33">
        <f>'Link In'!W133</f>
        <v>0</v>
      </c>
      <c r="AC21" s="33">
        <f>'Link In'!X133</f>
        <v>0</v>
      </c>
      <c r="AD21" s="33">
        <f>'Link In'!Y133</f>
        <v>0</v>
      </c>
      <c r="AE21" s="33">
        <f>'Link In'!Z133</f>
        <v>0</v>
      </c>
      <c r="AF21" s="33">
        <f>'Link In'!AA133</f>
        <v>0</v>
      </c>
      <c r="AG21" s="33">
        <f>'Link In'!AB133</f>
        <v>0</v>
      </c>
      <c r="AH21" s="33">
        <f>'Link In'!AC133</f>
        <v>0</v>
      </c>
    </row>
    <row r="22" spans="1:34" x14ac:dyDescent="0.3">
      <c r="A22" s="6"/>
      <c r="B22" s="12" t="s">
        <v>73</v>
      </c>
      <c r="C22" s="13"/>
      <c r="E22" s="123">
        <v>588.21</v>
      </c>
      <c r="F22" s="123">
        <v>522.80999999999995</v>
      </c>
      <c r="G22" s="33">
        <f>'Link In'!B134</f>
        <v>1</v>
      </c>
      <c r="H22" s="33">
        <f>'Link In'!C134</f>
        <v>1</v>
      </c>
      <c r="I22" s="33">
        <f>'Link In'!D134</f>
        <v>1</v>
      </c>
      <c r="J22" s="33">
        <f>'Link In'!E134</f>
        <v>1</v>
      </c>
      <c r="K22" s="33">
        <f>'Link In'!F134</f>
        <v>1</v>
      </c>
      <c r="L22" s="33">
        <f>'Link In'!G134</f>
        <v>1</v>
      </c>
      <c r="M22" s="33">
        <f>'Link In'!H134</f>
        <v>1</v>
      </c>
      <c r="N22" s="33">
        <f>'Link In'!I134</f>
        <v>1</v>
      </c>
      <c r="O22" s="33">
        <f>'Link In'!J134</f>
        <v>1</v>
      </c>
      <c r="P22" s="33">
        <f>'Link In'!K134</f>
        <v>1</v>
      </c>
      <c r="Q22" s="33">
        <f>'Link In'!L134</f>
        <v>1</v>
      </c>
      <c r="R22" s="33">
        <f>'Link In'!M134</f>
        <v>1</v>
      </c>
      <c r="S22" s="33">
        <f>'Link In'!N134</f>
        <v>1</v>
      </c>
      <c r="T22" s="33">
        <f>'Link In'!O134</f>
        <v>1</v>
      </c>
      <c r="U22" s="33">
        <f>'Link In'!P134</f>
        <v>1</v>
      </c>
      <c r="V22" s="33">
        <f>'Link In'!Q134</f>
        <v>1</v>
      </c>
      <c r="W22" s="33">
        <f>'Link In'!R134</f>
        <v>1</v>
      </c>
      <c r="X22" s="33">
        <f>'Link In'!S134</f>
        <v>1</v>
      </c>
      <c r="Y22" s="33">
        <f>'Link In'!T134</f>
        <v>1</v>
      </c>
      <c r="Z22" s="33">
        <f>'Link In'!U134</f>
        <v>1</v>
      </c>
      <c r="AA22" s="33">
        <f>'Link In'!V134</f>
        <v>1</v>
      </c>
      <c r="AB22" s="33">
        <f>'Link In'!W134</f>
        <v>1</v>
      </c>
      <c r="AC22" s="33">
        <f>'Link In'!X134</f>
        <v>1</v>
      </c>
      <c r="AD22" s="33">
        <f>'Link In'!Y134</f>
        <v>1</v>
      </c>
      <c r="AE22" s="33">
        <f>'Link In'!Z134</f>
        <v>1</v>
      </c>
      <c r="AF22" s="33">
        <f>'Link In'!AA134</f>
        <v>1</v>
      </c>
      <c r="AG22" s="33">
        <f>'Link In'!AB134</f>
        <v>1</v>
      </c>
      <c r="AH22" s="33">
        <f>'Link In'!AC134</f>
        <v>1</v>
      </c>
    </row>
    <row r="23" spans="1:34" x14ac:dyDescent="0.3">
      <c r="A23" s="55" t="s">
        <v>62</v>
      </c>
      <c r="B23" s="23" t="s">
        <v>65</v>
      </c>
      <c r="C23" s="13"/>
      <c r="D23" s="12"/>
      <c r="E23" s="123">
        <v>44.68</v>
      </c>
      <c r="F23" s="123">
        <v>39.9</v>
      </c>
      <c r="G23" s="33">
        <f>'Link In'!B135</f>
        <v>7502</v>
      </c>
      <c r="H23" s="33">
        <f>'Link In'!C135</f>
        <v>7502</v>
      </c>
      <c r="I23" s="33">
        <f>'Link In'!D135</f>
        <v>7502</v>
      </c>
      <c r="J23" s="33">
        <f>'Link In'!E135</f>
        <v>7503.9999999999991</v>
      </c>
      <c r="K23" s="33">
        <f>'Link In'!F135</f>
        <v>7502</v>
      </c>
      <c r="L23" s="33">
        <f>'Link In'!G135</f>
        <v>7502</v>
      </c>
      <c r="M23" s="33">
        <f>'Link In'!H135</f>
        <v>7502</v>
      </c>
      <c r="N23" s="33">
        <f>'Link In'!I135</f>
        <v>7502</v>
      </c>
      <c r="O23" s="33">
        <f>'Link In'!J135</f>
        <v>7502</v>
      </c>
      <c r="P23" s="33">
        <f>'Link In'!K135</f>
        <v>7502</v>
      </c>
      <c r="Q23" s="33">
        <f>'Link In'!L135</f>
        <v>7502</v>
      </c>
      <c r="R23" s="33">
        <f>'Link In'!M135</f>
        <v>7502</v>
      </c>
      <c r="S23" s="33">
        <f>'Link In'!N135</f>
        <v>7502</v>
      </c>
      <c r="T23" s="33">
        <f>'Link In'!O135</f>
        <v>7502</v>
      </c>
      <c r="U23" s="33">
        <f>'Link In'!P135</f>
        <v>7502</v>
      </c>
      <c r="V23" s="33">
        <f>'Link In'!Q135</f>
        <v>7502</v>
      </c>
      <c r="W23" s="33">
        <f>'Link In'!R135</f>
        <v>7502</v>
      </c>
      <c r="X23" s="33">
        <f>'Link In'!S135</f>
        <v>7502</v>
      </c>
      <c r="Y23" s="33">
        <f>'Link In'!T135</f>
        <v>7502</v>
      </c>
      <c r="Z23" s="33">
        <f>'Link In'!U135</f>
        <v>7502</v>
      </c>
      <c r="AA23" s="33">
        <f>'Link In'!V135</f>
        <v>7502</v>
      </c>
      <c r="AB23" s="33">
        <f>'Link In'!W135</f>
        <v>7502</v>
      </c>
      <c r="AC23" s="33">
        <f>'Link In'!X135</f>
        <v>7502</v>
      </c>
      <c r="AD23" s="33">
        <f>'Link In'!Y135</f>
        <v>7502</v>
      </c>
      <c r="AE23" s="33">
        <f>'Link In'!Z135</f>
        <v>7502</v>
      </c>
      <c r="AF23" s="33">
        <f>'Link In'!AA135</f>
        <v>7502</v>
      </c>
      <c r="AG23" s="33">
        <f>'Link In'!AB135</f>
        <v>7502</v>
      </c>
      <c r="AH23" s="33">
        <f>'Link In'!AC135</f>
        <v>7502</v>
      </c>
    </row>
    <row r="24" spans="1:34" x14ac:dyDescent="0.3">
      <c r="A24" s="6"/>
      <c r="B24" s="54"/>
      <c r="C24" s="16"/>
      <c r="D24" s="15"/>
      <c r="E24" s="87"/>
      <c r="F24" s="87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x14ac:dyDescent="0.3">
      <c r="A25" s="6"/>
      <c r="B25" s="10" t="s">
        <v>129</v>
      </c>
      <c r="C25" s="18"/>
      <c r="D25" s="10"/>
      <c r="E25" s="17"/>
      <c r="F25" s="17"/>
      <c r="G25" s="18">
        <f>SUM(G14:G24)</f>
        <v>10474.635751428699</v>
      </c>
      <c r="H25" s="18">
        <f>SUM(H14:H24)</f>
        <v>10611.917944168983</v>
      </c>
      <c r="I25" s="18">
        <f>SUM(I14:I24)</f>
        <v>10550.186362419692</v>
      </c>
      <c r="J25" s="18">
        <f t="shared" ref="J25:AH25" si="0">SUM(J14:J24)</f>
        <v>10485.219285934225</v>
      </c>
      <c r="K25" s="18">
        <f>SUM(K14:K24)</f>
        <v>10439.548030796735</v>
      </c>
      <c r="L25" s="18">
        <f t="shared" si="0"/>
        <v>10590.830256846246</v>
      </c>
      <c r="M25" s="18">
        <f t="shared" si="0"/>
        <v>10604</v>
      </c>
      <c r="N25" s="18">
        <f t="shared" si="0"/>
        <v>10604</v>
      </c>
      <c r="O25" s="200">
        <f t="shared" si="0"/>
        <v>10604</v>
      </c>
      <c r="P25" s="18">
        <f t="shared" si="0"/>
        <v>10604</v>
      </c>
      <c r="Q25" s="18">
        <f t="shared" si="0"/>
        <v>10604</v>
      </c>
      <c r="R25" s="18">
        <f t="shared" si="0"/>
        <v>10604</v>
      </c>
      <c r="S25" s="18">
        <f t="shared" si="0"/>
        <v>10604</v>
      </c>
      <c r="T25" s="18">
        <f t="shared" si="0"/>
        <v>10604</v>
      </c>
      <c r="U25" s="18">
        <f t="shared" si="0"/>
        <v>10604</v>
      </c>
      <c r="V25" s="18">
        <f t="shared" si="0"/>
        <v>10604</v>
      </c>
      <c r="W25" s="18">
        <f t="shared" si="0"/>
        <v>10604</v>
      </c>
      <c r="X25" s="18">
        <f t="shared" si="0"/>
        <v>10604</v>
      </c>
      <c r="Y25" s="18">
        <f t="shared" si="0"/>
        <v>10604</v>
      </c>
      <c r="Z25" s="18">
        <f t="shared" si="0"/>
        <v>10604</v>
      </c>
      <c r="AA25" s="17">
        <f t="shared" si="0"/>
        <v>10604</v>
      </c>
      <c r="AB25" s="18">
        <f t="shared" si="0"/>
        <v>10604</v>
      </c>
      <c r="AC25" s="18">
        <f t="shared" si="0"/>
        <v>10604</v>
      </c>
      <c r="AD25" s="18">
        <f t="shared" si="0"/>
        <v>10604</v>
      </c>
      <c r="AE25" s="18">
        <f t="shared" si="0"/>
        <v>10604</v>
      </c>
      <c r="AF25" s="18">
        <f t="shared" si="0"/>
        <v>10604</v>
      </c>
      <c r="AG25" s="18">
        <f t="shared" si="0"/>
        <v>10604</v>
      </c>
      <c r="AH25" s="18">
        <f t="shared" si="0"/>
        <v>10604</v>
      </c>
    </row>
    <row r="26" spans="1:34" x14ac:dyDescent="0.3">
      <c r="A26" s="6"/>
      <c r="B26" s="10"/>
      <c r="C26" s="10"/>
      <c r="D26" s="10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3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</row>
    <row r="27" spans="1:34" x14ac:dyDescent="0.3">
      <c r="A27" s="6"/>
      <c r="B27" s="10"/>
      <c r="C27" s="10"/>
      <c r="D27" s="10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3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</row>
    <row r="28" spans="1:34" x14ac:dyDescent="0.3">
      <c r="A28" s="6"/>
      <c r="B28" s="7"/>
      <c r="C28" s="7"/>
      <c r="D28" s="7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19"/>
      <c r="AF28" s="19"/>
      <c r="AG28" s="19"/>
      <c r="AH28" s="19"/>
    </row>
    <row r="30" spans="1:34" x14ac:dyDescent="0.3">
      <c r="A30" s="2" t="s">
        <v>18</v>
      </c>
      <c r="B30" s="3"/>
      <c r="C30" s="3"/>
      <c r="D30" s="3"/>
      <c r="E30" s="4"/>
      <c r="F30" s="4"/>
      <c r="G30" s="5">
        <f>G11</f>
        <v>43160</v>
      </c>
      <c r="H30" s="5">
        <f t="shared" ref="H30:AH30" si="1">H11</f>
        <v>43191</v>
      </c>
      <c r="I30" s="5">
        <f t="shared" si="1"/>
        <v>43221</v>
      </c>
      <c r="J30" s="5">
        <f t="shared" si="1"/>
        <v>43252</v>
      </c>
      <c r="K30" s="5">
        <f t="shared" si="1"/>
        <v>43282</v>
      </c>
      <c r="L30" s="5">
        <f t="shared" si="1"/>
        <v>43313</v>
      </c>
      <c r="M30" s="5">
        <f t="shared" si="1"/>
        <v>43344</v>
      </c>
      <c r="N30" s="5">
        <f t="shared" si="1"/>
        <v>43374</v>
      </c>
      <c r="O30" s="5">
        <f t="shared" si="1"/>
        <v>43405</v>
      </c>
      <c r="P30" s="5">
        <f t="shared" si="1"/>
        <v>43435</v>
      </c>
      <c r="Q30" s="5">
        <f t="shared" si="1"/>
        <v>43466</v>
      </c>
      <c r="R30" s="5">
        <f t="shared" si="1"/>
        <v>43497</v>
      </c>
      <c r="S30" s="5">
        <f t="shared" si="1"/>
        <v>43525</v>
      </c>
      <c r="T30" s="5">
        <f t="shared" si="1"/>
        <v>43556</v>
      </c>
      <c r="U30" s="5">
        <f t="shared" si="1"/>
        <v>43586</v>
      </c>
      <c r="V30" s="5">
        <f t="shared" si="1"/>
        <v>43617</v>
      </c>
      <c r="W30" s="5">
        <f t="shared" si="1"/>
        <v>43647</v>
      </c>
      <c r="X30" s="5">
        <f t="shared" si="1"/>
        <v>43678</v>
      </c>
      <c r="Y30" s="5">
        <f t="shared" si="1"/>
        <v>43709</v>
      </c>
      <c r="Z30" s="5">
        <f t="shared" si="1"/>
        <v>43739</v>
      </c>
      <c r="AA30" s="5">
        <f t="shared" si="1"/>
        <v>43770</v>
      </c>
      <c r="AB30" s="5">
        <f t="shared" si="1"/>
        <v>43800</v>
      </c>
      <c r="AC30" s="5">
        <f t="shared" si="1"/>
        <v>43831</v>
      </c>
      <c r="AD30" s="5">
        <f t="shared" si="1"/>
        <v>43862</v>
      </c>
      <c r="AE30" s="5">
        <f t="shared" si="1"/>
        <v>43891</v>
      </c>
      <c r="AF30" s="5">
        <f t="shared" si="1"/>
        <v>43922</v>
      </c>
      <c r="AG30" s="5">
        <f t="shared" si="1"/>
        <v>43952</v>
      </c>
      <c r="AH30" s="5">
        <f t="shared" si="1"/>
        <v>43983</v>
      </c>
    </row>
    <row r="31" spans="1:34" x14ac:dyDescent="0.3">
      <c r="A31" s="25"/>
      <c r="B31" s="26"/>
      <c r="C31" s="26"/>
      <c r="D31" s="26"/>
      <c r="E31" s="26"/>
      <c r="F31" s="26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x14ac:dyDescent="0.3">
      <c r="A32" s="6"/>
      <c r="B32" s="10" t="s">
        <v>50</v>
      </c>
      <c r="C32" s="10"/>
      <c r="D32" s="10"/>
      <c r="E32" s="7" t="s">
        <v>23</v>
      </c>
      <c r="F32" s="7" t="s">
        <v>23</v>
      </c>
      <c r="G32" s="27"/>
      <c r="H32" s="27"/>
      <c r="I32" s="27"/>
      <c r="J32" s="27"/>
      <c r="K32" s="27"/>
      <c r="L32" s="27"/>
      <c r="M32" s="27"/>
      <c r="N32" s="27"/>
      <c r="O32" s="56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8"/>
      <c r="AB32" s="27"/>
      <c r="AC32" s="27"/>
      <c r="AD32" s="27"/>
      <c r="AE32" s="27"/>
      <c r="AF32" s="27"/>
      <c r="AG32" s="27"/>
      <c r="AH32" s="27"/>
    </row>
    <row r="33" spans="1:34" x14ac:dyDescent="0.3">
      <c r="A33" s="6"/>
      <c r="B33" s="29" t="s">
        <v>27</v>
      </c>
      <c r="C33" s="29"/>
      <c r="D33" s="29"/>
      <c r="E33" s="151">
        <v>5.0952000000000002</v>
      </c>
      <c r="F33" s="151">
        <v>4.4119999999999999</v>
      </c>
      <c r="G33" s="13">
        <f>'Link In'!B138</f>
        <v>648.1</v>
      </c>
      <c r="H33" s="13">
        <f>'Link In'!C138</f>
        <v>623.9</v>
      </c>
      <c r="I33" s="13">
        <f>'Link In'!D138</f>
        <v>610.20000000000005</v>
      </c>
      <c r="J33" s="13">
        <f>'Link In'!E138</f>
        <v>290.39999999999998</v>
      </c>
      <c r="K33" s="13">
        <f>'Link In'!F138</f>
        <v>578.83218842001975</v>
      </c>
      <c r="L33" s="13">
        <f>'Link In'!G138</f>
        <v>386.38253189401377</v>
      </c>
      <c r="M33" s="13">
        <f>'Link In'!H138</f>
        <v>0</v>
      </c>
      <c r="N33" s="13">
        <f>'Link In'!I138</f>
        <v>0</v>
      </c>
      <c r="O33" s="13">
        <f>'Link In'!J138</f>
        <v>0</v>
      </c>
      <c r="P33" s="13">
        <f>'Link In'!K138</f>
        <v>0</v>
      </c>
      <c r="Q33" s="13">
        <f>'Link In'!L138</f>
        <v>0</v>
      </c>
      <c r="R33" s="13">
        <f>'Link In'!M138</f>
        <v>0</v>
      </c>
      <c r="S33" s="13">
        <f>'Link In'!N138</f>
        <v>0</v>
      </c>
      <c r="T33" s="13">
        <f>'Link In'!O138</f>
        <v>0</v>
      </c>
      <c r="U33" s="13">
        <f>'Link In'!P138</f>
        <v>0</v>
      </c>
      <c r="V33" s="13">
        <f>'Link In'!Q138</f>
        <v>0</v>
      </c>
      <c r="W33" s="13">
        <f>'Link In'!R138</f>
        <v>0</v>
      </c>
      <c r="X33" s="13">
        <f>'Link In'!S138</f>
        <v>0</v>
      </c>
      <c r="Y33" s="13">
        <f>'Link In'!T138</f>
        <v>0</v>
      </c>
      <c r="Z33" s="13">
        <f>'Link In'!U138</f>
        <v>0</v>
      </c>
      <c r="AA33" s="13">
        <f>'Link In'!V138</f>
        <v>0</v>
      </c>
      <c r="AB33" s="13">
        <f>'Link In'!W138</f>
        <v>0</v>
      </c>
      <c r="AC33" s="13">
        <f>'Link In'!X138</f>
        <v>0</v>
      </c>
      <c r="AD33" s="13">
        <f>'Link In'!Y138</f>
        <v>0</v>
      </c>
      <c r="AE33" s="13">
        <f>'Link In'!Z138</f>
        <v>0</v>
      </c>
      <c r="AF33" s="13">
        <f>'Link In'!AA138</f>
        <v>0</v>
      </c>
      <c r="AG33" s="13">
        <f>'Link In'!AB138</f>
        <v>0</v>
      </c>
      <c r="AH33" s="13">
        <f>'Link In'!AC138</f>
        <v>0</v>
      </c>
    </row>
    <row r="34" spans="1:34" x14ac:dyDescent="0.3">
      <c r="A34" s="6"/>
      <c r="B34" s="29" t="s">
        <v>28</v>
      </c>
      <c r="C34" s="29"/>
      <c r="D34" s="29"/>
      <c r="E34" s="88"/>
      <c r="F34" s="88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</row>
    <row r="35" spans="1:34" x14ac:dyDescent="0.3">
      <c r="A35" s="6"/>
      <c r="B35" s="29" t="s">
        <v>29</v>
      </c>
      <c r="C35" s="29"/>
      <c r="D35" s="29"/>
      <c r="E35" s="88"/>
      <c r="F35" s="88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</row>
    <row r="36" spans="1:34" x14ac:dyDescent="0.3">
      <c r="A36" s="6"/>
      <c r="B36" s="29" t="s">
        <v>30</v>
      </c>
      <c r="C36" s="29"/>
      <c r="D36" s="29"/>
      <c r="E36" s="88"/>
      <c r="F36" s="88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</row>
    <row r="37" spans="1:34" x14ac:dyDescent="0.3">
      <c r="A37" s="6"/>
      <c r="B37" s="29"/>
      <c r="C37" s="29"/>
      <c r="D37" s="29"/>
      <c r="E37" s="88"/>
      <c r="F37" s="88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x14ac:dyDescent="0.3">
      <c r="A38" s="6"/>
      <c r="B38" s="30"/>
      <c r="C38" s="30"/>
      <c r="D38" s="30"/>
      <c r="E38" s="89"/>
      <c r="F38" s="89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x14ac:dyDescent="0.3">
      <c r="A39" s="22"/>
      <c r="B39" s="10" t="s">
        <v>130</v>
      </c>
      <c r="C39" s="10"/>
      <c r="D39" s="10"/>
      <c r="E39" s="17"/>
      <c r="F39" s="17"/>
      <c r="G39" s="13">
        <f>SUM(G33:G38)</f>
        <v>648.1</v>
      </c>
      <c r="H39" s="13">
        <f t="shared" ref="H39:O39" si="2">SUM(H33:H38)</f>
        <v>623.9</v>
      </c>
      <c r="I39" s="13">
        <f t="shared" si="2"/>
        <v>610.20000000000005</v>
      </c>
      <c r="J39" s="13">
        <f t="shared" si="2"/>
        <v>290.39999999999998</v>
      </c>
      <c r="K39" s="13">
        <f t="shared" si="2"/>
        <v>578.83218842001975</v>
      </c>
      <c r="L39" s="13">
        <f t="shared" si="2"/>
        <v>386.38253189401377</v>
      </c>
      <c r="M39" s="13">
        <f t="shared" si="2"/>
        <v>0</v>
      </c>
      <c r="N39" s="13">
        <f t="shared" si="2"/>
        <v>0</v>
      </c>
      <c r="O39" s="13">
        <f t="shared" si="2"/>
        <v>0</v>
      </c>
      <c r="P39" s="13">
        <f>SUM(P33:P36)</f>
        <v>0</v>
      </c>
      <c r="Q39" s="13">
        <f t="shared" ref="Q39:AA39" si="3">SUM(Q33:Q36)</f>
        <v>0</v>
      </c>
      <c r="R39" s="13">
        <f t="shared" si="3"/>
        <v>0</v>
      </c>
      <c r="S39" s="13">
        <f t="shared" si="3"/>
        <v>0</v>
      </c>
      <c r="T39" s="13">
        <f t="shared" si="3"/>
        <v>0</v>
      </c>
      <c r="U39" s="13">
        <f t="shared" si="3"/>
        <v>0</v>
      </c>
      <c r="V39" s="13">
        <f t="shared" si="3"/>
        <v>0</v>
      </c>
      <c r="W39" s="13">
        <f t="shared" si="3"/>
        <v>0</v>
      </c>
      <c r="X39" s="13">
        <f t="shared" si="3"/>
        <v>0</v>
      </c>
      <c r="Y39" s="13">
        <f t="shared" si="3"/>
        <v>0</v>
      </c>
      <c r="Z39" s="13">
        <f t="shared" si="3"/>
        <v>0</v>
      </c>
      <c r="AA39" s="13">
        <f t="shared" si="3"/>
        <v>0</v>
      </c>
      <c r="AB39" s="13">
        <f>SUM(AB33:AB38)</f>
        <v>0</v>
      </c>
      <c r="AC39" s="13">
        <f t="shared" ref="AC39:AH39" si="4">SUM(AC33:AC38)</f>
        <v>0</v>
      </c>
      <c r="AD39" s="13">
        <f t="shared" si="4"/>
        <v>0</v>
      </c>
      <c r="AE39" s="13">
        <f t="shared" si="4"/>
        <v>0</v>
      </c>
      <c r="AF39" s="13">
        <f t="shared" si="4"/>
        <v>0</v>
      </c>
      <c r="AG39" s="13">
        <f t="shared" si="4"/>
        <v>0</v>
      </c>
      <c r="AH39" s="13">
        <f t="shared" si="4"/>
        <v>0</v>
      </c>
    </row>
    <row r="40" spans="1:34" x14ac:dyDescent="0.3">
      <c r="A40" s="6"/>
      <c r="B40" s="10"/>
      <c r="C40" s="10"/>
      <c r="D40" s="10"/>
      <c r="E40" s="31"/>
      <c r="F40" s="18"/>
      <c r="G40" s="13"/>
      <c r="H40" s="13"/>
      <c r="I40" s="13"/>
      <c r="J40" s="13"/>
      <c r="K40" s="13"/>
      <c r="L40" s="13"/>
      <c r="M40" s="13"/>
      <c r="N40" s="13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</row>
    <row r="41" spans="1:34" x14ac:dyDescent="0.3">
      <c r="G41" s="53"/>
      <c r="H41" s="53"/>
      <c r="I41" s="53"/>
      <c r="J41" s="53"/>
      <c r="K41" s="53"/>
      <c r="L41" s="53"/>
      <c r="M41" s="53"/>
      <c r="N41" s="53"/>
      <c r="O41" s="53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</row>
    <row r="45" spans="1:34" x14ac:dyDescent="0.3"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</row>
    <row r="46" spans="1:34" x14ac:dyDescent="0.3">
      <c r="A46" s="24" t="s">
        <v>36</v>
      </c>
      <c r="B46" s="1"/>
      <c r="C46" s="1"/>
      <c r="D46" s="1"/>
      <c r="E46" s="1" t="s">
        <v>24</v>
      </c>
      <c r="F46" s="1"/>
      <c r="G46" s="1" t="s">
        <v>25</v>
      </c>
      <c r="H46" s="1" t="s">
        <v>25</v>
      </c>
      <c r="I46" s="1" t="s">
        <v>25</v>
      </c>
      <c r="J46" s="1" t="s">
        <v>25</v>
      </c>
      <c r="K46" s="1" t="s">
        <v>25</v>
      </c>
      <c r="L46" s="1" t="s">
        <v>25</v>
      </c>
      <c r="M46" s="1" t="s">
        <v>25</v>
      </c>
      <c r="N46" s="1" t="s">
        <v>25</v>
      </c>
      <c r="O46" s="1" t="s">
        <v>25</v>
      </c>
      <c r="P46" s="1" t="s">
        <v>25</v>
      </c>
      <c r="Q46" s="1" t="s">
        <v>25</v>
      </c>
      <c r="R46" s="1" t="s">
        <v>25</v>
      </c>
      <c r="S46" s="1"/>
      <c r="T46" s="1"/>
      <c r="U46" s="1"/>
      <c r="V46" s="1"/>
      <c r="W46" s="1" t="s">
        <v>26</v>
      </c>
      <c r="X46" s="1" t="s">
        <v>26</v>
      </c>
      <c r="Y46" s="1" t="s">
        <v>26</v>
      </c>
      <c r="Z46" s="1" t="s">
        <v>26</v>
      </c>
      <c r="AA46" s="1" t="s">
        <v>26</v>
      </c>
      <c r="AB46" s="1" t="s">
        <v>26</v>
      </c>
      <c r="AC46" s="1" t="s">
        <v>26</v>
      </c>
      <c r="AD46" s="1" t="s">
        <v>26</v>
      </c>
      <c r="AE46" s="1" t="s">
        <v>26</v>
      </c>
      <c r="AF46" s="1" t="s">
        <v>26</v>
      </c>
      <c r="AG46" s="1" t="s">
        <v>26</v>
      </c>
      <c r="AH46" s="1" t="s">
        <v>26</v>
      </c>
    </row>
    <row r="47" spans="1:34" x14ac:dyDescent="0.3">
      <c r="A47" s="2" t="s">
        <v>1</v>
      </c>
      <c r="B47" s="3"/>
      <c r="C47" s="3"/>
      <c r="D47" s="3"/>
      <c r="E47" s="4"/>
      <c r="F47" s="4"/>
      <c r="G47" s="5">
        <f>G11</f>
        <v>43160</v>
      </c>
      <c r="H47" s="5">
        <f t="shared" ref="H47:AH47" si="5">H11</f>
        <v>43191</v>
      </c>
      <c r="I47" s="5">
        <f t="shared" si="5"/>
        <v>43221</v>
      </c>
      <c r="J47" s="5">
        <f t="shared" si="5"/>
        <v>43252</v>
      </c>
      <c r="K47" s="5">
        <f t="shared" si="5"/>
        <v>43282</v>
      </c>
      <c r="L47" s="5">
        <f t="shared" si="5"/>
        <v>43313</v>
      </c>
      <c r="M47" s="5">
        <f t="shared" si="5"/>
        <v>43344</v>
      </c>
      <c r="N47" s="5">
        <f t="shared" si="5"/>
        <v>43374</v>
      </c>
      <c r="O47" s="5">
        <f t="shared" si="5"/>
        <v>43405</v>
      </c>
      <c r="P47" s="5">
        <f t="shared" si="5"/>
        <v>43435</v>
      </c>
      <c r="Q47" s="5">
        <f t="shared" si="5"/>
        <v>43466</v>
      </c>
      <c r="R47" s="5">
        <f t="shared" si="5"/>
        <v>43497</v>
      </c>
      <c r="S47" s="5">
        <f t="shared" si="5"/>
        <v>43525</v>
      </c>
      <c r="T47" s="5">
        <f t="shared" si="5"/>
        <v>43556</v>
      </c>
      <c r="U47" s="5">
        <f t="shared" si="5"/>
        <v>43586</v>
      </c>
      <c r="V47" s="5">
        <f t="shared" si="5"/>
        <v>43617</v>
      </c>
      <c r="W47" s="5">
        <f t="shared" si="5"/>
        <v>43647</v>
      </c>
      <c r="X47" s="5">
        <f t="shared" si="5"/>
        <v>43678</v>
      </c>
      <c r="Y47" s="5">
        <f t="shared" si="5"/>
        <v>43709</v>
      </c>
      <c r="Z47" s="5">
        <f t="shared" si="5"/>
        <v>43739</v>
      </c>
      <c r="AA47" s="5">
        <f t="shared" si="5"/>
        <v>43770</v>
      </c>
      <c r="AB47" s="5">
        <f t="shared" si="5"/>
        <v>43800</v>
      </c>
      <c r="AC47" s="5">
        <f t="shared" si="5"/>
        <v>43831</v>
      </c>
      <c r="AD47" s="5">
        <f t="shared" si="5"/>
        <v>43862</v>
      </c>
      <c r="AE47" s="5">
        <f t="shared" si="5"/>
        <v>43891</v>
      </c>
      <c r="AF47" s="5">
        <f t="shared" si="5"/>
        <v>43922</v>
      </c>
      <c r="AG47" s="5">
        <f t="shared" si="5"/>
        <v>43952</v>
      </c>
      <c r="AH47" s="5">
        <f t="shared" si="5"/>
        <v>43983</v>
      </c>
    </row>
    <row r="48" spans="1:34" x14ac:dyDescent="0.3">
      <c r="A48" s="6"/>
      <c r="B48" s="7"/>
      <c r="C48" s="7"/>
      <c r="D48" s="7"/>
      <c r="E48" s="7"/>
      <c r="F48" s="7"/>
      <c r="G48" s="8"/>
      <c r="H48" s="8"/>
      <c r="I48" s="8"/>
      <c r="J48" s="8"/>
      <c r="K48" s="8"/>
      <c r="L48" s="8"/>
      <c r="M48" s="8"/>
      <c r="N48" s="8"/>
      <c r="O48" s="9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9"/>
      <c r="AB48" s="8"/>
      <c r="AC48" s="8"/>
      <c r="AD48" s="8"/>
      <c r="AE48" s="8"/>
      <c r="AF48" s="8"/>
      <c r="AG48" s="8"/>
      <c r="AH48" s="8"/>
    </row>
    <row r="49" spans="1:34" x14ac:dyDescent="0.3">
      <c r="A49" s="6"/>
      <c r="B49" s="10"/>
      <c r="C49" s="10"/>
      <c r="D49" s="10"/>
      <c r="E49" s="7" t="s">
        <v>23</v>
      </c>
      <c r="F49" s="7" t="s">
        <v>23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1"/>
      <c r="AB49" s="8"/>
      <c r="AC49" s="8"/>
      <c r="AD49" s="8"/>
      <c r="AE49" s="8"/>
      <c r="AF49" s="8"/>
      <c r="AG49" s="8"/>
      <c r="AH49" s="8"/>
    </row>
    <row r="50" spans="1:34" x14ac:dyDescent="0.3">
      <c r="A50" s="55" t="s">
        <v>61</v>
      </c>
      <c r="B50" s="90" t="s">
        <v>65</v>
      </c>
      <c r="C50" s="75"/>
      <c r="D50" s="59"/>
      <c r="E50" s="149">
        <f>E14</f>
        <v>79.77</v>
      </c>
      <c r="F50" s="149">
        <f>F14</f>
        <v>70.900000000000006</v>
      </c>
      <c r="G50" s="155">
        <f t="shared" ref="G50:J59" si="6">$E50*G14</f>
        <v>101034.72</v>
      </c>
      <c r="H50" s="155">
        <f t="shared" si="6"/>
        <v>96888.42</v>
      </c>
      <c r="I50" s="155">
        <f t="shared" si="6"/>
        <v>99497.89</v>
      </c>
      <c r="J50" s="155">
        <f>$E50*J14</f>
        <v>98035.139999999985</v>
      </c>
      <c r="K50" s="155">
        <f t="shared" ref="K50:L50" si="7">$E50*K14</f>
        <v>97993.180000000008</v>
      </c>
      <c r="L50" s="155">
        <f t="shared" si="7"/>
        <v>97718.25</v>
      </c>
      <c r="M50" s="155">
        <f>$F50*M14</f>
        <v>87916</v>
      </c>
      <c r="N50" s="155">
        <f t="shared" ref="N50:AH50" si="8">$F50*N14</f>
        <v>87916</v>
      </c>
      <c r="O50" s="155">
        <f t="shared" si="8"/>
        <v>87916</v>
      </c>
      <c r="P50" s="155">
        <f t="shared" si="8"/>
        <v>87916</v>
      </c>
      <c r="Q50" s="155">
        <f t="shared" si="8"/>
        <v>87916</v>
      </c>
      <c r="R50" s="155">
        <f t="shared" si="8"/>
        <v>87916</v>
      </c>
      <c r="S50" s="155">
        <f t="shared" si="8"/>
        <v>87916</v>
      </c>
      <c r="T50" s="155">
        <f t="shared" si="8"/>
        <v>87916</v>
      </c>
      <c r="U50" s="155">
        <f t="shared" si="8"/>
        <v>87916</v>
      </c>
      <c r="V50" s="155">
        <f t="shared" si="8"/>
        <v>87916</v>
      </c>
      <c r="W50" s="155">
        <f t="shared" si="8"/>
        <v>87916</v>
      </c>
      <c r="X50" s="155">
        <f t="shared" si="8"/>
        <v>87916</v>
      </c>
      <c r="Y50" s="155">
        <f t="shared" si="8"/>
        <v>87916</v>
      </c>
      <c r="Z50" s="155">
        <f t="shared" si="8"/>
        <v>87916</v>
      </c>
      <c r="AA50" s="155">
        <f t="shared" si="8"/>
        <v>87916</v>
      </c>
      <c r="AB50" s="155">
        <f t="shared" si="8"/>
        <v>87916</v>
      </c>
      <c r="AC50" s="155">
        <f t="shared" si="8"/>
        <v>87916</v>
      </c>
      <c r="AD50" s="155">
        <f t="shared" si="8"/>
        <v>87916</v>
      </c>
      <c r="AE50" s="155">
        <f t="shared" si="8"/>
        <v>87916</v>
      </c>
      <c r="AF50" s="155">
        <f t="shared" si="8"/>
        <v>87916</v>
      </c>
      <c r="AG50" s="155">
        <f t="shared" si="8"/>
        <v>87916</v>
      </c>
      <c r="AH50" s="155">
        <f t="shared" si="8"/>
        <v>87916</v>
      </c>
    </row>
    <row r="51" spans="1:34" x14ac:dyDescent="0.3">
      <c r="A51" s="6"/>
      <c r="B51" s="12" t="s">
        <v>66</v>
      </c>
      <c r="C51" s="75"/>
      <c r="D51" s="59"/>
      <c r="E51" s="123">
        <f t="shared" ref="E51:F59" si="9">E15</f>
        <v>9.1300000000000008</v>
      </c>
      <c r="F51" s="123">
        <f t="shared" si="9"/>
        <v>8.11</v>
      </c>
      <c r="G51" s="33">
        <f t="shared" si="6"/>
        <v>639.1</v>
      </c>
      <c r="H51" s="33">
        <f t="shared" si="6"/>
        <v>675.62</v>
      </c>
      <c r="I51" s="33">
        <f t="shared" si="6"/>
        <v>648.23</v>
      </c>
      <c r="J51" s="33">
        <f t="shared" si="6"/>
        <v>629.97</v>
      </c>
      <c r="K51" s="33">
        <f t="shared" ref="K51:L51" si="10">$E51*K15</f>
        <v>639.1</v>
      </c>
      <c r="L51" s="33">
        <f t="shared" si="10"/>
        <v>684.75000000000011</v>
      </c>
      <c r="M51" s="33">
        <f t="shared" ref="M51:AH51" si="11">$F51*M15</f>
        <v>608.25</v>
      </c>
      <c r="N51" s="33">
        <f t="shared" si="11"/>
        <v>608.25</v>
      </c>
      <c r="O51" s="33">
        <f t="shared" si="11"/>
        <v>608.25</v>
      </c>
      <c r="P51" s="33">
        <f t="shared" si="11"/>
        <v>608.25</v>
      </c>
      <c r="Q51" s="33">
        <f t="shared" si="11"/>
        <v>608.25</v>
      </c>
      <c r="R51" s="33">
        <f t="shared" si="11"/>
        <v>608.25</v>
      </c>
      <c r="S51" s="33">
        <f t="shared" si="11"/>
        <v>608.25</v>
      </c>
      <c r="T51" s="33">
        <f t="shared" si="11"/>
        <v>608.25</v>
      </c>
      <c r="U51" s="33">
        <f t="shared" si="11"/>
        <v>608.25</v>
      </c>
      <c r="V51" s="33">
        <f t="shared" si="11"/>
        <v>608.25</v>
      </c>
      <c r="W51" s="33">
        <f t="shared" si="11"/>
        <v>608.25</v>
      </c>
      <c r="X51" s="33">
        <f t="shared" si="11"/>
        <v>608.25</v>
      </c>
      <c r="Y51" s="33">
        <f t="shared" si="11"/>
        <v>608.25</v>
      </c>
      <c r="Z51" s="33">
        <f t="shared" si="11"/>
        <v>608.25</v>
      </c>
      <c r="AA51" s="33">
        <f t="shared" si="11"/>
        <v>608.25</v>
      </c>
      <c r="AB51" s="33">
        <f t="shared" si="11"/>
        <v>608.25</v>
      </c>
      <c r="AC51" s="33">
        <f t="shared" si="11"/>
        <v>608.25</v>
      </c>
      <c r="AD51" s="33">
        <f t="shared" si="11"/>
        <v>608.25</v>
      </c>
      <c r="AE51" s="33">
        <f t="shared" si="11"/>
        <v>608.25</v>
      </c>
      <c r="AF51" s="33">
        <f t="shared" si="11"/>
        <v>608.25</v>
      </c>
      <c r="AG51" s="33">
        <f t="shared" si="11"/>
        <v>608.25</v>
      </c>
      <c r="AH51" s="33">
        <f t="shared" si="11"/>
        <v>608.25</v>
      </c>
    </row>
    <row r="52" spans="1:34" x14ac:dyDescent="0.3">
      <c r="A52" s="6"/>
      <c r="B52" s="12" t="s">
        <v>67</v>
      </c>
      <c r="C52" s="75"/>
      <c r="D52" s="59"/>
      <c r="E52" s="123">
        <f t="shared" si="9"/>
        <v>36.76</v>
      </c>
      <c r="F52" s="123">
        <f t="shared" si="9"/>
        <v>32.67</v>
      </c>
      <c r="G52" s="33">
        <f t="shared" si="6"/>
        <v>14788.800000000001</v>
      </c>
      <c r="H52" s="33">
        <f t="shared" si="6"/>
        <v>17914.21</v>
      </c>
      <c r="I52" s="33">
        <f t="shared" si="6"/>
        <v>16135.630000000001</v>
      </c>
      <c r="J52" s="33">
        <f t="shared" si="6"/>
        <v>15532.77</v>
      </c>
      <c r="K52" s="33">
        <f t="shared" ref="K52:L52" si="12">$E52*K16</f>
        <v>14932.519999999999</v>
      </c>
      <c r="L52" s="33">
        <f t="shared" si="12"/>
        <v>17525.050000000003</v>
      </c>
      <c r="M52" s="33">
        <f t="shared" ref="M52:AH52" si="13">$F52*M16</f>
        <v>15648.93</v>
      </c>
      <c r="N52" s="33">
        <f t="shared" si="13"/>
        <v>15648.93</v>
      </c>
      <c r="O52" s="33">
        <f t="shared" si="13"/>
        <v>15648.93</v>
      </c>
      <c r="P52" s="33">
        <f t="shared" si="13"/>
        <v>15648.93</v>
      </c>
      <c r="Q52" s="33">
        <f t="shared" si="13"/>
        <v>15648.93</v>
      </c>
      <c r="R52" s="33">
        <f t="shared" si="13"/>
        <v>15648.93</v>
      </c>
      <c r="S52" s="33">
        <f t="shared" si="13"/>
        <v>15648.93</v>
      </c>
      <c r="T52" s="33">
        <f t="shared" si="13"/>
        <v>15648.93</v>
      </c>
      <c r="U52" s="33">
        <f t="shared" si="13"/>
        <v>15648.93</v>
      </c>
      <c r="V52" s="33">
        <f t="shared" si="13"/>
        <v>15648.93</v>
      </c>
      <c r="W52" s="33">
        <f t="shared" si="13"/>
        <v>15648.93</v>
      </c>
      <c r="X52" s="33">
        <f t="shared" si="13"/>
        <v>15648.93</v>
      </c>
      <c r="Y52" s="33">
        <f t="shared" si="13"/>
        <v>15648.93</v>
      </c>
      <c r="Z52" s="33">
        <f t="shared" si="13"/>
        <v>15648.93</v>
      </c>
      <c r="AA52" s="33">
        <f t="shared" si="13"/>
        <v>15648.93</v>
      </c>
      <c r="AB52" s="33">
        <f t="shared" si="13"/>
        <v>15648.93</v>
      </c>
      <c r="AC52" s="33">
        <f t="shared" si="13"/>
        <v>15648.93</v>
      </c>
      <c r="AD52" s="33">
        <f t="shared" si="13"/>
        <v>15648.93</v>
      </c>
      <c r="AE52" s="33">
        <f t="shared" si="13"/>
        <v>15648.93</v>
      </c>
      <c r="AF52" s="33">
        <f t="shared" si="13"/>
        <v>15648.93</v>
      </c>
      <c r="AG52" s="33">
        <f t="shared" si="13"/>
        <v>15648.93</v>
      </c>
      <c r="AH52" s="33">
        <f t="shared" si="13"/>
        <v>15648.93</v>
      </c>
    </row>
    <row r="53" spans="1:34" x14ac:dyDescent="0.3">
      <c r="A53" s="6"/>
      <c r="B53" s="12" t="s">
        <v>68</v>
      </c>
      <c r="C53" s="75"/>
      <c r="D53" s="59"/>
      <c r="E53" s="123">
        <f t="shared" si="9"/>
        <v>82.68</v>
      </c>
      <c r="F53" s="123">
        <f t="shared" si="9"/>
        <v>73.489999999999995</v>
      </c>
      <c r="G53" s="33">
        <f t="shared" si="6"/>
        <v>75233.14</v>
      </c>
      <c r="H53" s="33">
        <f t="shared" si="6"/>
        <v>82126.16</v>
      </c>
      <c r="I53" s="33">
        <f t="shared" si="6"/>
        <v>78344.62000000001</v>
      </c>
      <c r="J53" s="33">
        <f t="shared" si="6"/>
        <v>76855.25</v>
      </c>
      <c r="K53" s="33">
        <f t="shared" ref="K53:L53" si="14">$E53*K17</f>
        <v>75226.11</v>
      </c>
      <c r="L53" s="33">
        <f t="shared" si="14"/>
        <v>80556.160000000003</v>
      </c>
      <c r="M53" s="33">
        <f t="shared" ref="M53:AH53" si="15">$F53*M17</f>
        <v>71138.319999999992</v>
      </c>
      <c r="N53" s="33">
        <f t="shared" si="15"/>
        <v>71138.319999999992</v>
      </c>
      <c r="O53" s="33">
        <f t="shared" si="15"/>
        <v>71138.319999999992</v>
      </c>
      <c r="P53" s="33">
        <f t="shared" si="15"/>
        <v>71138.319999999992</v>
      </c>
      <c r="Q53" s="33">
        <f t="shared" si="15"/>
        <v>71138.319999999992</v>
      </c>
      <c r="R53" s="33">
        <f t="shared" si="15"/>
        <v>71138.319999999992</v>
      </c>
      <c r="S53" s="33">
        <f t="shared" si="15"/>
        <v>71138.319999999992</v>
      </c>
      <c r="T53" s="33">
        <f t="shared" si="15"/>
        <v>71138.319999999992</v>
      </c>
      <c r="U53" s="33">
        <f t="shared" si="15"/>
        <v>71138.319999999992</v>
      </c>
      <c r="V53" s="33">
        <f t="shared" si="15"/>
        <v>71138.319999999992</v>
      </c>
      <c r="W53" s="33">
        <f t="shared" si="15"/>
        <v>71138.319999999992</v>
      </c>
      <c r="X53" s="33">
        <f t="shared" si="15"/>
        <v>71138.319999999992</v>
      </c>
      <c r="Y53" s="33">
        <f t="shared" si="15"/>
        <v>71138.319999999992</v>
      </c>
      <c r="Z53" s="33">
        <f t="shared" si="15"/>
        <v>71138.319999999992</v>
      </c>
      <c r="AA53" s="33">
        <f t="shared" si="15"/>
        <v>71138.319999999992</v>
      </c>
      <c r="AB53" s="33">
        <f t="shared" si="15"/>
        <v>71138.319999999992</v>
      </c>
      <c r="AC53" s="33">
        <f t="shared" si="15"/>
        <v>71138.319999999992</v>
      </c>
      <c r="AD53" s="33">
        <f t="shared" si="15"/>
        <v>71138.319999999992</v>
      </c>
      <c r="AE53" s="33">
        <f t="shared" si="15"/>
        <v>71138.319999999992</v>
      </c>
      <c r="AF53" s="33">
        <f t="shared" si="15"/>
        <v>71138.319999999992</v>
      </c>
      <c r="AG53" s="33">
        <f t="shared" si="15"/>
        <v>71138.319999999992</v>
      </c>
      <c r="AH53" s="33">
        <f t="shared" si="15"/>
        <v>71138.319999999992</v>
      </c>
    </row>
    <row r="54" spans="1:34" x14ac:dyDescent="0.3">
      <c r="A54" s="6"/>
      <c r="B54" s="12" t="s">
        <v>69</v>
      </c>
      <c r="C54" s="75"/>
      <c r="D54" s="59"/>
      <c r="E54" s="123">
        <f t="shared" si="9"/>
        <v>146.97999999999999</v>
      </c>
      <c r="F54" s="123">
        <f t="shared" si="9"/>
        <v>130.63999999999999</v>
      </c>
      <c r="G54" s="33">
        <f t="shared" si="6"/>
        <v>44802.73</v>
      </c>
      <c r="H54" s="33">
        <f t="shared" si="6"/>
        <v>47282.060000000005</v>
      </c>
      <c r="I54" s="33">
        <f t="shared" si="6"/>
        <v>47675.469999999994</v>
      </c>
      <c r="J54" s="33">
        <f t="shared" si="6"/>
        <v>45879.9</v>
      </c>
      <c r="K54" s="33">
        <f t="shared" ref="K54:L54" si="16">$E54*K18</f>
        <v>44540.59</v>
      </c>
      <c r="L54" s="33">
        <f t="shared" si="16"/>
        <v>46706.62</v>
      </c>
      <c r="M54" s="33">
        <f t="shared" ref="M54:AH54" si="17">$F54*M18</f>
        <v>41804.799999999996</v>
      </c>
      <c r="N54" s="33">
        <f t="shared" si="17"/>
        <v>41804.799999999996</v>
      </c>
      <c r="O54" s="33">
        <f t="shared" si="17"/>
        <v>41804.799999999996</v>
      </c>
      <c r="P54" s="33">
        <f t="shared" si="17"/>
        <v>41804.799999999996</v>
      </c>
      <c r="Q54" s="33">
        <f t="shared" si="17"/>
        <v>41804.799999999996</v>
      </c>
      <c r="R54" s="33">
        <f t="shared" si="17"/>
        <v>41804.799999999996</v>
      </c>
      <c r="S54" s="33">
        <f t="shared" si="17"/>
        <v>41804.799999999996</v>
      </c>
      <c r="T54" s="33">
        <f t="shared" si="17"/>
        <v>41804.799999999996</v>
      </c>
      <c r="U54" s="33">
        <f t="shared" si="17"/>
        <v>41804.799999999996</v>
      </c>
      <c r="V54" s="33">
        <f t="shared" si="17"/>
        <v>41804.799999999996</v>
      </c>
      <c r="W54" s="33">
        <f t="shared" si="17"/>
        <v>41804.799999999996</v>
      </c>
      <c r="X54" s="33">
        <f t="shared" si="17"/>
        <v>41804.799999999996</v>
      </c>
      <c r="Y54" s="33">
        <f t="shared" si="17"/>
        <v>41804.799999999996</v>
      </c>
      <c r="Z54" s="33">
        <f t="shared" si="17"/>
        <v>41804.799999999996</v>
      </c>
      <c r="AA54" s="33">
        <f t="shared" si="17"/>
        <v>41804.799999999996</v>
      </c>
      <c r="AB54" s="33">
        <f t="shared" si="17"/>
        <v>41804.799999999996</v>
      </c>
      <c r="AC54" s="33">
        <f t="shared" si="17"/>
        <v>41804.799999999996</v>
      </c>
      <c r="AD54" s="33">
        <f t="shared" si="17"/>
        <v>41804.799999999996</v>
      </c>
      <c r="AE54" s="33">
        <f t="shared" si="17"/>
        <v>41804.799999999996</v>
      </c>
      <c r="AF54" s="33">
        <f t="shared" si="17"/>
        <v>41804.799999999996</v>
      </c>
      <c r="AG54" s="33">
        <f t="shared" si="17"/>
        <v>41804.799999999996</v>
      </c>
      <c r="AH54" s="33">
        <f t="shared" si="17"/>
        <v>41804.799999999996</v>
      </c>
    </row>
    <row r="55" spans="1:34" x14ac:dyDescent="0.3">
      <c r="A55" s="6"/>
      <c r="B55" s="12" t="s">
        <v>70</v>
      </c>
      <c r="C55" s="75"/>
      <c r="D55" s="59"/>
      <c r="E55" s="123">
        <f t="shared" si="9"/>
        <v>229.72</v>
      </c>
      <c r="F55" s="123">
        <f t="shared" si="9"/>
        <v>204.18</v>
      </c>
      <c r="G55" s="33">
        <f t="shared" si="6"/>
        <v>2756.64</v>
      </c>
      <c r="H55" s="33">
        <f t="shared" si="6"/>
        <v>2756.64</v>
      </c>
      <c r="I55" s="33">
        <f t="shared" si="6"/>
        <v>2756.64</v>
      </c>
      <c r="J55" s="33">
        <f t="shared" si="6"/>
        <v>2756.64</v>
      </c>
      <c r="K55" s="33">
        <f t="shared" ref="K55:L55" si="18">$E55*K19</f>
        <v>2986.36</v>
      </c>
      <c r="L55" s="33">
        <f t="shared" si="18"/>
        <v>2986.36</v>
      </c>
      <c r="M55" s="33">
        <f t="shared" ref="M55:AH55" si="19">$F55*M19</f>
        <v>2654.34</v>
      </c>
      <c r="N55" s="33">
        <f t="shared" si="19"/>
        <v>2654.34</v>
      </c>
      <c r="O55" s="33">
        <f t="shared" si="19"/>
        <v>2654.34</v>
      </c>
      <c r="P55" s="33">
        <f t="shared" si="19"/>
        <v>2654.34</v>
      </c>
      <c r="Q55" s="33">
        <f t="shared" si="19"/>
        <v>2654.34</v>
      </c>
      <c r="R55" s="33">
        <f t="shared" si="19"/>
        <v>2654.34</v>
      </c>
      <c r="S55" s="33">
        <f t="shared" si="19"/>
        <v>2654.34</v>
      </c>
      <c r="T55" s="33">
        <f t="shared" si="19"/>
        <v>2654.34</v>
      </c>
      <c r="U55" s="33">
        <f t="shared" si="19"/>
        <v>2654.34</v>
      </c>
      <c r="V55" s="33">
        <f t="shared" si="19"/>
        <v>2654.34</v>
      </c>
      <c r="W55" s="33">
        <f t="shared" si="19"/>
        <v>2654.34</v>
      </c>
      <c r="X55" s="33">
        <f t="shared" si="19"/>
        <v>2654.34</v>
      </c>
      <c r="Y55" s="33">
        <f t="shared" si="19"/>
        <v>2654.34</v>
      </c>
      <c r="Z55" s="33">
        <f t="shared" si="19"/>
        <v>2654.34</v>
      </c>
      <c r="AA55" s="33">
        <f t="shared" si="19"/>
        <v>2654.34</v>
      </c>
      <c r="AB55" s="33">
        <f t="shared" si="19"/>
        <v>2654.34</v>
      </c>
      <c r="AC55" s="33">
        <f t="shared" si="19"/>
        <v>2654.34</v>
      </c>
      <c r="AD55" s="33">
        <f t="shared" si="19"/>
        <v>2654.34</v>
      </c>
      <c r="AE55" s="33">
        <f t="shared" si="19"/>
        <v>2654.34</v>
      </c>
      <c r="AF55" s="33">
        <f t="shared" si="19"/>
        <v>2654.34</v>
      </c>
      <c r="AG55" s="33">
        <f t="shared" si="19"/>
        <v>2654.34</v>
      </c>
      <c r="AH55" s="33">
        <f t="shared" si="19"/>
        <v>2654.34</v>
      </c>
    </row>
    <row r="56" spans="1:34" x14ac:dyDescent="0.3">
      <c r="A56" s="6"/>
      <c r="B56" s="12" t="s">
        <v>71</v>
      </c>
      <c r="C56" s="75"/>
      <c r="D56" s="59"/>
      <c r="E56" s="123">
        <f t="shared" si="9"/>
        <v>331.26</v>
      </c>
      <c r="F56" s="123">
        <f t="shared" si="9"/>
        <v>294.43</v>
      </c>
      <c r="G56" s="33">
        <f t="shared" si="6"/>
        <v>1987.56</v>
      </c>
      <c r="H56" s="33">
        <f t="shared" si="6"/>
        <v>1987.56</v>
      </c>
      <c r="I56" s="33">
        <f t="shared" si="6"/>
        <v>1987.56</v>
      </c>
      <c r="J56" s="33">
        <f t="shared" si="6"/>
        <v>1987.56</v>
      </c>
      <c r="K56" s="33">
        <f t="shared" ref="K56:L56" si="20">$E56*K20</f>
        <v>1987.56</v>
      </c>
      <c r="L56" s="33">
        <f t="shared" si="20"/>
        <v>1987.56</v>
      </c>
      <c r="M56" s="33">
        <f t="shared" ref="M56:AH56" si="21">$F56*M20</f>
        <v>1766.58</v>
      </c>
      <c r="N56" s="33">
        <f t="shared" si="21"/>
        <v>1766.58</v>
      </c>
      <c r="O56" s="33">
        <f t="shared" si="21"/>
        <v>1766.58</v>
      </c>
      <c r="P56" s="33">
        <f t="shared" si="21"/>
        <v>1766.58</v>
      </c>
      <c r="Q56" s="33">
        <f t="shared" si="21"/>
        <v>1766.58</v>
      </c>
      <c r="R56" s="33">
        <f t="shared" si="21"/>
        <v>1766.58</v>
      </c>
      <c r="S56" s="33">
        <f t="shared" si="21"/>
        <v>1766.58</v>
      </c>
      <c r="T56" s="33">
        <f t="shared" si="21"/>
        <v>1766.58</v>
      </c>
      <c r="U56" s="33">
        <f t="shared" si="21"/>
        <v>1766.58</v>
      </c>
      <c r="V56" s="33">
        <f t="shared" si="21"/>
        <v>1766.58</v>
      </c>
      <c r="W56" s="33">
        <f t="shared" si="21"/>
        <v>1766.58</v>
      </c>
      <c r="X56" s="33">
        <f t="shared" si="21"/>
        <v>1766.58</v>
      </c>
      <c r="Y56" s="33">
        <f t="shared" si="21"/>
        <v>1766.58</v>
      </c>
      <c r="Z56" s="33">
        <f t="shared" si="21"/>
        <v>1766.58</v>
      </c>
      <c r="AA56" s="33">
        <f t="shared" si="21"/>
        <v>1766.58</v>
      </c>
      <c r="AB56" s="33">
        <f t="shared" si="21"/>
        <v>1766.58</v>
      </c>
      <c r="AC56" s="33">
        <f t="shared" si="21"/>
        <v>1766.58</v>
      </c>
      <c r="AD56" s="33">
        <f t="shared" si="21"/>
        <v>1766.58</v>
      </c>
      <c r="AE56" s="33">
        <f t="shared" si="21"/>
        <v>1766.58</v>
      </c>
      <c r="AF56" s="33">
        <f t="shared" si="21"/>
        <v>1766.58</v>
      </c>
      <c r="AG56" s="33">
        <f t="shared" si="21"/>
        <v>1766.58</v>
      </c>
      <c r="AH56" s="33">
        <f t="shared" si="21"/>
        <v>1766.58</v>
      </c>
    </row>
    <row r="57" spans="1:34" x14ac:dyDescent="0.3">
      <c r="A57" s="6"/>
      <c r="B57" s="12" t="s">
        <v>72</v>
      </c>
      <c r="C57" s="75"/>
      <c r="D57" s="59"/>
      <c r="E57" s="123">
        <f t="shared" si="9"/>
        <v>450.45</v>
      </c>
      <c r="F57" s="123">
        <f t="shared" si="9"/>
        <v>423.96</v>
      </c>
      <c r="G57" s="33">
        <f t="shared" si="6"/>
        <v>0</v>
      </c>
      <c r="H57" s="33">
        <f t="shared" si="6"/>
        <v>0</v>
      </c>
      <c r="I57" s="33">
        <f t="shared" si="6"/>
        <v>0</v>
      </c>
      <c r="J57" s="33">
        <f t="shared" si="6"/>
        <v>0</v>
      </c>
      <c r="K57" s="33">
        <f t="shared" ref="K57:L57" si="22">$E57*K21</f>
        <v>0</v>
      </c>
      <c r="L57" s="33">
        <f t="shared" si="22"/>
        <v>0</v>
      </c>
      <c r="M57" s="33">
        <f t="shared" ref="M57:AH57" si="23">$F57*M21</f>
        <v>0</v>
      </c>
      <c r="N57" s="33">
        <f t="shared" si="23"/>
        <v>0</v>
      </c>
      <c r="O57" s="33">
        <f t="shared" si="23"/>
        <v>0</v>
      </c>
      <c r="P57" s="33">
        <f t="shared" si="23"/>
        <v>0</v>
      </c>
      <c r="Q57" s="33">
        <f t="shared" si="23"/>
        <v>0</v>
      </c>
      <c r="R57" s="33">
        <f t="shared" si="23"/>
        <v>0</v>
      </c>
      <c r="S57" s="33">
        <f t="shared" si="23"/>
        <v>0</v>
      </c>
      <c r="T57" s="33">
        <f t="shared" si="23"/>
        <v>0</v>
      </c>
      <c r="U57" s="33">
        <f t="shared" si="23"/>
        <v>0</v>
      </c>
      <c r="V57" s="33">
        <f t="shared" si="23"/>
        <v>0</v>
      </c>
      <c r="W57" s="33">
        <f t="shared" si="23"/>
        <v>0</v>
      </c>
      <c r="X57" s="33">
        <f t="shared" si="23"/>
        <v>0</v>
      </c>
      <c r="Y57" s="33">
        <f t="shared" si="23"/>
        <v>0</v>
      </c>
      <c r="Z57" s="33">
        <f t="shared" si="23"/>
        <v>0</v>
      </c>
      <c r="AA57" s="33">
        <f t="shared" si="23"/>
        <v>0</v>
      </c>
      <c r="AB57" s="33">
        <f t="shared" si="23"/>
        <v>0</v>
      </c>
      <c r="AC57" s="33">
        <f t="shared" si="23"/>
        <v>0</v>
      </c>
      <c r="AD57" s="33">
        <f t="shared" si="23"/>
        <v>0</v>
      </c>
      <c r="AE57" s="33">
        <f t="shared" si="23"/>
        <v>0</v>
      </c>
      <c r="AF57" s="33">
        <f t="shared" si="23"/>
        <v>0</v>
      </c>
      <c r="AG57" s="33">
        <f t="shared" si="23"/>
        <v>0</v>
      </c>
      <c r="AH57" s="33">
        <f t="shared" si="23"/>
        <v>0</v>
      </c>
    </row>
    <row r="58" spans="1:34" x14ac:dyDescent="0.3">
      <c r="A58" s="6"/>
      <c r="B58" s="12" t="s">
        <v>73</v>
      </c>
      <c r="C58" s="75"/>
      <c r="D58" s="59"/>
      <c r="E58" s="123">
        <f t="shared" si="9"/>
        <v>588.21</v>
      </c>
      <c r="F58" s="123">
        <f t="shared" si="9"/>
        <v>522.80999999999995</v>
      </c>
      <c r="G58" s="33">
        <f t="shared" si="6"/>
        <v>588.21</v>
      </c>
      <c r="H58" s="33">
        <f t="shared" si="6"/>
        <v>588.21</v>
      </c>
      <c r="I58" s="33">
        <f t="shared" si="6"/>
        <v>588.21</v>
      </c>
      <c r="J58" s="33">
        <f t="shared" si="6"/>
        <v>588.21</v>
      </c>
      <c r="K58" s="33">
        <f t="shared" ref="K58:L58" si="24">$E58*K22</f>
        <v>588.21</v>
      </c>
      <c r="L58" s="33">
        <f t="shared" si="24"/>
        <v>588.21</v>
      </c>
      <c r="M58" s="33">
        <f t="shared" ref="M58:AH58" si="25">$F58*M22</f>
        <v>522.80999999999995</v>
      </c>
      <c r="N58" s="33">
        <f t="shared" si="25"/>
        <v>522.80999999999995</v>
      </c>
      <c r="O58" s="33">
        <f t="shared" si="25"/>
        <v>522.80999999999995</v>
      </c>
      <c r="P58" s="33">
        <f t="shared" si="25"/>
        <v>522.80999999999995</v>
      </c>
      <c r="Q58" s="33">
        <f t="shared" si="25"/>
        <v>522.80999999999995</v>
      </c>
      <c r="R58" s="33">
        <f t="shared" si="25"/>
        <v>522.80999999999995</v>
      </c>
      <c r="S58" s="33">
        <f t="shared" si="25"/>
        <v>522.80999999999995</v>
      </c>
      <c r="T58" s="33">
        <f t="shared" si="25"/>
        <v>522.80999999999995</v>
      </c>
      <c r="U58" s="33">
        <f t="shared" si="25"/>
        <v>522.80999999999995</v>
      </c>
      <c r="V58" s="33">
        <f t="shared" si="25"/>
        <v>522.80999999999995</v>
      </c>
      <c r="W58" s="33">
        <f t="shared" si="25"/>
        <v>522.80999999999995</v>
      </c>
      <c r="X58" s="33">
        <f t="shared" si="25"/>
        <v>522.80999999999995</v>
      </c>
      <c r="Y58" s="33">
        <f t="shared" si="25"/>
        <v>522.80999999999995</v>
      </c>
      <c r="Z58" s="33">
        <f t="shared" si="25"/>
        <v>522.80999999999995</v>
      </c>
      <c r="AA58" s="33">
        <f t="shared" si="25"/>
        <v>522.80999999999995</v>
      </c>
      <c r="AB58" s="33">
        <f t="shared" si="25"/>
        <v>522.80999999999995</v>
      </c>
      <c r="AC58" s="33">
        <f t="shared" si="25"/>
        <v>522.80999999999995</v>
      </c>
      <c r="AD58" s="33">
        <f t="shared" si="25"/>
        <v>522.80999999999995</v>
      </c>
      <c r="AE58" s="33">
        <f t="shared" si="25"/>
        <v>522.80999999999995</v>
      </c>
      <c r="AF58" s="33">
        <f t="shared" si="25"/>
        <v>522.80999999999995</v>
      </c>
      <c r="AG58" s="33">
        <f t="shared" si="25"/>
        <v>522.80999999999995</v>
      </c>
      <c r="AH58" s="33">
        <f t="shared" si="25"/>
        <v>522.80999999999995</v>
      </c>
    </row>
    <row r="59" spans="1:34" x14ac:dyDescent="0.3">
      <c r="A59" s="55" t="s">
        <v>62</v>
      </c>
      <c r="B59" s="91" t="s">
        <v>65</v>
      </c>
      <c r="C59" s="75"/>
      <c r="D59" s="59"/>
      <c r="E59" s="123">
        <f t="shared" si="9"/>
        <v>44.68</v>
      </c>
      <c r="F59" s="123">
        <f t="shared" si="9"/>
        <v>39.9</v>
      </c>
      <c r="G59" s="33">
        <f t="shared" si="6"/>
        <v>335189.36</v>
      </c>
      <c r="H59" s="33">
        <f t="shared" si="6"/>
        <v>335189.36</v>
      </c>
      <c r="I59" s="33">
        <f t="shared" si="6"/>
        <v>335189.36</v>
      </c>
      <c r="J59" s="33">
        <f t="shared" si="6"/>
        <v>335278.71999999997</v>
      </c>
      <c r="K59" s="33">
        <f t="shared" ref="K59" si="26">$E59*K23</f>
        <v>335189.36</v>
      </c>
      <c r="L59" s="33">
        <f>$E59*L23</f>
        <v>335189.36</v>
      </c>
      <c r="M59" s="33">
        <f>$F59*M23</f>
        <v>299329.8</v>
      </c>
      <c r="N59" s="33">
        <f t="shared" ref="N59:AH59" si="27">$F59*N23</f>
        <v>299329.8</v>
      </c>
      <c r="O59" s="33">
        <f t="shared" si="27"/>
        <v>299329.8</v>
      </c>
      <c r="P59" s="33">
        <f t="shared" si="27"/>
        <v>299329.8</v>
      </c>
      <c r="Q59" s="33">
        <f t="shared" si="27"/>
        <v>299329.8</v>
      </c>
      <c r="R59" s="33">
        <f t="shared" si="27"/>
        <v>299329.8</v>
      </c>
      <c r="S59" s="33">
        <f t="shared" si="27"/>
        <v>299329.8</v>
      </c>
      <c r="T59" s="33">
        <f t="shared" si="27"/>
        <v>299329.8</v>
      </c>
      <c r="U59" s="33">
        <f t="shared" si="27"/>
        <v>299329.8</v>
      </c>
      <c r="V59" s="33">
        <f t="shared" si="27"/>
        <v>299329.8</v>
      </c>
      <c r="W59" s="33">
        <f t="shared" si="27"/>
        <v>299329.8</v>
      </c>
      <c r="X59" s="33">
        <f t="shared" si="27"/>
        <v>299329.8</v>
      </c>
      <c r="Y59" s="33">
        <f t="shared" si="27"/>
        <v>299329.8</v>
      </c>
      <c r="Z59" s="33">
        <f t="shared" si="27"/>
        <v>299329.8</v>
      </c>
      <c r="AA59" s="33">
        <f t="shared" si="27"/>
        <v>299329.8</v>
      </c>
      <c r="AB59" s="33">
        <f t="shared" si="27"/>
        <v>299329.8</v>
      </c>
      <c r="AC59" s="33">
        <f t="shared" si="27"/>
        <v>299329.8</v>
      </c>
      <c r="AD59" s="33">
        <f t="shared" si="27"/>
        <v>299329.8</v>
      </c>
      <c r="AE59" s="33">
        <f t="shared" si="27"/>
        <v>299329.8</v>
      </c>
      <c r="AF59" s="33">
        <f t="shared" si="27"/>
        <v>299329.8</v>
      </c>
      <c r="AG59" s="33">
        <f t="shared" si="27"/>
        <v>299329.8</v>
      </c>
      <c r="AH59" s="33">
        <f t="shared" si="27"/>
        <v>299329.8</v>
      </c>
    </row>
    <row r="60" spans="1:34" x14ac:dyDescent="0.3">
      <c r="A60" s="6"/>
      <c r="B60" s="54"/>
      <c r="C60" s="15"/>
      <c r="D60" s="59"/>
      <c r="E60" s="87"/>
      <c r="F60" s="87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</row>
    <row r="61" spans="1:34" x14ac:dyDescent="0.3">
      <c r="A61" s="6"/>
      <c r="B61" s="10" t="s">
        <v>124</v>
      </c>
      <c r="C61" s="10"/>
      <c r="D61" s="10"/>
      <c r="E61" s="14"/>
      <c r="F61" s="14"/>
      <c r="G61" s="158">
        <f>SUM(G50:G60)</f>
        <v>577020.26</v>
      </c>
      <c r="H61" s="158">
        <f>SUM(H50:H60)</f>
        <v>585408.24</v>
      </c>
      <c r="I61" s="158">
        <f>SUM(I50:I60)</f>
        <v>582823.61</v>
      </c>
      <c r="J61" s="158">
        <f t="shared" ref="J61:AH61" si="28">SUM(J50:J60)</f>
        <v>577544.15999999992</v>
      </c>
      <c r="K61" s="158">
        <f t="shared" si="28"/>
        <v>574082.99</v>
      </c>
      <c r="L61" s="158">
        <f>SUM(L50:L60)</f>
        <v>583942.31999999995</v>
      </c>
      <c r="M61" s="158">
        <f>SUM(M50:M60)</f>
        <v>521389.82999999996</v>
      </c>
      <c r="N61" s="158">
        <f t="shared" si="28"/>
        <v>521389.82999999996</v>
      </c>
      <c r="O61" s="214">
        <f t="shared" si="28"/>
        <v>521389.82999999996</v>
      </c>
      <c r="P61" s="158">
        <f t="shared" si="28"/>
        <v>521389.82999999996</v>
      </c>
      <c r="Q61" s="158">
        <f t="shared" si="28"/>
        <v>521389.82999999996</v>
      </c>
      <c r="R61" s="158">
        <f t="shared" si="28"/>
        <v>521389.82999999996</v>
      </c>
      <c r="S61" s="158">
        <f t="shared" si="28"/>
        <v>521389.82999999996</v>
      </c>
      <c r="T61" s="158">
        <f t="shared" si="28"/>
        <v>521389.82999999996</v>
      </c>
      <c r="U61" s="158">
        <f t="shared" si="28"/>
        <v>521389.82999999996</v>
      </c>
      <c r="V61" s="158">
        <f t="shared" si="28"/>
        <v>521389.82999999996</v>
      </c>
      <c r="W61" s="158">
        <f t="shared" si="28"/>
        <v>521389.82999999996</v>
      </c>
      <c r="X61" s="158">
        <f t="shared" si="28"/>
        <v>521389.82999999996</v>
      </c>
      <c r="Y61" s="158">
        <f t="shared" si="28"/>
        <v>521389.82999999996</v>
      </c>
      <c r="Z61" s="158">
        <f t="shared" si="28"/>
        <v>521389.82999999996</v>
      </c>
      <c r="AA61" s="159">
        <f t="shared" si="28"/>
        <v>521389.82999999996</v>
      </c>
      <c r="AB61" s="158">
        <f t="shared" si="28"/>
        <v>521389.82999999996</v>
      </c>
      <c r="AC61" s="158">
        <f t="shared" si="28"/>
        <v>521389.82999999996</v>
      </c>
      <c r="AD61" s="158">
        <f t="shared" si="28"/>
        <v>521389.82999999996</v>
      </c>
      <c r="AE61" s="158">
        <f t="shared" si="28"/>
        <v>521389.82999999996</v>
      </c>
      <c r="AF61" s="158">
        <f t="shared" si="28"/>
        <v>521389.82999999996</v>
      </c>
      <c r="AG61" s="158">
        <f t="shared" si="28"/>
        <v>521389.82999999996</v>
      </c>
      <c r="AH61" s="158">
        <f t="shared" si="28"/>
        <v>521389.82999999996</v>
      </c>
    </row>
    <row r="62" spans="1:34" x14ac:dyDescent="0.3">
      <c r="A62" s="6"/>
      <c r="B62" s="10"/>
      <c r="C62" s="10"/>
      <c r="D62" s="60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x14ac:dyDescent="0.3">
      <c r="A63" s="6"/>
      <c r="B63" s="10"/>
      <c r="C63" s="10"/>
      <c r="D63" s="60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x14ac:dyDescent="0.3">
      <c r="A64" s="6"/>
      <c r="B64" s="7"/>
      <c r="C64" s="7"/>
      <c r="D64" s="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6" spans="1:34" x14ac:dyDescent="0.3">
      <c r="A66" s="2" t="s">
        <v>119</v>
      </c>
      <c r="B66" s="3"/>
      <c r="C66" s="3"/>
      <c r="D66" s="3"/>
      <c r="E66" s="4"/>
      <c r="F66" s="4"/>
      <c r="G66" s="5">
        <f t="shared" ref="G66:AH66" si="29">G47</f>
        <v>43160</v>
      </c>
      <c r="H66" s="5">
        <f t="shared" si="29"/>
        <v>43191</v>
      </c>
      <c r="I66" s="5">
        <f t="shared" si="29"/>
        <v>43221</v>
      </c>
      <c r="J66" s="5">
        <f t="shared" si="29"/>
        <v>43252</v>
      </c>
      <c r="K66" s="5">
        <f t="shared" si="29"/>
        <v>43282</v>
      </c>
      <c r="L66" s="5">
        <f t="shared" si="29"/>
        <v>43313</v>
      </c>
      <c r="M66" s="5">
        <f t="shared" si="29"/>
        <v>43344</v>
      </c>
      <c r="N66" s="5">
        <f t="shared" si="29"/>
        <v>43374</v>
      </c>
      <c r="O66" s="5">
        <f t="shared" si="29"/>
        <v>43405</v>
      </c>
      <c r="P66" s="5">
        <f t="shared" si="29"/>
        <v>43435</v>
      </c>
      <c r="Q66" s="5">
        <f t="shared" si="29"/>
        <v>43466</v>
      </c>
      <c r="R66" s="5">
        <f t="shared" si="29"/>
        <v>43497</v>
      </c>
      <c r="S66" s="5">
        <f t="shared" si="29"/>
        <v>43525</v>
      </c>
      <c r="T66" s="5">
        <f t="shared" si="29"/>
        <v>43556</v>
      </c>
      <c r="U66" s="5">
        <f t="shared" si="29"/>
        <v>43586</v>
      </c>
      <c r="V66" s="5">
        <f t="shared" si="29"/>
        <v>43617</v>
      </c>
      <c r="W66" s="5">
        <f t="shared" si="29"/>
        <v>43647</v>
      </c>
      <c r="X66" s="5">
        <f t="shared" si="29"/>
        <v>43678</v>
      </c>
      <c r="Y66" s="5">
        <f t="shared" si="29"/>
        <v>43709</v>
      </c>
      <c r="Z66" s="5">
        <f t="shared" si="29"/>
        <v>43739</v>
      </c>
      <c r="AA66" s="5">
        <f t="shared" si="29"/>
        <v>43770</v>
      </c>
      <c r="AB66" s="5">
        <f t="shared" si="29"/>
        <v>43800</v>
      </c>
      <c r="AC66" s="5">
        <f t="shared" si="29"/>
        <v>43831</v>
      </c>
      <c r="AD66" s="5">
        <f t="shared" si="29"/>
        <v>43862</v>
      </c>
      <c r="AE66" s="5">
        <f t="shared" si="29"/>
        <v>43891</v>
      </c>
      <c r="AF66" s="5">
        <f t="shared" si="29"/>
        <v>43922</v>
      </c>
      <c r="AG66" s="5">
        <f t="shared" si="29"/>
        <v>43952</v>
      </c>
      <c r="AH66" s="5">
        <f t="shared" si="29"/>
        <v>43983</v>
      </c>
    </row>
    <row r="67" spans="1:34" x14ac:dyDescent="0.3">
      <c r="A67" s="25"/>
      <c r="B67" s="26"/>
      <c r="C67" s="26"/>
      <c r="D67" s="26"/>
      <c r="E67" s="26"/>
      <c r="F67" s="26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 x14ac:dyDescent="0.3">
      <c r="A68" s="6"/>
      <c r="B68" s="10" t="s">
        <v>2</v>
      </c>
      <c r="C68" s="10"/>
      <c r="D68" s="10"/>
      <c r="E68" s="7" t="s">
        <v>23</v>
      </c>
      <c r="F68" s="7" t="s">
        <v>23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8"/>
      <c r="AB68" s="27"/>
      <c r="AC68" s="27"/>
      <c r="AD68" s="27"/>
      <c r="AE68" s="27"/>
      <c r="AF68" s="27"/>
      <c r="AG68" s="27"/>
      <c r="AH68" s="27"/>
    </row>
    <row r="69" spans="1:34" x14ac:dyDescent="0.3">
      <c r="A69" s="6"/>
      <c r="B69" s="29" t="s">
        <v>27</v>
      </c>
      <c r="C69" s="29"/>
      <c r="D69" s="29"/>
      <c r="E69" s="151">
        <f>E33</f>
        <v>5.0952000000000002</v>
      </c>
      <c r="F69" s="151">
        <f>F33</f>
        <v>4.4119999999999999</v>
      </c>
      <c r="G69" s="158">
        <f>$E69*G33</f>
        <v>3302.1991200000002</v>
      </c>
      <c r="H69" s="158">
        <f t="shared" ref="H69:AH69" si="30">$E69*H33</f>
        <v>3178.8952800000002</v>
      </c>
      <c r="I69" s="158">
        <f t="shared" si="30"/>
        <v>3109.0910400000002</v>
      </c>
      <c r="J69" s="158">
        <f t="shared" si="30"/>
        <v>1479.64608</v>
      </c>
      <c r="K69" s="158">
        <f>$E69*K33</f>
        <v>2949.2657664376848</v>
      </c>
      <c r="L69" s="158">
        <f>$E69*L33</f>
        <v>1968.696276506379</v>
      </c>
      <c r="M69" s="158">
        <f t="shared" si="30"/>
        <v>0</v>
      </c>
      <c r="N69" s="158">
        <f t="shared" si="30"/>
        <v>0</v>
      </c>
      <c r="O69" s="158">
        <f t="shared" si="30"/>
        <v>0</v>
      </c>
      <c r="P69" s="158">
        <f t="shared" si="30"/>
        <v>0</v>
      </c>
      <c r="Q69" s="158">
        <f t="shared" si="30"/>
        <v>0</v>
      </c>
      <c r="R69" s="158">
        <f t="shared" si="30"/>
        <v>0</v>
      </c>
      <c r="S69" s="158">
        <f t="shared" si="30"/>
        <v>0</v>
      </c>
      <c r="T69" s="158">
        <f t="shared" si="30"/>
        <v>0</v>
      </c>
      <c r="U69" s="158">
        <f t="shared" si="30"/>
        <v>0</v>
      </c>
      <c r="V69" s="158">
        <f t="shared" si="30"/>
        <v>0</v>
      </c>
      <c r="W69" s="158">
        <f t="shared" si="30"/>
        <v>0</v>
      </c>
      <c r="X69" s="158">
        <f t="shared" si="30"/>
        <v>0</v>
      </c>
      <c r="Y69" s="158">
        <f t="shared" si="30"/>
        <v>0</v>
      </c>
      <c r="Z69" s="158">
        <f t="shared" si="30"/>
        <v>0</v>
      </c>
      <c r="AA69" s="158">
        <f t="shared" si="30"/>
        <v>0</v>
      </c>
      <c r="AB69" s="158">
        <f t="shared" si="30"/>
        <v>0</v>
      </c>
      <c r="AC69" s="158">
        <f t="shared" si="30"/>
        <v>0</v>
      </c>
      <c r="AD69" s="158">
        <f t="shared" si="30"/>
        <v>0</v>
      </c>
      <c r="AE69" s="158">
        <f t="shared" si="30"/>
        <v>0</v>
      </c>
      <c r="AF69" s="158">
        <f t="shared" si="30"/>
        <v>0</v>
      </c>
      <c r="AG69" s="158">
        <f t="shared" si="30"/>
        <v>0</v>
      </c>
      <c r="AH69" s="158">
        <f t="shared" si="30"/>
        <v>0</v>
      </c>
    </row>
    <row r="70" spans="1:34" x14ac:dyDescent="0.3">
      <c r="A70" s="6"/>
      <c r="B70" s="29" t="s">
        <v>28</v>
      </c>
      <c r="C70" s="29"/>
      <c r="D70" s="29"/>
      <c r="E70" s="88"/>
      <c r="F70" s="88"/>
      <c r="G70" s="13">
        <f t="shared" ref="G70:AH72" si="31">$E70*G34</f>
        <v>0</v>
      </c>
      <c r="H70" s="13">
        <f t="shared" si="31"/>
        <v>0</v>
      </c>
      <c r="I70" s="13">
        <f t="shared" si="31"/>
        <v>0</v>
      </c>
      <c r="J70" s="13">
        <f t="shared" si="31"/>
        <v>0</v>
      </c>
      <c r="K70" s="13">
        <f t="shared" si="31"/>
        <v>0</v>
      </c>
      <c r="L70" s="13">
        <f t="shared" si="31"/>
        <v>0</v>
      </c>
      <c r="M70" s="13">
        <f t="shared" si="31"/>
        <v>0</v>
      </c>
      <c r="N70" s="13">
        <f t="shared" si="31"/>
        <v>0</v>
      </c>
      <c r="O70" s="13">
        <f t="shared" si="31"/>
        <v>0</v>
      </c>
      <c r="P70" s="13">
        <f t="shared" si="31"/>
        <v>0</v>
      </c>
      <c r="Q70" s="13">
        <f t="shared" si="31"/>
        <v>0</v>
      </c>
      <c r="R70" s="13">
        <f t="shared" si="31"/>
        <v>0</v>
      </c>
      <c r="S70" s="13">
        <f t="shared" si="31"/>
        <v>0</v>
      </c>
      <c r="T70" s="13">
        <f t="shared" si="31"/>
        <v>0</v>
      </c>
      <c r="U70" s="13">
        <f t="shared" si="31"/>
        <v>0</v>
      </c>
      <c r="V70" s="13">
        <f t="shared" si="31"/>
        <v>0</v>
      </c>
      <c r="W70" s="13">
        <f t="shared" si="31"/>
        <v>0</v>
      </c>
      <c r="X70" s="13">
        <f t="shared" si="31"/>
        <v>0</v>
      </c>
      <c r="Y70" s="13">
        <f t="shared" si="31"/>
        <v>0</v>
      </c>
      <c r="Z70" s="13">
        <f t="shared" si="31"/>
        <v>0</v>
      </c>
      <c r="AA70" s="13">
        <f t="shared" si="31"/>
        <v>0</v>
      </c>
      <c r="AB70" s="13">
        <f t="shared" si="31"/>
        <v>0</v>
      </c>
      <c r="AC70" s="13">
        <f t="shared" si="31"/>
        <v>0</v>
      </c>
      <c r="AD70" s="13">
        <f t="shared" si="31"/>
        <v>0</v>
      </c>
      <c r="AE70" s="13">
        <f t="shared" si="31"/>
        <v>0</v>
      </c>
      <c r="AF70" s="13">
        <f t="shared" si="31"/>
        <v>0</v>
      </c>
      <c r="AG70" s="13">
        <f t="shared" si="31"/>
        <v>0</v>
      </c>
      <c r="AH70" s="13">
        <f t="shared" si="31"/>
        <v>0</v>
      </c>
    </row>
    <row r="71" spans="1:34" x14ac:dyDescent="0.3">
      <c r="A71" s="6"/>
      <c r="B71" s="29" t="s">
        <v>29</v>
      </c>
      <c r="C71" s="29"/>
      <c r="D71" s="29"/>
      <c r="E71" s="88"/>
      <c r="F71" s="88"/>
      <c r="G71" s="13">
        <f t="shared" si="31"/>
        <v>0</v>
      </c>
      <c r="H71" s="13">
        <f t="shared" si="31"/>
        <v>0</v>
      </c>
      <c r="I71" s="13">
        <f t="shared" si="31"/>
        <v>0</v>
      </c>
      <c r="J71" s="13">
        <f t="shared" si="31"/>
        <v>0</v>
      </c>
      <c r="K71" s="13">
        <f t="shared" si="31"/>
        <v>0</v>
      </c>
      <c r="L71" s="13">
        <f t="shared" si="31"/>
        <v>0</v>
      </c>
      <c r="M71" s="13">
        <f t="shared" si="31"/>
        <v>0</v>
      </c>
      <c r="N71" s="13">
        <f t="shared" si="31"/>
        <v>0</v>
      </c>
      <c r="O71" s="13">
        <f t="shared" si="31"/>
        <v>0</v>
      </c>
      <c r="P71" s="13">
        <f t="shared" si="31"/>
        <v>0</v>
      </c>
      <c r="Q71" s="13">
        <f t="shared" si="31"/>
        <v>0</v>
      </c>
      <c r="R71" s="13">
        <f t="shared" si="31"/>
        <v>0</v>
      </c>
      <c r="S71" s="13">
        <f t="shared" si="31"/>
        <v>0</v>
      </c>
      <c r="T71" s="13">
        <f t="shared" si="31"/>
        <v>0</v>
      </c>
      <c r="U71" s="13">
        <f t="shared" si="31"/>
        <v>0</v>
      </c>
      <c r="V71" s="13">
        <f t="shared" si="31"/>
        <v>0</v>
      </c>
      <c r="W71" s="13">
        <f t="shared" si="31"/>
        <v>0</v>
      </c>
      <c r="X71" s="13">
        <f t="shared" si="31"/>
        <v>0</v>
      </c>
      <c r="Y71" s="13">
        <f t="shared" si="31"/>
        <v>0</v>
      </c>
      <c r="Z71" s="13">
        <f t="shared" si="31"/>
        <v>0</v>
      </c>
      <c r="AA71" s="13">
        <f t="shared" si="31"/>
        <v>0</v>
      </c>
      <c r="AB71" s="13">
        <f t="shared" si="31"/>
        <v>0</v>
      </c>
      <c r="AC71" s="13">
        <f t="shared" si="31"/>
        <v>0</v>
      </c>
      <c r="AD71" s="13">
        <f t="shared" si="31"/>
        <v>0</v>
      </c>
      <c r="AE71" s="13">
        <f t="shared" si="31"/>
        <v>0</v>
      </c>
      <c r="AF71" s="13">
        <f t="shared" si="31"/>
        <v>0</v>
      </c>
      <c r="AG71" s="13">
        <f t="shared" si="31"/>
        <v>0</v>
      </c>
      <c r="AH71" s="13">
        <f t="shared" si="31"/>
        <v>0</v>
      </c>
    </row>
    <row r="72" spans="1:34" x14ac:dyDescent="0.3">
      <c r="A72" s="6"/>
      <c r="B72" s="29" t="s">
        <v>30</v>
      </c>
      <c r="C72" s="29"/>
      <c r="D72" s="29"/>
      <c r="E72" s="88"/>
      <c r="F72" s="88"/>
      <c r="G72" s="13">
        <f t="shared" si="31"/>
        <v>0</v>
      </c>
      <c r="H72" s="13">
        <f t="shared" si="31"/>
        <v>0</v>
      </c>
      <c r="I72" s="13">
        <f t="shared" si="31"/>
        <v>0</v>
      </c>
      <c r="J72" s="13">
        <f t="shared" si="31"/>
        <v>0</v>
      </c>
      <c r="K72" s="13">
        <f t="shared" si="31"/>
        <v>0</v>
      </c>
      <c r="L72" s="13">
        <f t="shared" si="31"/>
        <v>0</v>
      </c>
      <c r="M72" s="13">
        <f t="shared" si="31"/>
        <v>0</v>
      </c>
      <c r="N72" s="13">
        <f t="shared" si="31"/>
        <v>0</v>
      </c>
      <c r="O72" s="13">
        <f t="shared" si="31"/>
        <v>0</v>
      </c>
      <c r="P72" s="13">
        <f t="shared" si="31"/>
        <v>0</v>
      </c>
      <c r="Q72" s="13">
        <f t="shared" si="31"/>
        <v>0</v>
      </c>
      <c r="R72" s="13">
        <f t="shared" si="31"/>
        <v>0</v>
      </c>
      <c r="S72" s="13">
        <f t="shared" si="31"/>
        <v>0</v>
      </c>
      <c r="T72" s="13">
        <f t="shared" si="31"/>
        <v>0</v>
      </c>
      <c r="U72" s="13">
        <f t="shared" si="31"/>
        <v>0</v>
      </c>
      <c r="V72" s="13">
        <f t="shared" si="31"/>
        <v>0</v>
      </c>
      <c r="W72" s="13">
        <f t="shared" si="31"/>
        <v>0</v>
      </c>
      <c r="X72" s="13">
        <f t="shared" si="31"/>
        <v>0</v>
      </c>
      <c r="Y72" s="13">
        <f t="shared" si="31"/>
        <v>0</v>
      </c>
      <c r="Z72" s="13">
        <f t="shared" si="31"/>
        <v>0</v>
      </c>
      <c r="AA72" s="13">
        <f t="shared" si="31"/>
        <v>0</v>
      </c>
      <c r="AB72" s="13">
        <f t="shared" si="31"/>
        <v>0</v>
      </c>
      <c r="AC72" s="13">
        <f t="shared" si="31"/>
        <v>0</v>
      </c>
      <c r="AD72" s="13">
        <f t="shared" si="31"/>
        <v>0</v>
      </c>
      <c r="AE72" s="13">
        <f t="shared" si="31"/>
        <v>0</v>
      </c>
      <c r="AF72" s="13">
        <f t="shared" si="31"/>
        <v>0</v>
      </c>
      <c r="AG72" s="13">
        <f t="shared" si="31"/>
        <v>0</v>
      </c>
      <c r="AH72" s="13">
        <f t="shared" si="31"/>
        <v>0</v>
      </c>
    </row>
    <row r="73" spans="1:34" x14ac:dyDescent="0.3">
      <c r="A73" s="6"/>
      <c r="B73" s="29"/>
      <c r="C73" s="29"/>
      <c r="D73" s="29"/>
      <c r="E73" s="88"/>
      <c r="F73" s="88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x14ac:dyDescent="0.3">
      <c r="A74" s="6"/>
      <c r="B74" s="30"/>
      <c r="C74" s="30"/>
      <c r="D74" s="30"/>
      <c r="E74" s="89"/>
      <c r="F74" s="89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5" spans="1:34" x14ac:dyDescent="0.3">
      <c r="A75" s="22"/>
      <c r="B75" s="10" t="s">
        <v>125</v>
      </c>
      <c r="C75" s="10"/>
      <c r="D75" s="10"/>
      <c r="E75" s="14"/>
      <c r="F75" s="14"/>
      <c r="G75" s="158">
        <f>SUM(G69:G74)</f>
        <v>3302.1991200000002</v>
      </c>
      <c r="H75" s="158">
        <f>SUM(H69:H74)</f>
        <v>3178.8952800000002</v>
      </c>
      <c r="I75" s="158">
        <f>SUM(I69:I74)</f>
        <v>3109.0910400000002</v>
      </c>
      <c r="J75" s="158">
        <f t="shared" ref="J75:AH75" si="32">SUM(J69:J74)</f>
        <v>1479.64608</v>
      </c>
      <c r="K75" s="158">
        <f t="shared" si="32"/>
        <v>2949.2657664376848</v>
      </c>
      <c r="L75" s="158">
        <f t="shared" si="32"/>
        <v>1968.696276506379</v>
      </c>
      <c r="M75" s="158">
        <f t="shared" si="32"/>
        <v>0</v>
      </c>
      <c r="N75" s="158">
        <f t="shared" si="32"/>
        <v>0</v>
      </c>
      <c r="O75" s="214">
        <f t="shared" si="32"/>
        <v>0</v>
      </c>
      <c r="P75" s="158">
        <f t="shared" si="32"/>
        <v>0</v>
      </c>
      <c r="Q75" s="158">
        <f t="shared" si="32"/>
        <v>0</v>
      </c>
      <c r="R75" s="158">
        <f t="shared" si="32"/>
        <v>0</v>
      </c>
      <c r="S75" s="158">
        <f t="shared" si="32"/>
        <v>0</v>
      </c>
      <c r="T75" s="158">
        <f t="shared" si="32"/>
        <v>0</v>
      </c>
      <c r="U75" s="158">
        <f t="shared" si="32"/>
        <v>0</v>
      </c>
      <c r="V75" s="158">
        <f t="shared" si="32"/>
        <v>0</v>
      </c>
      <c r="W75" s="158">
        <f t="shared" si="32"/>
        <v>0</v>
      </c>
      <c r="X75" s="158">
        <f t="shared" si="32"/>
        <v>0</v>
      </c>
      <c r="Y75" s="158">
        <f t="shared" si="32"/>
        <v>0</v>
      </c>
      <c r="Z75" s="158">
        <f t="shared" si="32"/>
        <v>0</v>
      </c>
      <c r="AA75" s="159">
        <f t="shared" si="32"/>
        <v>0</v>
      </c>
      <c r="AB75" s="158">
        <f t="shared" si="32"/>
        <v>0</v>
      </c>
      <c r="AC75" s="158">
        <f t="shared" si="32"/>
        <v>0</v>
      </c>
      <c r="AD75" s="158">
        <f t="shared" si="32"/>
        <v>0</v>
      </c>
      <c r="AE75" s="158">
        <f t="shared" si="32"/>
        <v>0</v>
      </c>
      <c r="AF75" s="158">
        <f t="shared" si="32"/>
        <v>0</v>
      </c>
      <c r="AG75" s="158">
        <f t="shared" si="32"/>
        <v>0</v>
      </c>
      <c r="AH75" s="158">
        <f t="shared" si="32"/>
        <v>0</v>
      </c>
    </row>
    <row r="76" spans="1:34" x14ac:dyDescent="0.3"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</row>
    <row r="77" spans="1:34" x14ac:dyDescent="0.3"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</row>
    <row r="78" spans="1:34" x14ac:dyDescent="0.3"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</row>
    <row r="79" spans="1:34" x14ac:dyDescent="0.3"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</row>
    <row r="80" spans="1:34" x14ac:dyDescent="0.3"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</row>
    <row r="81" spans="2:35" x14ac:dyDescent="0.3">
      <c r="B81" s="23" t="s">
        <v>37</v>
      </c>
      <c r="E81" s="53"/>
      <c r="F81" s="53"/>
      <c r="G81" s="111">
        <f>G75+G61</f>
        <v>580322.45912000001</v>
      </c>
      <c r="H81" s="111">
        <f t="shared" ref="H81:AH81" si="33">H75+H61</f>
        <v>588587.13528000005</v>
      </c>
      <c r="I81" s="111">
        <f t="shared" si="33"/>
        <v>585932.70103999996</v>
      </c>
      <c r="J81" s="111">
        <f t="shared" si="33"/>
        <v>579023.80607999989</v>
      </c>
      <c r="K81" s="111">
        <f t="shared" si="33"/>
        <v>577032.25576643762</v>
      </c>
      <c r="L81" s="111">
        <f t="shared" si="33"/>
        <v>585911.01627650636</v>
      </c>
      <c r="M81" s="111">
        <f t="shared" si="33"/>
        <v>521389.82999999996</v>
      </c>
      <c r="N81" s="111">
        <f t="shared" si="33"/>
        <v>521389.82999999996</v>
      </c>
      <c r="O81" s="111">
        <f t="shared" si="33"/>
        <v>521389.82999999996</v>
      </c>
      <c r="P81" s="111">
        <f t="shared" si="33"/>
        <v>521389.82999999996</v>
      </c>
      <c r="Q81" s="111">
        <f t="shared" si="33"/>
        <v>521389.82999999996</v>
      </c>
      <c r="R81" s="111">
        <f t="shared" si="33"/>
        <v>521389.82999999996</v>
      </c>
      <c r="S81" s="111">
        <f t="shared" si="33"/>
        <v>521389.82999999996</v>
      </c>
      <c r="T81" s="111">
        <f t="shared" si="33"/>
        <v>521389.82999999996</v>
      </c>
      <c r="U81" s="111">
        <f t="shared" si="33"/>
        <v>521389.82999999996</v>
      </c>
      <c r="V81" s="111">
        <f t="shared" si="33"/>
        <v>521389.82999999996</v>
      </c>
      <c r="W81" s="111">
        <f t="shared" si="33"/>
        <v>521389.82999999996</v>
      </c>
      <c r="X81" s="111">
        <f t="shared" si="33"/>
        <v>521389.82999999996</v>
      </c>
      <c r="Y81" s="111">
        <f t="shared" si="33"/>
        <v>521389.82999999996</v>
      </c>
      <c r="Z81" s="111">
        <f t="shared" si="33"/>
        <v>521389.82999999996</v>
      </c>
      <c r="AA81" s="111">
        <f t="shared" si="33"/>
        <v>521389.82999999996</v>
      </c>
      <c r="AB81" s="111">
        <f t="shared" si="33"/>
        <v>521389.82999999996</v>
      </c>
      <c r="AC81" s="111">
        <f t="shared" si="33"/>
        <v>521389.82999999996</v>
      </c>
      <c r="AD81" s="111">
        <f t="shared" si="33"/>
        <v>521389.82999999996</v>
      </c>
      <c r="AE81" s="111">
        <f t="shared" si="33"/>
        <v>521389.82999999996</v>
      </c>
      <c r="AF81" s="111">
        <f t="shared" si="33"/>
        <v>521389.82999999996</v>
      </c>
      <c r="AG81" s="111">
        <f t="shared" si="33"/>
        <v>521389.82999999996</v>
      </c>
      <c r="AH81" s="111">
        <f t="shared" si="33"/>
        <v>521389.82999999996</v>
      </c>
    </row>
    <row r="82" spans="2:35" x14ac:dyDescent="0.3">
      <c r="B82" s="23" t="s">
        <v>92</v>
      </c>
      <c r="E82" s="53"/>
      <c r="F82" s="53"/>
      <c r="G82" s="56">
        <f>G39</f>
        <v>648.1</v>
      </c>
      <c r="H82" s="56">
        <f t="shared" ref="H82:AH82" si="34">H39</f>
        <v>623.9</v>
      </c>
      <c r="I82" s="56">
        <f t="shared" si="34"/>
        <v>610.20000000000005</v>
      </c>
      <c r="J82" s="56">
        <f t="shared" si="34"/>
        <v>290.39999999999998</v>
      </c>
      <c r="K82" s="56">
        <f t="shared" si="34"/>
        <v>578.83218842001975</v>
      </c>
      <c r="L82" s="56">
        <f t="shared" si="34"/>
        <v>386.38253189401377</v>
      </c>
      <c r="M82" s="56">
        <f t="shared" si="34"/>
        <v>0</v>
      </c>
      <c r="N82" s="56">
        <f t="shared" si="34"/>
        <v>0</v>
      </c>
      <c r="O82" s="56">
        <f t="shared" si="34"/>
        <v>0</v>
      </c>
      <c r="P82" s="56">
        <f t="shared" si="34"/>
        <v>0</v>
      </c>
      <c r="Q82" s="56">
        <f t="shared" si="34"/>
        <v>0</v>
      </c>
      <c r="R82" s="56">
        <f t="shared" si="34"/>
        <v>0</v>
      </c>
      <c r="S82" s="56">
        <f t="shared" si="34"/>
        <v>0</v>
      </c>
      <c r="T82" s="56">
        <f t="shared" si="34"/>
        <v>0</v>
      </c>
      <c r="U82" s="56">
        <f t="shared" si="34"/>
        <v>0</v>
      </c>
      <c r="V82" s="56">
        <f t="shared" si="34"/>
        <v>0</v>
      </c>
      <c r="W82" s="56">
        <f t="shared" si="34"/>
        <v>0</v>
      </c>
      <c r="X82" s="56">
        <f t="shared" si="34"/>
        <v>0</v>
      </c>
      <c r="Y82" s="56">
        <f t="shared" si="34"/>
        <v>0</v>
      </c>
      <c r="Z82" s="56">
        <f t="shared" si="34"/>
        <v>0</v>
      </c>
      <c r="AA82" s="56">
        <f t="shared" si="34"/>
        <v>0</v>
      </c>
      <c r="AB82" s="56">
        <f t="shared" si="34"/>
        <v>0</v>
      </c>
      <c r="AC82" s="56">
        <f t="shared" si="34"/>
        <v>0</v>
      </c>
      <c r="AD82" s="56">
        <f t="shared" si="34"/>
        <v>0</v>
      </c>
      <c r="AE82" s="56">
        <f t="shared" si="34"/>
        <v>0</v>
      </c>
      <c r="AF82" s="56">
        <f t="shared" si="34"/>
        <v>0</v>
      </c>
      <c r="AG82" s="56">
        <f t="shared" si="34"/>
        <v>0</v>
      </c>
      <c r="AH82" s="56">
        <f t="shared" si="34"/>
        <v>0</v>
      </c>
    </row>
    <row r="83" spans="2:35" x14ac:dyDescent="0.3">
      <c r="B83" s="69" t="s">
        <v>55</v>
      </c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</row>
    <row r="84" spans="2:35" x14ac:dyDescent="0.3">
      <c r="B84" s="23" t="s">
        <v>81</v>
      </c>
      <c r="E84" s="53"/>
      <c r="F84" s="53"/>
      <c r="G84" s="111">
        <f>'Link In'!J21+'Link In'!M21</f>
        <v>20926.000000000029</v>
      </c>
      <c r="H84" s="111">
        <f>'Link In'!J22+'Link In'!M22</f>
        <v>-13457.579999999987</v>
      </c>
      <c r="I84" s="111">
        <f>'Link In'!J23+'Link In'!M23</f>
        <v>-8411.2299999999523</v>
      </c>
      <c r="J84" s="111">
        <f>'Link In'!J24+'Link In'!M24</f>
        <v>8983.5400000000955</v>
      </c>
      <c r="K84" s="111">
        <f>'Link In'!J25+'Link In'!M25</f>
        <v>-9757.1699999999255</v>
      </c>
      <c r="L84" s="111">
        <f>'Link In'!J26+'Link In'!M26</f>
        <v>196.32000000006519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11">
        <v>0</v>
      </c>
      <c r="U84" s="111">
        <v>0</v>
      </c>
      <c r="V84" s="111">
        <v>0</v>
      </c>
      <c r="W84" s="111">
        <v>0</v>
      </c>
      <c r="X84" s="111">
        <v>0</v>
      </c>
      <c r="Y84" s="111">
        <v>0</v>
      </c>
      <c r="Z84" s="111">
        <v>0</v>
      </c>
      <c r="AA84" s="111">
        <v>0</v>
      </c>
      <c r="AB84" s="111">
        <v>0</v>
      </c>
      <c r="AC84" s="111">
        <v>0</v>
      </c>
      <c r="AD84" s="111">
        <v>0</v>
      </c>
      <c r="AE84" s="111">
        <v>0</v>
      </c>
      <c r="AF84" s="111">
        <v>0</v>
      </c>
      <c r="AG84" s="111">
        <v>0</v>
      </c>
      <c r="AH84" s="111">
        <v>0</v>
      </c>
      <c r="AI84" s="35">
        <f>SUM(G84:AH84)</f>
        <v>-1520.1199999996752</v>
      </c>
    </row>
    <row r="85" spans="2:35" x14ac:dyDescent="0.3">
      <c r="B85" s="53" t="s">
        <v>91</v>
      </c>
      <c r="C85" s="53"/>
      <c r="E85" s="53"/>
      <c r="F85" s="53"/>
      <c r="G85" s="56">
        <v>1544.1808799999999</v>
      </c>
      <c r="H85" s="56">
        <v>1502.8047199998982</v>
      </c>
      <c r="I85" s="56">
        <v>-22138.8910399999</v>
      </c>
      <c r="J85" s="56">
        <v>1295.1839199999813</v>
      </c>
      <c r="K85" s="56">
        <v>1437.8442335622385</v>
      </c>
      <c r="L85" s="56">
        <v>1387.9937234935351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35"/>
    </row>
    <row r="86" spans="2:35" x14ac:dyDescent="0.3"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35"/>
    </row>
    <row r="87" spans="2:35" x14ac:dyDescent="0.3">
      <c r="B87" s="23" t="s">
        <v>79</v>
      </c>
      <c r="E87" s="53"/>
      <c r="F87" s="53"/>
      <c r="G87" s="56">
        <f>'Link In'!$J$31</f>
        <v>0</v>
      </c>
      <c r="H87" s="56">
        <f>'Link In'!$J$32</f>
        <v>0</v>
      </c>
      <c r="I87" s="56">
        <f>'Link In'!$J$33</f>
        <v>0</v>
      </c>
      <c r="J87" s="56">
        <f>'Link In'!$J$34</f>
        <v>0</v>
      </c>
      <c r="K87" s="56">
        <f>'Link In'!$J$35</f>
        <v>0</v>
      </c>
      <c r="L87" s="56">
        <f>'Link In'!$J$36</f>
        <v>0</v>
      </c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35">
        <f>SUM(G87:AH87)</f>
        <v>0</v>
      </c>
    </row>
    <row r="88" spans="2:35" x14ac:dyDescent="0.3"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</row>
    <row r="89" spans="2:35" x14ac:dyDescent="0.3"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</row>
    <row r="90" spans="2:35" x14ac:dyDescent="0.3">
      <c r="B90" s="23" t="s">
        <v>97</v>
      </c>
      <c r="E90" s="53"/>
      <c r="F90" s="53"/>
      <c r="G90" s="111">
        <f>G81+G84+G85</f>
        <v>602792.64</v>
      </c>
      <c r="H90" s="111">
        <f>H81+H84+H85</f>
        <v>576632.36</v>
      </c>
      <c r="I90" s="111">
        <f t="shared" ref="I90:J90" si="35">I81+I84+I85</f>
        <v>555382.58000000007</v>
      </c>
      <c r="J90" s="111">
        <f t="shared" si="35"/>
        <v>589302.53</v>
      </c>
      <c r="K90" s="111">
        <f>K81+K84+K85</f>
        <v>568712.92999999993</v>
      </c>
      <c r="L90" s="111">
        <f>L81+L84+L85</f>
        <v>587495.32999999996</v>
      </c>
      <c r="M90" s="111">
        <f>+M81</f>
        <v>521389.82999999996</v>
      </c>
      <c r="N90" s="111">
        <f t="shared" ref="N90:AH90" si="36">+N81</f>
        <v>521389.82999999996</v>
      </c>
      <c r="O90" s="111">
        <f t="shared" si="36"/>
        <v>521389.82999999996</v>
      </c>
      <c r="P90" s="111">
        <f t="shared" si="36"/>
        <v>521389.82999999996</v>
      </c>
      <c r="Q90" s="111">
        <f t="shared" si="36"/>
        <v>521389.82999999996</v>
      </c>
      <c r="R90" s="111">
        <f t="shared" si="36"/>
        <v>521389.82999999996</v>
      </c>
      <c r="S90" s="111">
        <f t="shared" si="36"/>
        <v>521389.82999999996</v>
      </c>
      <c r="T90" s="111">
        <f t="shared" si="36"/>
        <v>521389.82999999996</v>
      </c>
      <c r="U90" s="111">
        <f t="shared" si="36"/>
        <v>521389.82999999996</v>
      </c>
      <c r="V90" s="111">
        <f t="shared" si="36"/>
        <v>521389.82999999996</v>
      </c>
      <c r="W90" s="111">
        <f t="shared" si="36"/>
        <v>521389.82999999996</v>
      </c>
      <c r="X90" s="111">
        <f t="shared" si="36"/>
        <v>521389.82999999996</v>
      </c>
      <c r="Y90" s="111">
        <f t="shared" si="36"/>
        <v>521389.82999999996</v>
      </c>
      <c r="Z90" s="111">
        <f t="shared" si="36"/>
        <v>521389.82999999996</v>
      </c>
      <c r="AA90" s="111">
        <f t="shared" si="36"/>
        <v>521389.82999999996</v>
      </c>
      <c r="AB90" s="111">
        <f t="shared" si="36"/>
        <v>521389.82999999996</v>
      </c>
      <c r="AC90" s="111">
        <f t="shared" si="36"/>
        <v>521389.82999999996</v>
      </c>
      <c r="AD90" s="111">
        <f t="shared" si="36"/>
        <v>521389.82999999996</v>
      </c>
      <c r="AE90" s="111">
        <f t="shared" si="36"/>
        <v>521389.82999999996</v>
      </c>
      <c r="AF90" s="111">
        <f t="shared" si="36"/>
        <v>521389.82999999996</v>
      </c>
      <c r="AG90" s="111">
        <f t="shared" si="36"/>
        <v>521389.82999999996</v>
      </c>
      <c r="AH90" s="111">
        <f t="shared" si="36"/>
        <v>521389.82999999996</v>
      </c>
    </row>
    <row r="91" spans="2:35" s="53" customFormat="1" x14ac:dyDescent="0.3">
      <c r="B91" s="111" t="s">
        <v>94</v>
      </c>
      <c r="G91" s="56">
        <f>+G92-G90</f>
        <v>0</v>
      </c>
      <c r="H91" s="56">
        <f t="shared" ref="H91:J91" si="37">+H92-H90</f>
        <v>0</v>
      </c>
      <c r="I91" s="56">
        <f t="shared" si="37"/>
        <v>0</v>
      </c>
      <c r="J91" s="56">
        <f t="shared" si="37"/>
        <v>0</v>
      </c>
      <c r="K91" s="56">
        <f>+K92-K90</f>
        <v>0</v>
      </c>
      <c r="L91" s="56">
        <f>+L92-L90</f>
        <v>0</v>
      </c>
      <c r="M91" s="56">
        <f>+M92-M90</f>
        <v>0</v>
      </c>
      <c r="N91" s="56">
        <f t="shared" ref="N91:AH91" si="38">+N92-N90</f>
        <v>0</v>
      </c>
      <c r="O91" s="56">
        <f t="shared" si="38"/>
        <v>0</v>
      </c>
      <c r="P91" s="56">
        <f t="shared" si="38"/>
        <v>0</v>
      </c>
      <c r="Q91" s="56">
        <f t="shared" si="38"/>
        <v>0</v>
      </c>
      <c r="R91" s="56">
        <f t="shared" si="38"/>
        <v>0</v>
      </c>
      <c r="S91" s="56">
        <f t="shared" si="38"/>
        <v>0</v>
      </c>
      <c r="T91" s="56">
        <f t="shared" si="38"/>
        <v>0</v>
      </c>
      <c r="U91" s="56">
        <f t="shared" si="38"/>
        <v>0</v>
      </c>
      <c r="V91" s="56">
        <f t="shared" si="38"/>
        <v>0</v>
      </c>
      <c r="W91" s="56">
        <f t="shared" si="38"/>
        <v>0</v>
      </c>
      <c r="X91" s="56">
        <f t="shared" si="38"/>
        <v>0</v>
      </c>
      <c r="Y91" s="56">
        <f t="shared" si="38"/>
        <v>0</v>
      </c>
      <c r="Z91" s="56">
        <f t="shared" si="38"/>
        <v>0</v>
      </c>
      <c r="AA91" s="56">
        <f t="shared" si="38"/>
        <v>0</v>
      </c>
      <c r="AB91" s="56">
        <f t="shared" si="38"/>
        <v>0</v>
      </c>
      <c r="AC91" s="56">
        <f t="shared" si="38"/>
        <v>0</v>
      </c>
      <c r="AD91" s="56">
        <f t="shared" si="38"/>
        <v>0</v>
      </c>
      <c r="AE91" s="56">
        <f t="shared" si="38"/>
        <v>0</v>
      </c>
      <c r="AF91" s="56">
        <f t="shared" si="38"/>
        <v>0</v>
      </c>
      <c r="AG91" s="56">
        <f t="shared" si="38"/>
        <v>0</v>
      </c>
      <c r="AH91" s="56">
        <f t="shared" si="38"/>
        <v>0</v>
      </c>
    </row>
    <row r="92" spans="2:35" x14ac:dyDescent="0.3">
      <c r="B92" s="23" t="s">
        <v>93</v>
      </c>
      <c r="E92" s="53"/>
      <c r="F92" s="53"/>
      <c r="G92" s="56">
        <f>+'Link In'!B147</f>
        <v>602792.64</v>
      </c>
      <c r="H92" s="56">
        <f>+'Link In'!C147</f>
        <v>576632.36</v>
      </c>
      <c r="I92" s="56">
        <f>+'Link In'!D147</f>
        <v>555382.58000000007</v>
      </c>
      <c r="J92" s="56">
        <f>+'Link In'!E147</f>
        <v>589302.53</v>
      </c>
      <c r="K92" s="56">
        <f>+'Link In'!F147</f>
        <v>568712.92999999993</v>
      </c>
      <c r="L92" s="56">
        <f>+'Link In'!G147</f>
        <v>587495.32999999996</v>
      </c>
      <c r="M92" s="56">
        <f>+'Link In'!H147</f>
        <v>521389.82999999996</v>
      </c>
      <c r="N92" s="56">
        <f>+'Link In'!I147</f>
        <v>521389.82999999996</v>
      </c>
      <c r="O92" s="56">
        <f>+'Link In'!J147</f>
        <v>521389.82999999996</v>
      </c>
      <c r="P92" s="56">
        <f>+'Link In'!K147</f>
        <v>521389.82999999996</v>
      </c>
      <c r="Q92" s="56">
        <f>+'Link In'!L147</f>
        <v>521389.82999999996</v>
      </c>
      <c r="R92" s="56">
        <f>+'Link In'!M147</f>
        <v>521389.82999999996</v>
      </c>
      <c r="S92" s="56">
        <f>+'Link In'!N147</f>
        <v>521389.82999999996</v>
      </c>
      <c r="T92" s="56">
        <f>+'Link In'!O147</f>
        <v>521389.82999999996</v>
      </c>
      <c r="U92" s="56">
        <f>+'Link In'!P147</f>
        <v>521389.82999999996</v>
      </c>
      <c r="V92" s="56">
        <f>+'Link In'!Q147</f>
        <v>521389.82999999996</v>
      </c>
      <c r="W92" s="56">
        <f>+'Link In'!R147</f>
        <v>521389.82999999996</v>
      </c>
      <c r="X92" s="56">
        <f>+'Link In'!S147</f>
        <v>521389.82999999996</v>
      </c>
      <c r="Y92" s="56">
        <f>+'Link In'!T147</f>
        <v>521389.82999999996</v>
      </c>
      <c r="Z92" s="56">
        <f>+'Link In'!U147</f>
        <v>521389.82999999996</v>
      </c>
      <c r="AA92" s="56">
        <f>+'Link In'!V147</f>
        <v>521389.82999999996</v>
      </c>
      <c r="AB92" s="56">
        <f>+'Link In'!W147</f>
        <v>521389.82999999996</v>
      </c>
      <c r="AC92" s="56">
        <f>+'Link In'!X147</f>
        <v>521389.82999999996</v>
      </c>
      <c r="AD92" s="56">
        <f>+'Link In'!Y147</f>
        <v>521389.82999999996</v>
      </c>
      <c r="AE92" s="56">
        <f>+'Link In'!Z147</f>
        <v>521389.82999999996</v>
      </c>
      <c r="AF92" s="56">
        <f>+'Link In'!AA147</f>
        <v>521389.82999999996</v>
      </c>
      <c r="AG92" s="56">
        <f>+'Link In'!AB147</f>
        <v>521389.82999999996</v>
      </c>
      <c r="AH92" s="56">
        <f>+'Link In'!AC147</f>
        <v>521389.82999999996</v>
      </c>
    </row>
    <row r="93" spans="2:35" x14ac:dyDescent="0.3"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</row>
    <row r="94" spans="2:35" x14ac:dyDescent="0.3">
      <c r="B94" s="23" t="s">
        <v>98</v>
      </c>
      <c r="E94" s="53"/>
      <c r="F94" s="53"/>
      <c r="G94" s="56">
        <f>G82</f>
        <v>648.1</v>
      </c>
      <c r="H94" s="56">
        <f t="shared" ref="H94:L94" si="39">H82</f>
        <v>623.9</v>
      </c>
      <c r="I94" s="56">
        <f t="shared" si="39"/>
        <v>610.20000000000005</v>
      </c>
      <c r="J94" s="56">
        <f t="shared" si="39"/>
        <v>290.39999999999998</v>
      </c>
      <c r="K94" s="56">
        <f t="shared" si="39"/>
        <v>578.83218842001975</v>
      </c>
      <c r="L94" s="56">
        <f t="shared" si="39"/>
        <v>386.38253189401377</v>
      </c>
      <c r="M94" s="56">
        <f t="shared" ref="M94:AH94" si="40">M82</f>
        <v>0</v>
      </c>
      <c r="N94" s="56">
        <f t="shared" si="40"/>
        <v>0</v>
      </c>
      <c r="O94" s="56">
        <f t="shared" si="40"/>
        <v>0</v>
      </c>
      <c r="P94" s="56">
        <f t="shared" si="40"/>
        <v>0</v>
      </c>
      <c r="Q94" s="56">
        <f t="shared" si="40"/>
        <v>0</v>
      </c>
      <c r="R94" s="56">
        <f t="shared" si="40"/>
        <v>0</v>
      </c>
      <c r="S94" s="56">
        <f t="shared" si="40"/>
        <v>0</v>
      </c>
      <c r="T94" s="56">
        <f t="shared" si="40"/>
        <v>0</v>
      </c>
      <c r="U94" s="56">
        <f t="shared" si="40"/>
        <v>0</v>
      </c>
      <c r="V94" s="56">
        <f t="shared" si="40"/>
        <v>0</v>
      </c>
      <c r="W94" s="56">
        <f t="shared" si="40"/>
        <v>0</v>
      </c>
      <c r="X94" s="56">
        <f t="shared" si="40"/>
        <v>0</v>
      </c>
      <c r="Y94" s="56">
        <f t="shared" si="40"/>
        <v>0</v>
      </c>
      <c r="Z94" s="56">
        <f t="shared" si="40"/>
        <v>0</v>
      </c>
      <c r="AA94" s="56">
        <f t="shared" si="40"/>
        <v>0</v>
      </c>
      <c r="AB94" s="56">
        <f t="shared" si="40"/>
        <v>0</v>
      </c>
      <c r="AC94" s="56">
        <f t="shared" si="40"/>
        <v>0</v>
      </c>
      <c r="AD94" s="56">
        <f t="shared" si="40"/>
        <v>0</v>
      </c>
      <c r="AE94" s="56">
        <f t="shared" si="40"/>
        <v>0</v>
      </c>
      <c r="AF94" s="56">
        <f t="shared" si="40"/>
        <v>0</v>
      </c>
      <c r="AG94" s="56">
        <f t="shared" si="40"/>
        <v>0</v>
      </c>
      <c r="AH94" s="56">
        <f t="shared" si="40"/>
        <v>0</v>
      </c>
    </row>
    <row r="95" spans="2:35" x14ac:dyDescent="0.3">
      <c r="B95" s="23" t="s">
        <v>95</v>
      </c>
      <c r="E95" s="53"/>
      <c r="F95" s="53"/>
      <c r="G95" s="56">
        <f>G96-G94</f>
        <v>-10.76800000000037</v>
      </c>
      <c r="H95" s="56">
        <f t="shared" ref="H95:L95" si="41">H96-H94</f>
        <v>-10.739000000000033</v>
      </c>
      <c r="I95" s="56">
        <f t="shared" si="41"/>
        <v>-9.0480000000000018</v>
      </c>
      <c r="J95" s="56">
        <f t="shared" si="41"/>
        <v>-9.2639999999999532</v>
      </c>
      <c r="K95" s="56">
        <f t="shared" si="41"/>
        <v>1.9811579980228089E-2</v>
      </c>
      <c r="L95" s="56">
        <f t="shared" si="41"/>
        <v>-0.18253189401377767</v>
      </c>
      <c r="M95" s="56">
        <f t="shared" ref="M95:AH95" si="42">M96-M94</f>
        <v>0</v>
      </c>
      <c r="N95" s="56">
        <f t="shared" si="42"/>
        <v>0</v>
      </c>
      <c r="O95" s="56">
        <f t="shared" si="42"/>
        <v>0</v>
      </c>
      <c r="P95" s="56">
        <f t="shared" si="42"/>
        <v>0</v>
      </c>
      <c r="Q95" s="56">
        <f t="shared" si="42"/>
        <v>0</v>
      </c>
      <c r="R95" s="56">
        <f t="shared" si="42"/>
        <v>0</v>
      </c>
      <c r="S95" s="56">
        <f t="shared" si="42"/>
        <v>0</v>
      </c>
      <c r="T95" s="56">
        <f t="shared" si="42"/>
        <v>0</v>
      </c>
      <c r="U95" s="56">
        <f t="shared" si="42"/>
        <v>0</v>
      </c>
      <c r="V95" s="56">
        <f t="shared" si="42"/>
        <v>0</v>
      </c>
      <c r="W95" s="56">
        <f t="shared" si="42"/>
        <v>0</v>
      </c>
      <c r="X95" s="56">
        <f t="shared" si="42"/>
        <v>0</v>
      </c>
      <c r="Y95" s="56">
        <f t="shared" si="42"/>
        <v>0</v>
      </c>
      <c r="Z95" s="56">
        <f t="shared" si="42"/>
        <v>0</v>
      </c>
      <c r="AA95" s="56">
        <f t="shared" si="42"/>
        <v>0</v>
      </c>
      <c r="AB95" s="56">
        <f t="shared" si="42"/>
        <v>0</v>
      </c>
      <c r="AC95" s="56">
        <f t="shared" si="42"/>
        <v>0</v>
      </c>
      <c r="AD95" s="56">
        <f t="shared" si="42"/>
        <v>0</v>
      </c>
      <c r="AE95" s="56">
        <f t="shared" si="42"/>
        <v>0</v>
      </c>
      <c r="AF95" s="56">
        <f t="shared" si="42"/>
        <v>0</v>
      </c>
      <c r="AG95" s="56">
        <f t="shared" si="42"/>
        <v>0</v>
      </c>
      <c r="AH95" s="56">
        <f t="shared" si="42"/>
        <v>0</v>
      </c>
    </row>
    <row r="96" spans="2:35" x14ac:dyDescent="0.3">
      <c r="B96" s="23" t="s">
        <v>96</v>
      </c>
      <c r="E96" s="53"/>
      <c r="F96" s="53"/>
      <c r="G96" s="56">
        <f>+'Link In'!B157</f>
        <v>637.33199999999965</v>
      </c>
      <c r="H96" s="56">
        <f>+'Link In'!C157</f>
        <v>613.16099999999994</v>
      </c>
      <c r="I96" s="56">
        <f>+'Link In'!D157</f>
        <v>601.15200000000004</v>
      </c>
      <c r="J96" s="56">
        <f>+'Link In'!E157</f>
        <v>281.13600000000002</v>
      </c>
      <c r="K96" s="56">
        <f>+'Link In'!F157</f>
        <v>578.85199999999998</v>
      </c>
      <c r="L96" s="56">
        <f>+'Link In'!G157</f>
        <v>386.2</v>
      </c>
      <c r="M96" s="56">
        <f>+'Link In'!H157</f>
        <v>0</v>
      </c>
      <c r="N96" s="56">
        <f>+'Link In'!I157</f>
        <v>0</v>
      </c>
      <c r="O96" s="56">
        <f>+'Link In'!J157</f>
        <v>0</v>
      </c>
      <c r="P96" s="56">
        <f>+'Link In'!K157</f>
        <v>0</v>
      </c>
      <c r="Q96" s="56">
        <f>+'Link In'!L157</f>
        <v>0</v>
      </c>
      <c r="R96" s="56">
        <f>+'Link In'!M157</f>
        <v>0</v>
      </c>
      <c r="S96" s="56">
        <f>+'Link In'!N157</f>
        <v>0</v>
      </c>
      <c r="T96" s="56">
        <f>+'Link In'!O157</f>
        <v>0</v>
      </c>
      <c r="U96" s="56">
        <f>+'Link In'!P157</f>
        <v>0</v>
      </c>
      <c r="V96" s="56">
        <f>+'Link In'!Q157</f>
        <v>0</v>
      </c>
      <c r="W96" s="56">
        <f>+'Link In'!R157</f>
        <v>0</v>
      </c>
      <c r="X96" s="56">
        <f>+'Link In'!S157</f>
        <v>0</v>
      </c>
      <c r="Y96" s="56">
        <f>+'Link In'!T157</f>
        <v>0</v>
      </c>
      <c r="Z96" s="56">
        <f>+'Link In'!U157</f>
        <v>0</v>
      </c>
      <c r="AA96" s="56">
        <f>+'Link In'!V157</f>
        <v>0</v>
      </c>
      <c r="AB96" s="56">
        <f>+'Link In'!W157</f>
        <v>0</v>
      </c>
      <c r="AC96" s="56">
        <f>+'Link In'!X157</f>
        <v>0</v>
      </c>
      <c r="AD96" s="56">
        <f>+'Link In'!Y157</f>
        <v>0</v>
      </c>
      <c r="AE96" s="56">
        <f>+'Link In'!Z157</f>
        <v>0</v>
      </c>
      <c r="AF96" s="56">
        <f>+'Link In'!AA157</f>
        <v>0</v>
      </c>
      <c r="AG96" s="56">
        <f>+'Link In'!AB157</f>
        <v>0</v>
      </c>
      <c r="AH96" s="56">
        <f>+'Link In'!AC157</f>
        <v>0</v>
      </c>
    </row>
    <row r="97" spans="1:34" x14ac:dyDescent="0.3"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</row>
    <row r="98" spans="1:34" x14ac:dyDescent="0.3">
      <c r="B98" s="23" t="s">
        <v>99</v>
      </c>
      <c r="E98" s="53"/>
      <c r="F98" s="53"/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</row>
    <row r="101" spans="1:34" x14ac:dyDescent="0.3">
      <c r="A101" s="23" t="s">
        <v>164</v>
      </c>
    </row>
    <row r="102" spans="1:34" x14ac:dyDescent="0.3">
      <c r="A102" s="24" t="s">
        <v>0</v>
      </c>
      <c r="B102" s="1"/>
      <c r="C102" s="1"/>
      <c r="D102" s="1"/>
      <c r="E102" s="1" t="s">
        <v>24</v>
      </c>
      <c r="F102" s="1"/>
      <c r="G102" s="1" t="s">
        <v>25</v>
      </c>
      <c r="H102" s="1" t="s">
        <v>25</v>
      </c>
      <c r="I102" s="1" t="s">
        <v>25</v>
      </c>
      <c r="J102" s="1" t="s">
        <v>25</v>
      </c>
      <c r="K102" s="1" t="s">
        <v>25</v>
      </c>
      <c r="L102" s="1" t="s">
        <v>25</v>
      </c>
      <c r="M102" s="1" t="s">
        <v>25</v>
      </c>
      <c r="N102" s="1" t="s">
        <v>25</v>
      </c>
      <c r="O102" s="1" t="s">
        <v>25</v>
      </c>
      <c r="P102" s="1" t="s">
        <v>25</v>
      </c>
      <c r="Q102" s="1" t="s">
        <v>25</v>
      </c>
      <c r="R102" s="1" t="s">
        <v>25</v>
      </c>
      <c r="S102" s="1"/>
      <c r="T102" s="1"/>
      <c r="U102" s="1"/>
      <c r="V102" s="1"/>
      <c r="W102" s="1" t="s">
        <v>26</v>
      </c>
      <c r="X102" s="1" t="s">
        <v>26</v>
      </c>
      <c r="Y102" s="1" t="s">
        <v>26</v>
      </c>
      <c r="Z102" s="1" t="s">
        <v>26</v>
      </c>
      <c r="AA102" s="1" t="s">
        <v>26</v>
      </c>
      <c r="AB102" s="1" t="s">
        <v>26</v>
      </c>
      <c r="AC102" s="1" t="s">
        <v>26</v>
      </c>
      <c r="AD102" s="1" t="s">
        <v>26</v>
      </c>
      <c r="AE102" s="1" t="s">
        <v>26</v>
      </c>
      <c r="AF102" s="1" t="s">
        <v>26</v>
      </c>
      <c r="AG102" s="1" t="s">
        <v>26</v>
      </c>
      <c r="AH102" s="1" t="s">
        <v>26</v>
      </c>
    </row>
    <row r="103" spans="1:34" x14ac:dyDescent="0.3">
      <c r="A103" s="2" t="s">
        <v>1</v>
      </c>
      <c r="B103" s="3"/>
      <c r="C103" s="3"/>
      <c r="D103" s="3"/>
      <c r="E103" s="4"/>
      <c r="F103" s="4"/>
      <c r="G103" s="5">
        <v>43160</v>
      </c>
      <c r="H103" s="5">
        <v>43191</v>
      </c>
      <c r="I103" s="5">
        <v>43221</v>
      </c>
      <c r="J103" s="5">
        <v>43252</v>
      </c>
      <c r="K103" s="5">
        <v>43282</v>
      </c>
      <c r="L103" s="5">
        <v>43313</v>
      </c>
      <c r="M103" s="5">
        <v>43344</v>
      </c>
      <c r="N103" s="5">
        <v>43374</v>
      </c>
      <c r="O103" s="5">
        <v>43405</v>
      </c>
      <c r="P103" s="5">
        <v>43435</v>
      </c>
      <c r="Q103" s="5">
        <v>43466</v>
      </c>
      <c r="R103" s="5">
        <v>43497</v>
      </c>
      <c r="S103" s="5">
        <v>43525</v>
      </c>
      <c r="T103" s="5">
        <v>43556</v>
      </c>
      <c r="U103" s="5">
        <v>43586</v>
      </c>
      <c r="V103" s="5">
        <v>43617</v>
      </c>
      <c r="W103" s="5">
        <v>43647</v>
      </c>
      <c r="X103" s="5">
        <v>43678</v>
      </c>
      <c r="Y103" s="5">
        <v>43709</v>
      </c>
      <c r="Z103" s="5">
        <v>43739</v>
      </c>
      <c r="AA103" s="5">
        <v>43770</v>
      </c>
      <c r="AB103" s="5">
        <v>43800</v>
      </c>
      <c r="AC103" s="5">
        <v>43831</v>
      </c>
      <c r="AD103" s="5">
        <v>43862</v>
      </c>
      <c r="AE103" s="5">
        <v>43891</v>
      </c>
      <c r="AF103" s="5">
        <v>43922</v>
      </c>
      <c r="AG103" s="5">
        <v>43952</v>
      </c>
      <c r="AH103" s="5">
        <v>43983</v>
      </c>
    </row>
    <row r="104" spans="1:34" ht="11.4" customHeight="1" x14ac:dyDescent="0.3">
      <c r="A104" s="6"/>
      <c r="B104" s="7"/>
      <c r="C104" s="7"/>
      <c r="D104" s="7"/>
      <c r="E104" s="7"/>
      <c r="F104" s="7"/>
      <c r="G104" s="8"/>
      <c r="H104" s="8"/>
      <c r="I104" s="8"/>
      <c r="J104" s="8"/>
      <c r="K104" s="8"/>
      <c r="L104" s="8"/>
      <c r="M104" s="8"/>
      <c r="N104" s="8"/>
      <c r="O104" s="9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9"/>
      <c r="AB104" s="8"/>
      <c r="AC104" s="8"/>
      <c r="AD104" s="8"/>
      <c r="AE104" s="8"/>
      <c r="AF104" s="8"/>
      <c r="AG104" s="8"/>
      <c r="AH104" s="8"/>
    </row>
    <row r="105" spans="1:34" x14ac:dyDescent="0.3">
      <c r="A105" s="6"/>
      <c r="C105" s="74"/>
      <c r="D105" s="10"/>
      <c r="E105" s="7" t="s">
        <v>23</v>
      </c>
      <c r="F105" s="7" t="s">
        <v>23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4" x14ac:dyDescent="0.3">
      <c r="A106" s="55" t="s">
        <v>61</v>
      </c>
      <c r="B106" s="12" t="s">
        <v>65</v>
      </c>
      <c r="C106" s="13"/>
      <c r="E106" s="149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</row>
    <row r="107" spans="1:34" x14ac:dyDescent="0.3">
      <c r="A107" s="6"/>
      <c r="B107" s="12" t="s">
        <v>66</v>
      </c>
      <c r="C107" s="13"/>
      <c r="E107" s="123"/>
      <c r="F107" s="12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</row>
    <row r="108" spans="1:34" x14ac:dyDescent="0.3">
      <c r="A108" s="6"/>
      <c r="B108" s="12" t="s">
        <v>67</v>
      </c>
      <c r="C108" s="13"/>
      <c r="E108" s="123"/>
      <c r="F108" s="12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</row>
    <row r="109" spans="1:34" x14ac:dyDescent="0.3">
      <c r="A109" s="6"/>
      <c r="B109" s="12" t="s">
        <v>68</v>
      </c>
      <c r="C109" s="13"/>
      <c r="E109" s="123"/>
      <c r="F109" s="12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</row>
    <row r="110" spans="1:34" x14ac:dyDescent="0.3">
      <c r="A110" s="6"/>
      <c r="B110" s="12" t="s">
        <v>69</v>
      </c>
      <c r="C110" s="13"/>
      <c r="E110" s="123"/>
      <c r="F110" s="12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</row>
    <row r="111" spans="1:34" x14ac:dyDescent="0.3">
      <c r="A111" s="6"/>
      <c r="B111" s="12" t="s">
        <v>70</v>
      </c>
      <c r="C111" s="13"/>
      <c r="E111" s="123"/>
      <c r="F111" s="12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</row>
    <row r="112" spans="1:34" x14ac:dyDescent="0.3">
      <c r="A112" s="6"/>
      <c r="B112" s="12" t="s">
        <v>71</v>
      </c>
      <c r="C112" s="13"/>
      <c r="E112" s="123"/>
      <c r="F112" s="12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</row>
    <row r="113" spans="1:34" x14ac:dyDescent="0.3">
      <c r="A113" s="6"/>
      <c r="B113" s="12" t="s">
        <v>72</v>
      </c>
      <c r="C113" s="13"/>
      <c r="E113" s="123"/>
      <c r="F113" s="12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</row>
    <row r="114" spans="1:34" x14ac:dyDescent="0.3">
      <c r="A114" s="6"/>
      <c r="B114" s="12" t="s">
        <v>73</v>
      </c>
      <c r="C114" s="13"/>
      <c r="E114" s="123"/>
      <c r="F114" s="12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</row>
    <row r="115" spans="1:34" x14ac:dyDescent="0.3">
      <c r="A115" s="55" t="s">
        <v>62</v>
      </c>
      <c r="B115" s="23" t="s">
        <v>65</v>
      </c>
      <c r="C115" s="13"/>
      <c r="D115" s="12"/>
      <c r="E115" s="123">
        <v>39.9</v>
      </c>
      <c r="F115" s="123">
        <v>39.9</v>
      </c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>
        <f>+'Link In'!R282</f>
        <v>40</v>
      </c>
      <c r="X115" s="33">
        <f>+'Link In'!S282</f>
        <v>40</v>
      </c>
      <c r="Y115" s="33">
        <f>+'Link In'!T282</f>
        <v>40</v>
      </c>
      <c r="Z115" s="33">
        <f>+'Link In'!U282</f>
        <v>40</v>
      </c>
      <c r="AA115" s="33">
        <f>+'Link In'!V282</f>
        <v>40</v>
      </c>
      <c r="AB115" s="33">
        <f>+'Link In'!W282</f>
        <v>40</v>
      </c>
      <c r="AC115" s="33">
        <f>+'Link In'!X282</f>
        <v>40</v>
      </c>
      <c r="AD115" s="33">
        <f>+'Link In'!Y282</f>
        <v>40</v>
      </c>
      <c r="AE115" s="33">
        <f>+'Link In'!Z282</f>
        <v>40</v>
      </c>
      <c r="AF115" s="33">
        <f>+'Link In'!AA282</f>
        <v>40</v>
      </c>
      <c r="AG115" s="33">
        <f>+'Link In'!AB282</f>
        <v>40</v>
      </c>
      <c r="AH115" s="33">
        <f>+'Link In'!AC282</f>
        <v>40</v>
      </c>
    </row>
    <row r="116" spans="1:34" x14ac:dyDescent="0.3">
      <c r="A116" s="6"/>
      <c r="B116" s="54"/>
      <c r="C116" s="16"/>
      <c r="D116" s="15"/>
      <c r="E116" s="87"/>
      <c r="F116" s="87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</row>
    <row r="117" spans="1:34" x14ac:dyDescent="0.3">
      <c r="A117" s="6"/>
      <c r="B117" s="10" t="s">
        <v>129</v>
      </c>
      <c r="C117" s="18"/>
      <c r="D117" s="10"/>
      <c r="E117" s="17"/>
      <c r="F117" s="17"/>
      <c r="G117" s="18">
        <f>SUM(G106:G116)</f>
        <v>0</v>
      </c>
      <c r="H117" s="18">
        <f>SUM(H106:H116)</f>
        <v>0</v>
      </c>
      <c r="I117" s="18">
        <f>SUM(I106:I116)</f>
        <v>0</v>
      </c>
      <c r="J117" s="18">
        <f t="shared" ref="J117" si="43">SUM(J106:J116)</f>
        <v>0</v>
      </c>
      <c r="K117" s="18">
        <f>SUM(K106:K116)</f>
        <v>0</v>
      </c>
      <c r="L117" s="18">
        <f t="shared" ref="L117:AH117" si="44">SUM(L106:L116)</f>
        <v>0</v>
      </c>
      <c r="M117" s="18">
        <f t="shared" si="44"/>
        <v>0</v>
      </c>
      <c r="N117" s="18">
        <f t="shared" si="44"/>
        <v>0</v>
      </c>
      <c r="O117" s="200">
        <f t="shared" si="44"/>
        <v>0</v>
      </c>
      <c r="P117" s="18">
        <f t="shared" si="44"/>
        <v>0</v>
      </c>
      <c r="Q117" s="18">
        <f t="shared" si="44"/>
        <v>0</v>
      </c>
      <c r="R117" s="18">
        <f t="shared" si="44"/>
        <v>0</v>
      </c>
      <c r="S117" s="18">
        <f t="shared" si="44"/>
        <v>0</v>
      </c>
      <c r="T117" s="18">
        <f t="shared" si="44"/>
        <v>0</v>
      </c>
      <c r="U117" s="18">
        <f t="shared" si="44"/>
        <v>0</v>
      </c>
      <c r="V117" s="18">
        <f t="shared" si="44"/>
        <v>0</v>
      </c>
      <c r="W117" s="18">
        <f t="shared" si="44"/>
        <v>40</v>
      </c>
      <c r="X117" s="18">
        <f t="shared" si="44"/>
        <v>40</v>
      </c>
      <c r="Y117" s="18">
        <f t="shared" si="44"/>
        <v>40</v>
      </c>
      <c r="Z117" s="18">
        <f t="shared" si="44"/>
        <v>40</v>
      </c>
      <c r="AA117" s="17">
        <f t="shared" si="44"/>
        <v>40</v>
      </c>
      <c r="AB117" s="18">
        <f t="shared" si="44"/>
        <v>40</v>
      </c>
      <c r="AC117" s="18">
        <f t="shared" si="44"/>
        <v>40</v>
      </c>
      <c r="AD117" s="18">
        <f t="shared" si="44"/>
        <v>40</v>
      </c>
      <c r="AE117" s="18">
        <f t="shared" si="44"/>
        <v>40</v>
      </c>
      <c r="AF117" s="18">
        <f t="shared" si="44"/>
        <v>40</v>
      </c>
      <c r="AG117" s="18">
        <f t="shared" si="44"/>
        <v>40</v>
      </c>
      <c r="AH117" s="18">
        <f t="shared" si="44"/>
        <v>40</v>
      </c>
    </row>
    <row r="118" spans="1:34" x14ac:dyDescent="0.3">
      <c r="A118" s="6"/>
      <c r="B118" s="10"/>
      <c r="C118" s="10"/>
      <c r="D118" s="10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3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</row>
    <row r="119" spans="1:34" x14ac:dyDescent="0.3">
      <c r="A119" s="6"/>
      <c r="B119" s="10"/>
      <c r="C119" s="10"/>
      <c r="D119" s="10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3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</row>
    <row r="120" spans="1:34" x14ac:dyDescent="0.3">
      <c r="A120" s="6"/>
      <c r="B120" s="7"/>
      <c r="C120" s="7"/>
      <c r="D120" s="7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20"/>
      <c r="AB120" s="19"/>
      <c r="AC120" s="19"/>
      <c r="AD120" s="19"/>
      <c r="AE120" s="19"/>
      <c r="AF120" s="19"/>
      <c r="AG120" s="19"/>
      <c r="AH120" s="19"/>
    </row>
    <row r="122" spans="1:34" x14ac:dyDescent="0.3">
      <c r="A122" s="2" t="s">
        <v>18</v>
      </c>
      <c r="B122" s="3"/>
      <c r="C122" s="3"/>
      <c r="D122" s="3"/>
      <c r="E122" s="4"/>
      <c r="F122" s="4"/>
      <c r="G122" s="5">
        <f>G103</f>
        <v>43160</v>
      </c>
      <c r="H122" s="5">
        <f t="shared" ref="H122:AH122" si="45">H103</f>
        <v>43191</v>
      </c>
      <c r="I122" s="5">
        <f t="shared" si="45"/>
        <v>43221</v>
      </c>
      <c r="J122" s="5">
        <f t="shared" si="45"/>
        <v>43252</v>
      </c>
      <c r="K122" s="5">
        <f t="shared" si="45"/>
        <v>43282</v>
      </c>
      <c r="L122" s="5">
        <f t="shared" si="45"/>
        <v>43313</v>
      </c>
      <c r="M122" s="5">
        <f t="shared" si="45"/>
        <v>43344</v>
      </c>
      <c r="N122" s="5">
        <f t="shared" si="45"/>
        <v>43374</v>
      </c>
      <c r="O122" s="5">
        <f t="shared" si="45"/>
        <v>43405</v>
      </c>
      <c r="P122" s="5">
        <f t="shared" si="45"/>
        <v>43435</v>
      </c>
      <c r="Q122" s="5">
        <f t="shared" si="45"/>
        <v>43466</v>
      </c>
      <c r="R122" s="5">
        <f t="shared" si="45"/>
        <v>43497</v>
      </c>
      <c r="S122" s="5">
        <f t="shared" si="45"/>
        <v>43525</v>
      </c>
      <c r="T122" s="5">
        <f t="shared" si="45"/>
        <v>43556</v>
      </c>
      <c r="U122" s="5">
        <f t="shared" si="45"/>
        <v>43586</v>
      </c>
      <c r="V122" s="5">
        <f t="shared" si="45"/>
        <v>43617</v>
      </c>
      <c r="W122" s="5">
        <f t="shared" si="45"/>
        <v>43647</v>
      </c>
      <c r="X122" s="5">
        <f t="shared" si="45"/>
        <v>43678</v>
      </c>
      <c r="Y122" s="5">
        <f t="shared" si="45"/>
        <v>43709</v>
      </c>
      <c r="Z122" s="5">
        <f t="shared" si="45"/>
        <v>43739</v>
      </c>
      <c r="AA122" s="5">
        <f t="shared" si="45"/>
        <v>43770</v>
      </c>
      <c r="AB122" s="5">
        <f t="shared" si="45"/>
        <v>43800</v>
      </c>
      <c r="AC122" s="5">
        <f t="shared" si="45"/>
        <v>43831</v>
      </c>
      <c r="AD122" s="5">
        <f t="shared" si="45"/>
        <v>43862</v>
      </c>
      <c r="AE122" s="5">
        <f t="shared" si="45"/>
        <v>43891</v>
      </c>
      <c r="AF122" s="5">
        <f t="shared" si="45"/>
        <v>43922</v>
      </c>
      <c r="AG122" s="5">
        <f t="shared" si="45"/>
        <v>43952</v>
      </c>
      <c r="AH122" s="5">
        <f t="shared" si="45"/>
        <v>43983</v>
      </c>
    </row>
    <row r="123" spans="1:34" x14ac:dyDescent="0.3">
      <c r="A123" s="25"/>
      <c r="B123" s="26"/>
      <c r="C123" s="26"/>
      <c r="D123" s="26"/>
      <c r="E123" s="26"/>
      <c r="F123" s="26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x14ac:dyDescent="0.3">
      <c r="A124" s="6"/>
      <c r="B124" s="10" t="s">
        <v>50</v>
      </c>
      <c r="C124" s="10"/>
      <c r="D124" s="10"/>
      <c r="E124" s="7" t="s">
        <v>23</v>
      </c>
      <c r="F124" s="7" t="s">
        <v>23</v>
      </c>
      <c r="G124" s="27"/>
      <c r="H124" s="27"/>
      <c r="I124" s="27"/>
      <c r="J124" s="27"/>
      <c r="K124" s="27"/>
      <c r="L124" s="27"/>
      <c r="M124" s="27"/>
      <c r="N124" s="27"/>
      <c r="O124" s="56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8"/>
      <c r="AB124" s="27"/>
      <c r="AC124" s="27"/>
      <c r="AD124" s="27"/>
      <c r="AE124" s="27"/>
      <c r="AF124" s="27"/>
      <c r="AG124" s="27"/>
      <c r="AH124" s="27"/>
    </row>
    <row r="125" spans="1:34" x14ac:dyDescent="0.3">
      <c r="A125" s="6"/>
      <c r="B125" s="29" t="s">
        <v>27</v>
      </c>
      <c r="C125" s="29"/>
      <c r="D125" s="29"/>
      <c r="E125" s="151"/>
      <c r="F125" s="151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x14ac:dyDescent="0.3">
      <c r="A126" s="6"/>
      <c r="B126" s="29" t="s">
        <v>28</v>
      </c>
      <c r="C126" s="29"/>
      <c r="D126" s="29"/>
      <c r="E126" s="88"/>
      <c r="F126" s="88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x14ac:dyDescent="0.3">
      <c r="A127" s="6"/>
      <c r="B127" s="29" t="s">
        <v>29</v>
      </c>
      <c r="C127" s="29"/>
      <c r="D127" s="29"/>
      <c r="E127" s="88"/>
      <c r="F127" s="88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x14ac:dyDescent="0.3">
      <c r="A128" s="6"/>
      <c r="B128" s="29" t="s">
        <v>30</v>
      </c>
      <c r="C128" s="29"/>
      <c r="D128" s="29"/>
      <c r="E128" s="88"/>
      <c r="F128" s="88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 x14ac:dyDescent="0.3">
      <c r="A129" s="6"/>
      <c r="B129" s="29"/>
      <c r="C129" s="29"/>
      <c r="D129" s="29"/>
      <c r="E129" s="88"/>
      <c r="F129" s="88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1:34" x14ac:dyDescent="0.3">
      <c r="A130" s="6"/>
      <c r="B130" s="30"/>
      <c r="C130" s="30"/>
      <c r="D130" s="30"/>
      <c r="E130" s="89"/>
      <c r="F130" s="89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</row>
    <row r="131" spans="1:34" x14ac:dyDescent="0.3">
      <c r="A131" s="22"/>
      <c r="B131" s="10" t="s">
        <v>130</v>
      </c>
      <c r="C131" s="10"/>
      <c r="D131" s="10"/>
      <c r="E131" s="17"/>
      <c r="F131" s="17"/>
      <c r="G131" s="13">
        <f>SUM(G125:G130)</f>
        <v>0</v>
      </c>
      <c r="H131" s="13">
        <f t="shared" ref="H131:O131" si="46">SUM(H125:H130)</f>
        <v>0</v>
      </c>
      <c r="I131" s="13">
        <f t="shared" si="46"/>
        <v>0</v>
      </c>
      <c r="J131" s="13">
        <f t="shared" si="46"/>
        <v>0</v>
      </c>
      <c r="K131" s="13">
        <f t="shared" si="46"/>
        <v>0</v>
      </c>
      <c r="L131" s="13">
        <f t="shared" si="46"/>
        <v>0</v>
      </c>
      <c r="M131" s="13">
        <f t="shared" si="46"/>
        <v>0</v>
      </c>
      <c r="N131" s="13">
        <f t="shared" si="46"/>
        <v>0</v>
      </c>
      <c r="O131" s="13">
        <f t="shared" si="46"/>
        <v>0</v>
      </c>
      <c r="P131" s="13">
        <f>SUM(P125:P128)</f>
        <v>0</v>
      </c>
      <c r="Q131" s="13">
        <f t="shared" ref="Q131:AA131" si="47">SUM(Q125:Q128)</f>
        <v>0</v>
      </c>
      <c r="R131" s="13">
        <f t="shared" si="47"/>
        <v>0</v>
      </c>
      <c r="S131" s="13">
        <f t="shared" si="47"/>
        <v>0</v>
      </c>
      <c r="T131" s="13">
        <f t="shared" si="47"/>
        <v>0</v>
      </c>
      <c r="U131" s="13">
        <f t="shared" si="47"/>
        <v>0</v>
      </c>
      <c r="V131" s="13">
        <f t="shared" si="47"/>
        <v>0</v>
      </c>
      <c r="W131" s="13">
        <f t="shared" si="47"/>
        <v>0</v>
      </c>
      <c r="X131" s="13">
        <f t="shared" si="47"/>
        <v>0</v>
      </c>
      <c r="Y131" s="13">
        <f t="shared" si="47"/>
        <v>0</v>
      </c>
      <c r="Z131" s="13">
        <f t="shared" si="47"/>
        <v>0</v>
      </c>
      <c r="AA131" s="13">
        <f t="shared" si="47"/>
        <v>0</v>
      </c>
      <c r="AB131" s="13">
        <f>SUM(AB125:AB130)</f>
        <v>0</v>
      </c>
      <c r="AC131" s="13">
        <f t="shared" ref="AC131:AH131" si="48">SUM(AC125:AC130)</f>
        <v>0</v>
      </c>
      <c r="AD131" s="13">
        <f t="shared" si="48"/>
        <v>0</v>
      </c>
      <c r="AE131" s="13">
        <f t="shared" si="48"/>
        <v>0</v>
      </c>
      <c r="AF131" s="13">
        <f t="shared" si="48"/>
        <v>0</v>
      </c>
      <c r="AG131" s="13">
        <f t="shared" si="48"/>
        <v>0</v>
      </c>
      <c r="AH131" s="13">
        <f t="shared" si="48"/>
        <v>0</v>
      </c>
    </row>
    <row r="132" spans="1:34" x14ac:dyDescent="0.3">
      <c r="A132" s="6"/>
      <c r="B132" s="10"/>
      <c r="C132" s="10"/>
      <c r="D132" s="10"/>
      <c r="E132" s="31"/>
      <c r="F132" s="18"/>
      <c r="G132" s="13"/>
      <c r="H132" s="13"/>
      <c r="I132" s="13"/>
      <c r="J132" s="13"/>
      <c r="K132" s="13"/>
      <c r="L132" s="13"/>
      <c r="M132" s="13"/>
      <c r="N132" s="13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</row>
    <row r="133" spans="1:34" x14ac:dyDescent="0.3">
      <c r="G133" s="53"/>
      <c r="H133" s="53"/>
      <c r="I133" s="53"/>
      <c r="J133" s="53"/>
      <c r="K133" s="53"/>
      <c r="L133" s="53"/>
      <c r="M133" s="53"/>
      <c r="N133" s="53"/>
      <c r="O133" s="53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</row>
    <row r="137" spans="1:34" x14ac:dyDescent="0.3"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</row>
    <row r="138" spans="1:34" x14ac:dyDescent="0.3">
      <c r="A138" s="24" t="s">
        <v>36</v>
      </c>
      <c r="B138" s="1"/>
      <c r="C138" s="1"/>
      <c r="D138" s="1"/>
      <c r="E138" s="1" t="s">
        <v>24</v>
      </c>
      <c r="F138" s="1"/>
      <c r="G138" s="1" t="s">
        <v>25</v>
      </c>
      <c r="H138" s="1" t="s">
        <v>25</v>
      </c>
      <c r="I138" s="1" t="s">
        <v>25</v>
      </c>
      <c r="J138" s="1" t="s">
        <v>25</v>
      </c>
      <c r="K138" s="1" t="s">
        <v>25</v>
      </c>
      <c r="L138" s="1" t="s">
        <v>25</v>
      </c>
      <c r="M138" s="1" t="s">
        <v>25</v>
      </c>
      <c r="N138" s="1" t="s">
        <v>25</v>
      </c>
      <c r="O138" s="1" t="s">
        <v>25</v>
      </c>
      <c r="P138" s="1" t="s">
        <v>25</v>
      </c>
      <c r="Q138" s="1" t="s">
        <v>25</v>
      </c>
      <c r="R138" s="1" t="s">
        <v>25</v>
      </c>
      <c r="S138" s="1"/>
      <c r="T138" s="1"/>
      <c r="U138" s="1"/>
      <c r="V138" s="1"/>
      <c r="W138" s="1" t="s">
        <v>26</v>
      </c>
      <c r="X138" s="1" t="s">
        <v>26</v>
      </c>
      <c r="Y138" s="1" t="s">
        <v>26</v>
      </c>
      <c r="Z138" s="1" t="s">
        <v>26</v>
      </c>
      <c r="AA138" s="1" t="s">
        <v>26</v>
      </c>
      <c r="AB138" s="1" t="s">
        <v>26</v>
      </c>
      <c r="AC138" s="1" t="s">
        <v>26</v>
      </c>
      <c r="AD138" s="1" t="s">
        <v>26</v>
      </c>
      <c r="AE138" s="1" t="s">
        <v>26</v>
      </c>
      <c r="AF138" s="1" t="s">
        <v>26</v>
      </c>
      <c r="AG138" s="1" t="s">
        <v>26</v>
      </c>
      <c r="AH138" s="1" t="s">
        <v>26</v>
      </c>
    </row>
    <row r="139" spans="1:34" x14ac:dyDescent="0.3">
      <c r="A139" s="2" t="s">
        <v>1</v>
      </c>
      <c r="B139" s="3"/>
      <c r="C139" s="3"/>
      <c r="D139" s="3"/>
      <c r="E139" s="4"/>
      <c r="F139" s="4"/>
      <c r="G139" s="5">
        <f>G103</f>
        <v>43160</v>
      </c>
      <c r="H139" s="5">
        <f t="shared" ref="H139:AH139" si="49">H103</f>
        <v>43191</v>
      </c>
      <c r="I139" s="5">
        <f t="shared" si="49"/>
        <v>43221</v>
      </c>
      <c r="J139" s="5">
        <f t="shared" si="49"/>
        <v>43252</v>
      </c>
      <c r="K139" s="5">
        <f t="shared" si="49"/>
        <v>43282</v>
      </c>
      <c r="L139" s="5">
        <f t="shared" si="49"/>
        <v>43313</v>
      </c>
      <c r="M139" s="5">
        <f t="shared" si="49"/>
        <v>43344</v>
      </c>
      <c r="N139" s="5">
        <f t="shared" si="49"/>
        <v>43374</v>
      </c>
      <c r="O139" s="5">
        <f t="shared" si="49"/>
        <v>43405</v>
      </c>
      <c r="P139" s="5">
        <f t="shared" si="49"/>
        <v>43435</v>
      </c>
      <c r="Q139" s="5">
        <f t="shared" si="49"/>
        <v>43466</v>
      </c>
      <c r="R139" s="5">
        <f t="shared" si="49"/>
        <v>43497</v>
      </c>
      <c r="S139" s="5">
        <f t="shared" si="49"/>
        <v>43525</v>
      </c>
      <c r="T139" s="5">
        <f t="shared" si="49"/>
        <v>43556</v>
      </c>
      <c r="U139" s="5">
        <f t="shared" si="49"/>
        <v>43586</v>
      </c>
      <c r="V139" s="5">
        <f t="shared" si="49"/>
        <v>43617</v>
      </c>
      <c r="W139" s="5">
        <f t="shared" si="49"/>
        <v>43647</v>
      </c>
      <c r="X139" s="5">
        <f t="shared" si="49"/>
        <v>43678</v>
      </c>
      <c r="Y139" s="5">
        <f t="shared" si="49"/>
        <v>43709</v>
      </c>
      <c r="Z139" s="5">
        <f t="shared" si="49"/>
        <v>43739</v>
      </c>
      <c r="AA139" s="5">
        <f t="shared" si="49"/>
        <v>43770</v>
      </c>
      <c r="AB139" s="5">
        <f t="shared" si="49"/>
        <v>43800</v>
      </c>
      <c r="AC139" s="5">
        <f t="shared" si="49"/>
        <v>43831</v>
      </c>
      <c r="AD139" s="5">
        <f t="shared" si="49"/>
        <v>43862</v>
      </c>
      <c r="AE139" s="5">
        <f t="shared" si="49"/>
        <v>43891</v>
      </c>
      <c r="AF139" s="5">
        <f t="shared" si="49"/>
        <v>43922</v>
      </c>
      <c r="AG139" s="5">
        <f t="shared" si="49"/>
        <v>43952</v>
      </c>
      <c r="AH139" s="5">
        <f t="shared" si="49"/>
        <v>43983</v>
      </c>
    </row>
    <row r="140" spans="1:34" x14ac:dyDescent="0.3">
      <c r="A140" s="6"/>
      <c r="B140" s="7"/>
      <c r="C140" s="7"/>
      <c r="D140" s="7"/>
      <c r="E140" s="7"/>
      <c r="F140" s="7"/>
      <c r="G140" s="8"/>
      <c r="H140" s="8"/>
      <c r="I140" s="8"/>
      <c r="J140" s="8"/>
      <c r="K140" s="8"/>
      <c r="L140" s="8"/>
      <c r="M140" s="8"/>
      <c r="N140" s="8"/>
      <c r="O140" s="9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9"/>
      <c r="AB140" s="8"/>
      <c r="AC140" s="8"/>
      <c r="AD140" s="8"/>
      <c r="AE140" s="8"/>
      <c r="AF140" s="8"/>
      <c r="AG140" s="8"/>
      <c r="AH140" s="8"/>
    </row>
    <row r="141" spans="1:34" x14ac:dyDescent="0.3">
      <c r="A141" s="6"/>
      <c r="B141" s="10"/>
      <c r="C141" s="10"/>
      <c r="D141" s="10"/>
      <c r="E141" s="7" t="s">
        <v>23</v>
      </c>
      <c r="F141" s="7" t="s">
        <v>23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11"/>
      <c r="AB141" s="8"/>
      <c r="AC141" s="8"/>
      <c r="AD141" s="8"/>
      <c r="AE141" s="8"/>
      <c r="AF141" s="8"/>
      <c r="AG141" s="8"/>
      <c r="AH141" s="8"/>
    </row>
    <row r="142" spans="1:34" x14ac:dyDescent="0.3">
      <c r="A142" s="55" t="s">
        <v>61</v>
      </c>
      <c r="B142" s="90" t="s">
        <v>65</v>
      </c>
      <c r="C142" s="75"/>
      <c r="D142" s="59"/>
      <c r="E142" s="149"/>
      <c r="F142" s="149"/>
      <c r="G142" s="155">
        <f t="shared" ref="G142:I142" si="50">$E142*G106</f>
        <v>0</v>
      </c>
      <c r="H142" s="155">
        <f t="shared" si="50"/>
        <v>0</v>
      </c>
      <c r="I142" s="155">
        <f t="shared" si="50"/>
        <v>0</v>
      </c>
      <c r="J142" s="155">
        <f>$E142*J106</f>
        <v>0</v>
      </c>
      <c r="K142" s="155">
        <f t="shared" ref="K142:L142" si="51">$E142*K106</f>
        <v>0</v>
      </c>
      <c r="L142" s="155">
        <f t="shared" si="51"/>
        <v>0</v>
      </c>
      <c r="M142" s="155">
        <f>$F142*M106</f>
        <v>0</v>
      </c>
      <c r="N142" s="155">
        <f t="shared" ref="N142:AH142" si="52">$F142*N106</f>
        <v>0</v>
      </c>
      <c r="O142" s="155">
        <f t="shared" si="52"/>
        <v>0</v>
      </c>
      <c r="P142" s="155">
        <f t="shared" si="52"/>
        <v>0</v>
      </c>
      <c r="Q142" s="155">
        <f t="shared" si="52"/>
        <v>0</v>
      </c>
      <c r="R142" s="155">
        <f t="shared" si="52"/>
        <v>0</v>
      </c>
      <c r="S142" s="155">
        <f t="shared" si="52"/>
        <v>0</v>
      </c>
      <c r="T142" s="155">
        <f t="shared" si="52"/>
        <v>0</v>
      </c>
      <c r="U142" s="155">
        <f t="shared" si="52"/>
        <v>0</v>
      </c>
      <c r="V142" s="155">
        <f t="shared" si="52"/>
        <v>0</v>
      </c>
      <c r="W142" s="155">
        <f t="shared" si="52"/>
        <v>0</v>
      </c>
      <c r="X142" s="155">
        <f t="shared" si="52"/>
        <v>0</v>
      </c>
      <c r="Y142" s="155">
        <f t="shared" si="52"/>
        <v>0</v>
      </c>
      <c r="Z142" s="155">
        <f t="shared" si="52"/>
        <v>0</v>
      </c>
      <c r="AA142" s="155">
        <f t="shared" si="52"/>
        <v>0</v>
      </c>
      <c r="AB142" s="155">
        <f t="shared" si="52"/>
        <v>0</v>
      </c>
      <c r="AC142" s="155">
        <f t="shared" si="52"/>
        <v>0</v>
      </c>
      <c r="AD142" s="155">
        <f t="shared" si="52"/>
        <v>0</v>
      </c>
      <c r="AE142" s="155">
        <f t="shared" si="52"/>
        <v>0</v>
      </c>
      <c r="AF142" s="155">
        <f t="shared" si="52"/>
        <v>0</v>
      </c>
      <c r="AG142" s="155">
        <f t="shared" si="52"/>
        <v>0</v>
      </c>
      <c r="AH142" s="155">
        <f t="shared" si="52"/>
        <v>0</v>
      </c>
    </row>
    <row r="143" spans="1:34" x14ac:dyDescent="0.3">
      <c r="A143" s="6"/>
      <c r="B143" s="12" t="s">
        <v>66</v>
      </c>
      <c r="C143" s="75"/>
      <c r="D143" s="59"/>
      <c r="E143" s="123"/>
      <c r="F143" s="123"/>
      <c r="G143" s="33">
        <f t="shared" ref="G143:L143" si="53">$E143*G107</f>
        <v>0</v>
      </c>
      <c r="H143" s="33">
        <f t="shared" si="53"/>
        <v>0</v>
      </c>
      <c r="I143" s="33">
        <f t="shared" si="53"/>
        <v>0</v>
      </c>
      <c r="J143" s="33">
        <f t="shared" si="53"/>
        <v>0</v>
      </c>
      <c r="K143" s="33">
        <f t="shared" si="53"/>
        <v>0</v>
      </c>
      <c r="L143" s="33">
        <f t="shared" si="53"/>
        <v>0</v>
      </c>
      <c r="M143" s="33">
        <f t="shared" ref="M143:AH143" si="54">$F143*M107</f>
        <v>0</v>
      </c>
      <c r="N143" s="33">
        <f t="shared" si="54"/>
        <v>0</v>
      </c>
      <c r="O143" s="33">
        <f t="shared" si="54"/>
        <v>0</v>
      </c>
      <c r="P143" s="33">
        <f t="shared" si="54"/>
        <v>0</v>
      </c>
      <c r="Q143" s="33">
        <f t="shared" si="54"/>
        <v>0</v>
      </c>
      <c r="R143" s="33">
        <f t="shared" si="54"/>
        <v>0</v>
      </c>
      <c r="S143" s="33">
        <f t="shared" si="54"/>
        <v>0</v>
      </c>
      <c r="T143" s="33">
        <f t="shared" si="54"/>
        <v>0</v>
      </c>
      <c r="U143" s="33">
        <f t="shared" si="54"/>
        <v>0</v>
      </c>
      <c r="V143" s="33">
        <f t="shared" si="54"/>
        <v>0</v>
      </c>
      <c r="W143" s="33">
        <f t="shared" si="54"/>
        <v>0</v>
      </c>
      <c r="X143" s="33">
        <f t="shared" si="54"/>
        <v>0</v>
      </c>
      <c r="Y143" s="33">
        <f t="shared" si="54"/>
        <v>0</v>
      </c>
      <c r="Z143" s="33">
        <f t="shared" si="54"/>
        <v>0</v>
      </c>
      <c r="AA143" s="33">
        <f t="shared" si="54"/>
        <v>0</v>
      </c>
      <c r="AB143" s="33">
        <f t="shared" si="54"/>
        <v>0</v>
      </c>
      <c r="AC143" s="33">
        <f t="shared" si="54"/>
        <v>0</v>
      </c>
      <c r="AD143" s="33">
        <f t="shared" si="54"/>
        <v>0</v>
      </c>
      <c r="AE143" s="33">
        <f t="shared" si="54"/>
        <v>0</v>
      </c>
      <c r="AF143" s="33">
        <f t="shared" si="54"/>
        <v>0</v>
      </c>
      <c r="AG143" s="33">
        <f t="shared" si="54"/>
        <v>0</v>
      </c>
      <c r="AH143" s="33">
        <f t="shared" si="54"/>
        <v>0</v>
      </c>
    </row>
    <row r="144" spans="1:34" x14ac:dyDescent="0.3">
      <c r="A144" s="6"/>
      <c r="B144" s="12" t="s">
        <v>67</v>
      </c>
      <c r="C144" s="75"/>
      <c r="D144" s="59"/>
      <c r="E144" s="123"/>
      <c r="F144" s="123"/>
      <c r="G144" s="33">
        <f t="shared" ref="G144:L144" si="55">$E144*G108</f>
        <v>0</v>
      </c>
      <c r="H144" s="33">
        <f t="shared" si="55"/>
        <v>0</v>
      </c>
      <c r="I144" s="33">
        <f t="shared" si="55"/>
        <v>0</v>
      </c>
      <c r="J144" s="33">
        <f t="shared" si="55"/>
        <v>0</v>
      </c>
      <c r="K144" s="33">
        <f t="shared" si="55"/>
        <v>0</v>
      </c>
      <c r="L144" s="33">
        <f t="shared" si="55"/>
        <v>0</v>
      </c>
      <c r="M144" s="33">
        <f t="shared" ref="M144:AH144" si="56">$F144*M108</f>
        <v>0</v>
      </c>
      <c r="N144" s="33">
        <f t="shared" si="56"/>
        <v>0</v>
      </c>
      <c r="O144" s="33">
        <f t="shared" si="56"/>
        <v>0</v>
      </c>
      <c r="P144" s="33">
        <f t="shared" si="56"/>
        <v>0</v>
      </c>
      <c r="Q144" s="33">
        <f t="shared" si="56"/>
        <v>0</v>
      </c>
      <c r="R144" s="33">
        <f t="shared" si="56"/>
        <v>0</v>
      </c>
      <c r="S144" s="33">
        <f t="shared" si="56"/>
        <v>0</v>
      </c>
      <c r="T144" s="33">
        <f t="shared" si="56"/>
        <v>0</v>
      </c>
      <c r="U144" s="33">
        <f t="shared" si="56"/>
        <v>0</v>
      </c>
      <c r="V144" s="33">
        <f t="shared" si="56"/>
        <v>0</v>
      </c>
      <c r="W144" s="33">
        <f t="shared" si="56"/>
        <v>0</v>
      </c>
      <c r="X144" s="33">
        <f t="shared" si="56"/>
        <v>0</v>
      </c>
      <c r="Y144" s="33">
        <f t="shared" si="56"/>
        <v>0</v>
      </c>
      <c r="Z144" s="33">
        <f t="shared" si="56"/>
        <v>0</v>
      </c>
      <c r="AA144" s="33">
        <f t="shared" si="56"/>
        <v>0</v>
      </c>
      <c r="AB144" s="33">
        <f t="shared" si="56"/>
        <v>0</v>
      </c>
      <c r="AC144" s="33">
        <f t="shared" si="56"/>
        <v>0</v>
      </c>
      <c r="AD144" s="33">
        <f t="shared" si="56"/>
        <v>0</v>
      </c>
      <c r="AE144" s="33">
        <f t="shared" si="56"/>
        <v>0</v>
      </c>
      <c r="AF144" s="33">
        <f t="shared" si="56"/>
        <v>0</v>
      </c>
      <c r="AG144" s="33">
        <f t="shared" si="56"/>
        <v>0</v>
      </c>
      <c r="AH144" s="33">
        <f t="shared" si="56"/>
        <v>0</v>
      </c>
    </row>
    <row r="145" spans="1:34" x14ac:dyDescent="0.3">
      <c r="A145" s="6"/>
      <c r="B145" s="12" t="s">
        <v>68</v>
      </c>
      <c r="C145" s="75"/>
      <c r="D145" s="59"/>
      <c r="E145" s="123"/>
      <c r="F145" s="123"/>
      <c r="G145" s="33">
        <f t="shared" ref="G145:L145" si="57">$E145*G109</f>
        <v>0</v>
      </c>
      <c r="H145" s="33">
        <f t="shared" si="57"/>
        <v>0</v>
      </c>
      <c r="I145" s="33">
        <f t="shared" si="57"/>
        <v>0</v>
      </c>
      <c r="J145" s="33">
        <f t="shared" si="57"/>
        <v>0</v>
      </c>
      <c r="K145" s="33">
        <f t="shared" si="57"/>
        <v>0</v>
      </c>
      <c r="L145" s="33">
        <f t="shared" si="57"/>
        <v>0</v>
      </c>
      <c r="M145" s="33">
        <f t="shared" ref="M145:AH145" si="58">$F145*M109</f>
        <v>0</v>
      </c>
      <c r="N145" s="33">
        <f t="shared" si="58"/>
        <v>0</v>
      </c>
      <c r="O145" s="33">
        <f t="shared" si="58"/>
        <v>0</v>
      </c>
      <c r="P145" s="33">
        <f t="shared" si="58"/>
        <v>0</v>
      </c>
      <c r="Q145" s="33">
        <f t="shared" si="58"/>
        <v>0</v>
      </c>
      <c r="R145" s="33">
        <f t="shared" si="58"/>
        <v>0</v>
      </c>
      <c r="S145" s="33">
        <f t="shared" si="58"/>
        <v>0</v>
      </c>
      <c r="T145" s="33">
        <f t="shared" si="58"/>
        <v>0</v>
      </c>
      <c r="U145" s="33">
        <f t="shared" si="58"/>
        <v>0</v>
      </c>
      <c r="V145" s="33">
        <f t="shared" si="58"/>
        <v>0</v>
      </c>
      <c r="W145" s="33">
        <f t="shared" si="58"/>
        <v>0</v>
      </c>
      <c r="X145" s="33">
        <f t="shared" si="58"/>
        <v>0</v>
      </c>
      <c r="Y145" s="33">
        <f t="shared" si="58"/>
        <v>0</v>
      </c>
      <c r="Z145" s="33">
        <f t="shared" si="58"/>
        <v>0</v>
      </c>
      <c r="AA145" s="33">
        <f t="shared" si="58"/>
        <v>0</v>
      </c>
      <c r="AB145" s="33">
        <f t="shared" si="58"/>
        <v>0</v>
      </c>
      <c r="AC145" s="33">
        <f t="shared" si="58"/>
        <v>0</v>
      </c>
      <c r="AD145" s="33">
        <f t="shared" si="58"/>
        <v>0</v>
      </c>
      <c r="AE145" s="33">
        <f t="shared" si="58"/>
        <v>0</v>
      </c>
      <c r="AF145" s="33">
        <f t="shared" si="58"/>
        <v>0</v>
      </c>
      <c r="AG145" s="33">
        <f t="shared" si="58"/>
        <v>0</v>
      </c>
      <c r="AH145" s="33">
        <f t="shared" si="58"/>
        <v>0</v>
      </c>
    </row>
    <row r="146" spans="1:34" x14ac:dyDescent="0.3">
      <c r="A146" s="6"/>
      <c r="B146" s="12" t="s">
        <v>69</v>
      </c>
      <c r="C146" s="75"/>
      <c r="D146" s="59"/>
      <c r="E146" s="123"/>
      <c r="F146" s="123"/>
      <c r="G146" s="33">
        <f t="shared" ref="G146:L146" si="59">$E146*G110</f>
        <v>0</v>
      </c>
      <c r="H146" s="33">
        <f t="shared" si="59"/>
        <v>0</v>
      </c>
      <c r="I146" s="33">
        <f t="shared" si="59"/>
        <v>0</v>
      </c>
      <c r="J146" s="33">
        <f t="shared" si="59"/>
        <v>0</v>
      </c>
      <c r="K146" s="33">
        <f t="shared" si="59"/>
        <v>0</v>
      </c>
      <c r="L146" s="33">
        <f t="shared" si="59"/>
        <v>0</v>
      </c>
      <c r="M146" s="33">
        <f t="shared" ref="M146:AH146" si="60">$F146*M110</f>
        <v>0</v>
      </c>
      <c r="N146" s="33">
        <f t="shared" si="60"/>
        <v>0</v>
      </c>
      <c r="O146" s="33">
        <f t="shared" si="60"/>
        <v>0</v>
      </c>
      <c r="P146" s="33">
        <f t="shared" si="60"/>
        <v>0</v>
      </c>
      <c r="Q146" s="33">
        <f t="shared" si="60"/>
        <v>0</v>
      </c>
      <c r="R146" s="33">
        <f t="shared" si="60"/>
        <v>0</v>
      </c>
      <c r="S146" s="33">
        <f t="shared" si="60"/>
        <v>0</v>
      </c>
      <c r="T146" s="33">
        <f t="shared" si="60"/>
        <v>0</v>
      </c>
      <c r="U146" s="33">
        <f t="shared" si="60"/>
        <v>0</v>
      </c>
      <c r="V146" s="33">
        <f t="shared" si="60"/>
        <v>0</v>
      </c>
      <c r="W146" s="33">
        <f t="shared" si="60"/>
        <v>0</v>
      </c>
      <c r="X146" s="33">
        <f t="shared" si="60"/>
        <v>0</v>
      </c>
      <c r="Y146" s="33">
        <f t="shared" si="60"/>
        <v>0</v>
      </c>
      <c r="Z146" s="33">
        <f t="shared" si="60"/>
        <v>0</v>
      </c>
      <c r="AA146" s="33">
        <f t="shared" si="60"/>
        <v>0</v>
      </c>
      <c r="AB146" s="33">
        <f t="shared" si="60"/>
        <v>0</v>
      </c>
      <c r="AC146" s="33">
        <f t="shared" si="60"/>
        <v>0</v>
      </c>
      <c r="AD146" s="33">
        <f t="shared" si="60"/>
        <v>0</v>
      </c>
      <c r="AE146" s="33">
        <f t="shared" si="60"/>
        <v>0</v>
      </c>
      <c r="AF146" s="33">
        <f t="shared" si="60"/>
        <v>0</v>
      </c>
      <c r="AG146" s="33">
        <f t="shared" si="60"/>
        <v>0</v>
      </c>
      <c r="AH146" s="33">
        <f t="shared" si="60"/>
        <v>0</v>
      </c>
    </row>
    <row r="147" spans="1:34" x14ac:dyDescent="0.3">
      <c r="A147" s="6"/>
      <c r="B147" s="12" t="s">
        <v>70</v>
      </c>
      <c r="C147" s="75"/>
      <c r="D147" s="59"/>
      <c r="E147" s="123"/>
      <c r="F147" s="123"/>
      <c r="G147" s="33">
        <f t="shared" ref="G147:L147" si="61">$E147*G111</f>
        <v>0</v>
      </c>
      <c r="H147" s="33">
        <f t="shared" si="61"/>
        <v>0</v>
      </c>
      <c r="I147" s="33">
        <f t="shared" si="61"/>
        <v>0</v>
      </c>
      <c r="J147" s="33">
        <f t="shared" si="61"/>
        <v>0</v>
      </c>
      <c r="K147" s="33">
        <f t="shared" si="61"/>
        <v>0</v>
      </c>
      <c r="L147" s="33">
        <f t="shared" si="61"/>
        <v>0</v>
      </c>
      <c r="M147" s="33">
        <f t="shared" ref="M147:AH147" si="62">$F147*M111</f>
        <v>0</v>
      </c>
      <c r="N147" s="33">
        <f t="shared" si="62"/>
        <v>0</v>
      </c>
      <c r="O147" s="33">
        <f t="shared" si="62"/>
        <v>0</v>
      </c>
      <c r="P147" s="33">
        <f t="shared" si="62"/>
        <v>0</v>
      </c>
      <c r="Q147" s="33">
        <f t="shared" si="62"/>
        <v>0</v>
      </c>
      <c r="R147" s="33">
        <f t="shared" si="62"/>
        <v>0</v>
      </c>
      <c r="S147" s="33">
        <f t="shared" si="62"/>
        <v>0</v>
      </c>
      <c r="T147" s="33">
        <f t="shared" si="62"/>
        <v>0</v>
      </c>
      <c r="U147" s="33">
        <f t="shared" si="62"/>
        <v>0</v>
      </c>
      <c r="V147" s="33">
        <f t="shared" si="62"/>
        <v>0</v>
      </c>
      <c r="W147" s="33">
        <f t="shared" si="62"/>
        <v>0</v>
      </c>
      <c r="X147" s="33">
        <f t="shared" si="62"/>
        <v>0</v>
      </c>
      <c r="Y147" s="33">
        <f t="shared" si="62"/>
        <v>0</v>
      </c>
      <c r="Z147" s="33">
        <f t="shared" si="62"/>
        <v>0</v>
      </c>
      <c r="AA147" s="33">
        <f t="shared" si="62"/>
        <v>0</v>
      </c>
      <c r="AB147" s="33">
        <f t="shared" si="62"/>
        <v>0</v>
      </c>
      <c r="AC147" s="33">
        <f t="shared" si="62"/>
        <v>0</v>
      </c>
      <c r="AD147" s="33">
        <f t="shared" si="62"/>
        <v>0</v>
      </c>
      <c r="AE147" s="33">
        <f t="shared" si="62"/>
        <v>0</v>
      </c>
      <c r="AF147" s="33">
        <f t="shared" si="62"/>
        <v>0</v>
      </c>
      <c r="AG147" s="33">
        <f t="shared" si="62"/>
        <v>0</v>
      </c>
      <c r="AH147" s="33">
        <f t="shared" si="62"/>
        <v>0</v>
      </c>
    </row>
    <row r="148" spans="1:34" x14ac:dyDescent="0.3">
      <c r="A148" s="6"/>
      <c r="B148" s="12" t="s">
        <v>71</v>
      </c>
      <c r="C148" s="75"/>
      <c r="D148" s="59"/>
      <c r="E148" s="123"/>
      <c r="F148" s="123"/>
      <c r="G148" s="33">
        <f t="shared" ref="G148:L148" si="63">$E148*G112</f>
        <v>0</v>
      </c>
      <c r="H148" s="33">
        <f t="shared" si="63"/>
        <v>0</v>
      </c>
      <c r="I148" s="33">
        <f t="shared" si="63"/>
        <v>0</v>
      </c>
      <c r="J148" s="33">
        <f t="shared" si="63"/>
        <v>0</v>
      </c>
      <c r="K148" s="33">
        <f t="shared" si="63"/>
        <v>0</v>
      </c>
      <c r="L148" s="33">
        <f t="shared" si="63"/>
        <v>0</v>
      </c>
      <c r="M148" s="33">
        <f t="shared" ref="M148:AH148" si="64">$F148*M112</f>
        <v>0</v>
      </c>
      <c r="N148" s="33">
        <f t="shared" si="64"/>
        <v>0</v>
      </c>
      <c r="O148" s="33">
        <f t="shared" si="64"/>
        <v>0</v>
      </c>
      <c r="P148" s="33">
        <f t="shared" si="64"/>
        <v>0</v>
      </c>
      <c r="Q148" s="33">
        <f t="shared" si="64"/>
        <v>0</v>
      </c>
      <c r="R148" s="33">
        <f t="shared" si="64"/>
        <v>0</v>
      </c>
      <c r="S148" s="33">
        <f t="shared" si="64"/>
        <v>0</v>
      </c>
      <c r="T148" s="33">
        <f t="shared" si="64"/>
        <v>0</v>
      </c>
      <c r="U148" s="33">
        <f t="shared" si="64"/>
        <v>0</v>
      </c>
      <c r="V148" s="33">
        <f t="shared" si="64"/>
        <v>0</v>
      </c>
      <c r="W148" s="33">
        <f t="shared" si="64"/>
        <v>0</v>
      </c>
      <c r="X148" s="33">
        <f t="shared" si="64"/>
        <v>0</v>
      </c>
      <c r="Y148" s="33">
        <f t="shared" si="64"/>
        <v>0</v>
      </c>
      <c r="Z148" s="33">
        <f t="shared" si="64"/>
        <v>0</v>
      </c>
      <c r="AA148" s="33">
        <f t="shared" si="64"/>
        <v>0</v>
      </c>
      <c r="AB148" s="33">
        <f t="shared" si="64"/>
        <v>0</v>
      </c>
      <c r="AC148" s="33">
        <f t="shared" si="64"/>
        <v>0</v>
      </c>
      <c r="AD148" s="33">
        <f t="shared" si="64"/>
        <v>0</v>
      </c>
      <c r="AE148" s="33">
        <f t="shared" si="64"/>
        <v>0</v>
      </c>
      <c r="AF148" s="33">
        <f t="shared" si="64"/>
        <v>0</v>
      </c>
      <c r="AG148" s="33">
        <f t="shared" si="64"/>
        <v>0</v>
      </c>
      <c r="AH148" s="33">
        <f t="shared" si="64"/>
        <v>0</v>
      </c>
    </row>
    <row r="149" spans="1:34" x14ac:dyDescent="0.3">
      <c r="A149" s="6"/>
      <c r="B149" s="12" t="s">
        <v>72</v>
      </c>
      <c r="C149" s="75"/>
      <c r="D149" s="59"/>
      <c r="E149" s="123"/>
      <c r="F149" s="123"/>
      <c r="G149" s="33">
        <f t="shared" ref="G149:L149" si="65">$E149*G113</f>
        <v>0</v>
      </c>
      <c r="H149" s="33">
        <f t="shared" si="65"/>
        <v>0</v>
      </c>
      <c r="I149" s="33">
        <f t="shared" si="65"/>
        <v>0</v>
      </c>
      <c r="J149" s="33">
        <f t="shared" si="65"/>
        <v>0</v>
      </c>
      <c r="K149" s="33">
        <f t="shared" si="65"/>
        <v>0</v>
      </c>
      <c r="L149" s="33">
        <f t="shared" si="65"/>
        <v>0</v>
      </c>
      <c r="M149" s="33">
        <f t="shared" ref="M149:AH149" si="66">$F149*M113</f>
        <v>0</v>
      </c>
      <c r="N149" s="33">
        <f t="shared" si="66"/>
        <v>0</v>
      </c>
      <c r="O149" s="33">
        <f t="shared" si="66"/>
        <v>0</v>
      </c>
      <c r="P149" s="33">
        <f t="shared" si="66"/>
        <v>0</v>
      </c>
      <c r="Q149" s="33">
        <f t="shared" si="66"/>
        <v>0</v>
      </c>
      <c r="R149" s="33">
        <f t="shared" si="66"/>
        <v>0</v>
      </c>
      <c r="S149" s="33">
        <f t="shared" si="66"/>
        <v>0</v>
      </c>
      <c r="T149" s="33">
        <f t="shared" si="66"/>
        <v>0</v>
      </c>
      <c r="U149" s="33">
        <f t="shared" si="66"/>
        <v>0</v>
      </c>
      <c r="V149" s="33">
        <f t="shared" si="66"/>
        <v>0</v>
      </c>
      <c r="W149" s="33">
        <f t="shared" si="66"/>
        <v>0</v>
      </c>
      <c r="X149" s="33">
        <f t="shared" si="66"/>
        <v>0</v>
      </c>
      <c r="Y149" s="33">
        <f t="shared" si="66"/>
        <v>0</v>
      </c>
      <c r="Z149" s="33">
        <f t="shared" si="66"/>
        <v>0</v>
      </c>
      <c r="AA149" s="33">
        <f t="shared" si="66"/>
        <v>0</v>
      </c>
      <c r="AB149" s="33">
        <f t="shared" si="66"/>
        <v>0</v>
      </c>
      <c r="AC149" s="33">
        <f t="shared" si="66"/>
        <v>0</v>
      </c>
      <c r="AD149" s="33">
        <f t="shared" si="66"/>
        <v>0</v>
      </c>
      <c r="AE149" s="33">
        <f t="shared" si="66"/>
        <v>0</v>
      </c>
      <c r="AF149" s="33">
        <f t="shared" si="66"/>
        <v>0</v>
      </c>
      <c r="AG149" s="33">
        <f t="shared" si="66"/>
        <v>0</v>
      </c>
      <c r="AH149" s="33">
        <f t="shared" si="66"/>
        <v>0</v>
      </c>
    </row>
    <row r="150" spans="1:34" x14ac:dyDescent="0.3">
      <c r="A150" s="6"/>
      <c r="B150" s="12" t="s">
        <v>73</v>
      </c>
      <c r="C150" s="75"/>
      <c r="D150" s="59"/>
      <c r="E150" s="123"/>
      <c r="F150" s="123"/>
      <c r="G150" s="33">
        <f t="shared" ref="G150:L151" si="67">$E150*G114</f>
        <v>0</v>
      </c>
      <c r="H150" s="33">
        <f t="shared" si="67"/>
        <v>0</v>
      </c>
      <c r="I150" s="33">
        <f t="shared" si="67"/>
        <v>0</v>
      </c>
      <c r="J150" s="33">
        <f t="shared" si="67"/>
        <v>0</v>
      </c>
      <c r="K150" s="33">
        <f t="shared" si="67"/>
        <v>0</v>
      </c>
      <c r="L150" s="33">
        <f t="shared" si="67"/>
        <v>0</v>
      </c>
      <c r="M150" s="33">
        <f t="shared" ref="M150:AH150" si="68">$F150*M114</f>
        <v>0</v>
      </c>
      <c r="N150" s="33">
        <f t="shared" si="68"/>
        <v>0</v>
      </c>
      <c r="O150" s="33">
        <f t="shared" si="68"/>
        <v>0</v>
      </c>
      <c r="P150" s="33">
        <f t="shared" si="68"/>
        <v>0</v>
      </c>
      <c r="Q150" s="33">
        <f t="shared" si="68"/>
        <v>0</v>
      </c>
      <c r="R150" s="33">
        <f t="shared" si="68"/>
        <v>0</v>
      </c>
      <c r="S150" s="33">
        <f t="shared" si="68"/>
        <v>0</v>
      </c>
      <c r="T150" s="33">
        <f t="shared" si="68"/>
        <v>0</v>
      </c>
      <c r="U150" s="33">
        <f t="shared" si="68"/>
        <v>0</v>
      </c>
      <c r="V150" s="33">
        <f t="shared" si="68"/>
        <v>0</v>
      </c>
      <c r="W150" s="33">
        <f t="shared" si="68"/>
        <v>0</v>
      </c>
      <c r="X150" s="33">
        <f t="shared" si="68"/>
        <v>0</v>
      </c>
      <c r="Y150" s="33">
        <f t="shared" si="68"/>
        <v>0</v>
      </c>
      <c r="Z150" s="33">
        <f t="shared" si="68"/>
        <v>0</v>
      </c>
      <c r="AA150" s="33">
        <f t="shared" si="68"/>
        <v>0</v>
      </c>
      <c r="AB150" s="33">
        <f t="shared" si="68"/>
        <v>0</v>
      </c>
      <c r="AC150" s="33">
        <f t="shared" si="68"/>
        <v>0</v>
      </c>
      <c r="AD150" s="33">
        <f t="shared" si="68"/>
        <v>0</v>
      </c>
      <c r="AE150" s="33">
        <f t="shared" si="68"/>
        <v>0</v>
      </c>
      <c r="AF150" s="33">
        <f t="shared" si="68"/>
        <v>0</v>
      </c>
      <c r="AG150" s="33">
        <f t="shared" si="68"/>
        <v>0</v>
      </c>
      <c r="AH150" s="33">
        <f t="shared" si="68"/>
        <v>0</v>
      </c>
    </row>
    <row r="151" spans="1:34" x14ac:dyDescent="0.3">
      <c r="A151" s="55" t="s">
        <v>62</v>
      </c>
      <c r="B151" s="91" t="s">
        <v>65</v>
      </c>
      <c r="C151" s="75"/>
      <c r="D151" s="59"/>
      <c r="E151" s="123">
        <v>39.9</v>
      </c>
      <c r="F151" s="123">
        <f t="shared" ref="F151" si="69">F115</f>
        <v>39.9</v>
      </c>
      <c r="G151" s="33">
        <f t="shared" ref="G151:J151" si="70">$E151*G115</f>
        <v>0</v>
      </c>
      <c r="H151" s="33">
        <f t="shared" si="70"/>
        <v>0</v>
      </c>
      <c r="I151" s="33">
        <f t="shared" si="70"/>
        <v>0</v>
      </c>
      <c r="J151" s="33">
        <f t="shared" si="70"/>
        <v>0</v>
      </c>
      <c r="K151" s="33">
        <f t="shared" si="67"/>
        <v>0</v>
      </c>
      <c r="L151" s="33">
        <f>$E151*L115</f>
        <v>0</v>
      </c>
      <c r="M151" s="33">
        <f>$F151*M115</f>
        <v>0</v>
      </c>
      <c r="N151" s="33">
        <f t="shared" ref="N151:AH151" si="71">$F151*N115</f>
        <v>0</v>
      </c>
      <c r="O151" s="33">
        <f t="shared" si="71"/>
        <v>0</v>
      </c>
      <c r="P151" s="33">
        <f t="shared" si="71"/>
        <v>0</v>
      </c>
      <c r="Q151" s="33">
        <f t="shared" si="71"/>
        <v>0</v>
      </c>
      <c r="R151" s="33">
        <f t="shared" si="71"/>
        <v>0</v>
      </c>
      <c r="S151" s="33">
        <f t="shared" si="71"/>
        <v>0</v>
      </c>
      <c r="T151" s="33">
        <f t="shared" si="71"/>
        <v>0</v>
      </c>
      <c r="U151" s="33">
        <f t="shared" si="71"/>
        <v>0</v>
      </c>
      <c r="V151" s="33">
        <f t="shared" si="71"/>
        <v>0</v>
      </c>
      <c r="W151" s="33">
        <f t="shared" si="71"/>
        <v>1596</v>
      </c>
      <c r="X151" s="33">
        <f t="shared" si="71"/>
        <v>1596</v>
      </c>
      <c r="Y151" s="33">
        <f t="shared" si="71"/>
        <v>1596</v>
      </c>
      <c r="Z151" s="33">
        <f t="shared" si="71"/>
        <v>1596</v>
      </c>
      <c r="AA151" s="33">
        <f t="shared" si="71"/>
        <v>1596</v>
      </c>
      <c r="AB151" s="33">
        <f t="shared" si="71"/>
        <v>1596</v>
      </c>
      <c r="AC151" s="33">
        <f t="shared" si="71"/>
        <v>1596</v>
      </c>
      <c r="AD151" s="33">
        <f t="shared" si="71"/>
        <v>1596</v>
      </c>
      <c r="AE151" s="33">
        <f t="shared" si="71"/>
        <v>1596</v>
      </c>
      <c r="AF151" s="33">
        <f t="shared" si="71"/>
        <v>1596</v>
      </c>
      <c r="AG151" s="33">
        <f t="shared" si="71"/>
        <v>1596</v>
      </c>
      <c r="AH151" s="33">
        <f t="shared" si="71"/>
        <v>1596</v>
      </c>
    </row>
    <row r="152" spans="1:34" x14ac:dyDescent="0.3">
      <c r="A152" s="6"/>
      <c r="B152" s="54"/>
      <c r="C152" s="15"/>
      <c r="D152" s="59"/>
      <c r="E152" s="87"/>
      <c r="F152" s="87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</row>
    <row r="153" spans="1:34" x14ac:dyDescent="0.3">
      <c r="A153" s="6"/>
      <c r="B153" s="10" t="s">
        <v>124</v>
      </c>
      <c r="C153" s="10"/>
      <c r="D153" s="10"/>
      <c r="E153" s="14"/>
      <c r="F153" s="14"/>
      <c r="G153" s="158">
        <f>SUM(G142:G152)</f>
        <v>0</v>
      </c>
      <c r="H153" s="158">
        <f>SUM(H142:H152)</f>
        <v>0</v>
      </c>
      <c r="I153" s="158">
        <f>SUM(I142:I152)</f>
        <v>0</v>
      </c>
      <c r="J153" s="158">
        <f t="shared" ref="J153:K153" si="72">SUM(J142:J152)</f>
        <v>0</v>
      </c>
      <c r="K153" s="158">
        <f t="shared" si="72"/>
        <v>0</v>
      </c>
      <c r="L153" s="158">
        <f>SUM(L142:L152)</f>
        <v>0</v>
      </c>
      <c r="M153" s="158">
        <f>SUM(M142:M152)</f>
        <v>0</v>
      </c>
      <c r="N153" s="158">
        <f t="shared" ref="N153:AH153" si="73">SUM(N142:N152)</f>
        <v>0</v>
      </c>
      <c r="O153" s="214">
        <f t="shared" si="73"/>
        <v>0</v>
      </c>
      <c r="P153" s="158">
        <f t="shared" si="73"/>
        <v>0</v>
      </c>
      <c r="Q153" s="158">
        <f t="shared" si="73"/>
        <v>0</v>
      </c>
      <c r="R153" s="158">
        <f t="shared" si="73"/>
        <v>0</v>
      </c>
      <c r="S153" s="158">
        <f t="shared" si="73"/>
        <v>0</v>
      </c>
      <c r="T153" s="158">
        <f t="shared" si="73"/>
        <v>0</v>
      </c>
      <c r="U153" s="158">
        <f t="shared" si="73"/>
        <v>0</v>
      </c>
      <c r="V153" s="158">
        <f t="shared" si="73"/>
        <v>0</v>
      </c>
      <c r="W153" s="158">
        <f t="shared" si="73"/>
        <v>1596</v>
      </c>
      <c r="X153" s="158">
        <f t="shared" si="73"/>
        <v>1596</v>
      </c>
      <c r="Y153" s="158">
        <f t="shared" si="73"/>
        <v>1596</v>
      </c>
      <c r="Z153" s="158">
        <f t="shared" si="73"/>
        <v>1596</v>
      </c>
      <c r="AA153" s="159">
        <f t="shared" si="73"/>
        <v>1596</v>
      </c>
      <c r="AB153" s="158">
        <f t="shared" si="73"/>
        <v>1596</v>
      </c>
      <c r="AC153" s="158">
        <f t="shared" si="73"/>
        <v>1596</v>
      </c>
      <c r="AD153" s="158">
        <f t="shared" si="73"/>
        <v>1596</v>
      </c>
      <c r="AE153" s="158">
        <f t="shared" si="73"/>
        <v>1596</v>
      </c>
      <c r="AF153" s="158">
        <f t="shared" si="73"/>
        <v>1596</v>
      </c>
      <c r="AG153" s="158">
        <f t="shared" si="73"/>
        <v>1596</v>
      </c>
      <c r="AH153" s="158">
        <f t="shared" si="73"/>
        <v>1596</v>
      </c>
    </row>
    <row r="154" spans="1:34" x14ac:dyDescent="0.3">
      <c r="A154" s="6"/>
      <c r="B154" s="10"/>
      <c r="C154" s="10"/>
      <c r="D154" s="60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 spans="1:34" x14ac:dyDescent="0.3">
      <c r="A155" s="6"/>
      <c r="B155" s="10"/>
      <c r="C155" s="10"/>
      <c r="D155" s="60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34" x14ac:dyDescent="0.3">
      <c r="A156" s="6"/>
      <c r="B156" s="7"/>
      <c r="C156" s="7"/>
      <c r="D156" s="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8" spans="1:34" x14ac:dyDescent="0.3">
      <c r="A158" s="2" t="s">
        <v>119</v>
      </c>
      <c r="B158" s="3"/>
      <c r="C158" s="3"/>
      <c r="D158" s="3"/>
      <c r="E158" s="4"/>
      <c r="F158" s="4"/>
      <c r="G158" s="5">
        <f t="shared" ref="G158:AH158" si="74">G139</f>
        <v>43160</v>
      </c>
      <c r="H158" s="5">
        <f t="shared" si="74"/>
        <v>43191</v>
      </c>
      <c r="I158" s="5">
        <f t="shared" si="74"/>
        <v>43221</v>
      </c>
      <c r="J158" s="5">
        <f t="shared" si="74"/>
        <v>43252</v>
      </c>
      <c r="K158" s="5">
        <f t="shared" si="74"/>
        <v>43282</v>
      </c>
      <c r="L158" s="5">
        <f t="shared" si="74"/>
        <v>43313</v>
      </c>
      <c r="M158" s="5">
        <f t="shared" si="74"/>
        <v>43344</v>
      </c>
      <c r="N158" s="5">
        <f t="shared" si="74"/>
        <v>43374</v>
      </c>
      <c r="O158" s="5">
        <f t="shared" si="74"/>
        <v>43405</v>
      </c>
      <c r="P158" s="5">
        <f t="shared" si="74"/>
        <v>43435</v>
      </c>
      <c r="Q158" s="5">
        <f t="shared" si="74"/>
        <v>43466</v>
      </c>
      <c r="R158" s="5">
        <f t="shared" si="74"/>
        <v>43497</v>
      </c>
      <c r="S158" s="5">
        <f t="shared" si="74"/>
        <v>43525</v>
      </c>
      <c r="T158" s="5">
        <f t="shared" si="74"/>
        <v>43556</v>
      </c>
      <c r="U158" s="5">
        <f t="shared" si="74"/>
        <v>43586</v>
      </c>
      <c r="V158" s="5">
        <f t="shared" si="74"/>
        <v>43617</v>
      </c>
      <c r="W158" s="5">
        <f t="shared" si="74"/>
        <v>43647</v>
      </c>
      <c r="X158" s="5">
        <f t="shared" si="74"/>
        <v>43678</v>
      </c>
      <c r="Y158" s="5">
        <f t="shared" si="74"/>
        <v>43709</v>
      </c>
      <c r="Z158" s="5">
        <f t="shared" si="74"/>
        <v>43739</v>
      </c>
      <c r="AA158" s="5">
        <f t="shared" si="74"/>
        <v>43770</v>
      </c>
      <c r="AB158" s="5">
        <f t="shared" si="74"/>
        <v>43800</v>
      </c>
      <c r="AC158" s="5">
        <f t="shared" si="74"/>
        <v>43831</v>
      </c>
      <c r="AD158" s="5">
        <f t="shared" si="74"/>
        <v>43862</v>
      </c>
      <c r="AE158" s="5">
        <f t="shared" si="74"/>
        <v>43891</v>
      </c>
      <c r="AF158" s="5">
        <f t="shared" si="74"/>
        <v>43922</v>
      </c>
      <c r="AG158" s="5">
        <f t="shared" si="74"/>
        <v>43952</v>
      </c>
      <c r="AH158" s="5">
        <f t="shared" si="74"/>
        <v>43983</v>
      </c>
    </row>
    <row r="159" spans="1:34" x14ac:dyDescent="0.3">
      <c r="A159" s="25"/>
      <c r="B159" s="26"/>
      <c r="C159" s="26"/>
      <c r="D159" s="26"/>
      <c r="E159" s="26"/>
      <c r="F159" s="26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</row>
    <row r="160" spans="1:34" x14ac:dyDescent="0.3">
      <c r="A160" s="6"/>
      <c r="B160" s="10" t="s">
        <v>2</v>
      </c>
      <c r="C160" s="10"/>
      <c r="D160" s="10"/>
      <c r="E160" s="7" t="s">
        <v>23</v>
      </c>
      <c r="F160" s="7" t="s">
        <v>23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8"/>
      <c r="AB160" s="27"/>
      <c r="AC160" s="27"/>
      <c r="AD160" s="27"/>
      <c r="AE160" s="27"/>
      <c r="AF160" s="27"/>
      <c r="AG160" s="27"/>
      <c r="AH160" s="27"/>
    </row>
    <row r="161" spans="1:35" x14ac:dyDescent="0.3">
      <c r="A161" s="6"/>
      <c r="B161" s="29" t="s">
        <v>27</v>
      </c>
      <c r="C161" s="29"/>
      <c r="D161" s="29"/>
      <c r="E161" s="151">
        <f>E125</f>
        <v>0</v>
      </c>
      <c r="F161" s="151">
        <f>F125</f>
        <v>0</v>
      </c>
      <c r="G161" s="158">
        <f>$E161*G125</f>
        <v>0</v>
      </c>
      <c r="H161" s="158">
        <f t="shared" ref="H161:J161" si="75">$E161*H125</f>
        <v>0</v>
      </c>
      <c r="I161" s="158">
        <f t="shared" si="75"/>
        <v>0</v>
      </c>
      <c r="J161" s="158">
        <f t="shared" si="75"/>
        <v>0</v>
      </c>
      <c r="K161" s="158">
        <f>$E161*K125</f>
        <v>0</v>
      </c>
      <c r="L161" s="158">
        <f>$E161*L125</f>
        <v>0</v>
      </c>
      <c r="M161" s="158">
        <f t="shared" ref="M161:AH161" si="76">$E161*M125</f>
        <v>0</v>
      </c>
      <c r="N161" s="158">
        <f t="shared" si="76"/>
        <v>0</v>
      </c>
      <c r="O161" s="158">
        <f t="shared" si="76"/>
        <v>0</v>
      </c>
      <c r="P161" s="158">
        <f t="shared" si="76"/>
        <v>0</v>
      </c>
      <c r="Q161" s="158">
        <f t="shared" si="76"/>
        <v>0</v>
      </c>
      <c r="R161" s="158">
        <f t="shared" si="76"/>
        <v>0</v>
      </c>
      <c r="S161" s="158">
        <f t="shared" si="76"/>
        <v>0</v>
      </c>
      <c r="T161" s="158">
        <f t="shared" si="76"/>
        <v>0</v>
      </c>
      <c r="U161" s="158">
        <f t="shared" si="76"/>
        <v>0</v>
      </c>
      <c r="V161" s="158">
        <f t="shared" si="76"/>
        <v>0</v>
      </c>
      <c r="W161" s="158">
        <f t="shared" si="76"/>
        <v>0</v>
      </c>
      <c r="X161" s="158">
        <f t="shared" si="76"/>
        <v>0</v>
      </c>
      <c r="Y161" s="158">
        <f t="shared" si="76"/>
        <v>0</v>
      </c>
      <c r="Z161" s="158">
        <f t="shared" si="76"/>
        <v>0</v>
      </c>
      <c r="AA161" s="158">
        <f t="shared" si="76"/>
        <v>0</v>
      </c>
      <c r="AB161" s="158">
        <f t="shared" si="76"/>
        <v>0</v>
      </c>
      <c r="AC161" s="158">
        <f t="shared" si="76"/>
        <v>0</v>
      </c>
      <c r="AD161" s="158">
        <f t="shared" si="76"/>
        <v>0</v>
      </c>
      <c r="AE161" s="158">
        <f t="shared" si="76"/>
        <v>0</v>
      </c>
      <c r="AF161" s="158">
        <f t="shared" si="76"/>
        <v>0</v>
      </c>
      <c r="AG161" s="158">
        <f t="shared" si="76"/>
        <v>0</v>
      </c>
      <c r="AH161" s="158">
        <f t="shared" si="76"/>
        <v>0</v>
      </c>
    </row>
    <row r="162" spans="1:35" x14ac:dyDescent="0.3">
      <c r="A162" s="6"/>
      <c r="B162" s="29" t="s">
        <v>28</v>
      </c>
      <c r="C162" s="29"/>
      <c r="D162" s="29"/>
      <c r="E162" s="88"/>
      <c r="F162" s="88"/>
      <c r="G162" s="13">
        <f t="shared" ref="G162:AH162" si="77">$E162*G126</f>
        <v>0</v>
      </c>
      <c r="H162" s="13">
        <f t="shared" si="77"/>
        <v>0</v>
      </c>
      <c r="I162" s="13">
        <f t="shared" si="77"/>
        <v>0</v>
      </c>
      <c r="J162" s="13">
        <f t="shared" si="77"/>
        <v>0</v>
      </c>
      <c r="K162" s="13">
        <f t="shared" si="77"/>
        <v>0</v>
      </c>
      <c r="L162" s="13">
        <f t="shared" si="77"/>
        <v>0</v>
      </c>
      <c r="M162" s="13">
        <f t="shared" si="77"/>
        <v>0</v>
      </c>
      <c r="N162" s="13">
        <f t="shared" si="77"/>
        <v>0</v>
      </c>
      <c r="O162" s="13">
        <f t="shared" si="77"/>
        <v>0</v>
      </c>
      <c r="P162" s="13">
        <f t="shared" si="77"/>
        <v>0</v>
      </c>
      <c r="Q162" s="13">
        <f t="shared" si="77"/>
        <v>0</v>
      </c>
      <c r="R162" s="13">
        <f t="shared" si="77"/>
        <v>0</v>
      </c>
      <c r="S162" s="13">
        <f t="shared" si="77"/>
        <v>0</v>
      </c>
      <c r="T162" s="13">
        <f t="shared" si="77"/>
        <v>0</v>
      </c>
      <c r="U162" s="13">
        <f t="shared" si="77"/>
        <v>0</v>
      </c>
      <c r="V162" s="13">
        <f t="shared" si="77"/>
        <v>0</v>
      </c>
      <c r="W162" s="13">
        <f t="shared" si="77"/>
        <v>0</v>
      </c>
      <c r="X162" s="13">
        <f t="shared" si="77"/>
        <v>0</v>
      </c>
      <c r="Y162" s="13">
        <f t="shared" si="77"/>
        <v>0</v>
      </c>
      <c r="Z162" s="13">
        <f t="shared" si="77"/>
        <v>0</v>
      </c>
      <c r="AA162" s="13">
        <f t="shared" si="77"/>
        <v>0</v>
      </c>
      <c r="AB162" s="13">
        <f t="shared" si="77"/>
        <v>0</v>
      </c>
      <c r="AC162" s="13">
        <f t="shared" si="77"/>
        <v>0</v>
      </c>
      <c r="AD162" s="13">
        <f t="shared" si="77"/>
        <v>0</v>
      </c>
      <c r="AE162" s="13">
        <f t="shared" si="77"/>
        <v>0</v>
      </c>
      <c r="AF162" s="13">
        <f t="shared" si="77"/>
        <v>0</v>
      </c>
      <c r="AG162" s="13">
        <f t="shared" si="77"/>
        <v>0</v>
      </c>
      <c r="AH162" s="13">
        <f t="shared" si="77"/>
        <v>0</v>
      </c>
    </row>
    <row r="163" spans="1:35" x14ac:dyDescent="0.3">
      <c r="A163" s="6"/>
      <c r="B163" s="29" t="s">
        <v>29</v>
      </c>
      <c r="C163" s="29"/>
      <c r="D163" s="29"/>
      <c r="E163" s="88"/>
      <c r="F163" s="88"/>
      <c r="G163" s="13">
        <f t="shared" ref="G163:AH163" si="78">$E163*G127</f>
        <v>0</v>
      </c>
      <c r="H163" s="13">
        <f t="shared" si="78"/>
        <v>0</v>
      </c>
      <c r="I163" s="13">
        <f t="shared" si="78"/>
        <v>0</v>
      </c>
      <c r="J163" s="13">
        <f t="shared" si="78"/>
        <v>0</v>
      </c>
      <c r="K163" s="13">
        <f t="shared" si="78"/>
        <v>0</v>
      </c>
      <c r="L163" s="13">
        <f t="shared" si="78"/>
        <v>0</v>
      </c>
      <c r="M163" s="13">
        <f t="shared" si="78"/>
        <v>0</v>
      </c>
      <c r="N163" s="13">
        <f t="shared" si="78"/>
        <v>0</v>
      </c>
      <c r="O163" s="13">
        <f t="shared" si="78"/>
        <v>0</v>
      </c>
      <c r="P163" s="13">
        <f t="shared" si="78"/>
        <v>0</v>
      </c>
      <c r="Q163" s="13">
        <f t="shared" si="78"/>
        <v>0</v>
      </c>
      <c r="R163" s="13">
        <f t="shared" si="78"/>
        <v>0</v>
      </c>
      <c r="S163" s="13">
        <f t="shared" si="78"/>
        <v>0</v>
      </c>
      <c r="T163" s="13">
        <f t="shared" si="78"/>
        <v>0</v>
      </c>
      <c r="U163" s="13">
        <f t="shared" si="78"/>
        <v>0</v>
      </c>
      <c r="V163" s="13">
        <f t="shared" si="78"/>
        <v>0</v>
      </c>
      <c r="W163" s="13">
        <f t="shared" si="78"/>
        <v>0</v>
      </c>
      <c r="X163" s="13">
        <f t="shared" si="78"/>
        <v>0</v>
      </c>
      <c r="Y163" s="13">
        <f t="shared" si="78"/>
        <v>0</v>
      </c>
      <c r="Z163" s="13">
        <f t="shared" si="78"/>
        <v>0</v>
      </c>
      <c r="AA163" s="13">
        <f t="shared" si="78"/>
        <v>0</v>
      </c>
      <c r="AB163" s="13">
        <f t="shared" si="78"/>
        <v>0</v>
      </c>
      <c r="AC163" s="13">
        <f t="shared" si="78"/>
        <v>0</v>
      </c>
      <c r="AD163" s="13">
        <f t="shared" si="78"/>
        <v>0</v>
      </c>
      <c r="AE163" s="13">
        <f t="shared" si="78"/>
        <v>0</v>
      </c>
      <c r="AF163" s="13">
        <f t="shared" si="78"/>
        <v>0</v>
      </c>
      <c r="AG163" s="13">
        <f t="shared" si="78"/>
        <v>0</v>
      </c>
      <c r="AH163" s="13">
        <f t="shared" si="78"/>
        <v>0</v>
      </c>
    </row>
    <row r="164" spans="1:35" x14ac:dyDescent="0.3">
      <c r="A164" s="6"/>
      <c r="B164" s="29" t="s">
        <v>30</v>
      </c>
      <c r="C164" s="29"/>
      <c r="D164" s="29"/>
      <c r="E164" s="88"/>
      <c r="F164" s="88"/>
      <c r="G164" s="13">
        <f t="shared" ref="G164:AH164" si="79">$E164*G128</f>
        <v>0</v>
      </c>
      <c r="H164" s="13">
        <f t="shared" si="79"/>
        <v>0</v>
      </c>
      <c r="I164" s="13">
        <f t="shared" si="79"/>
        <v>0</v>
      </c>
      <c r="J164" s="13">
        <f t="shared" si="79"/>
        <v>0</v>
      </c>
      <c r="K164" s="13">
        <f t="shared" si="79"/>
        <v>0</v>
      </c>
      <c r="L164" s="13">
        <f t="shared" si="79"/>
        <v>0</v>
      </c>
      <c r="M164" s="13">
        <f t="shared" si="79"/>
        <v>0</v>
      </c>
      <c r="N164" s="13">
        <f t="shared" si="79"/>
        <v>0</v>
      </c>
      <c r="O164" s="13">
        <f t="shared" si="79"/>
        <v>0</v>
      </c>
      <c r="P164" s="13">
        <f t="shared" si="79"/>
        <v>0</v>
      </c>
      <c r="Q164" s="13">
        <f t="shared" si="79"/>
        <v>0</v>
      </c>
      <c r="R164" s="13">
        <f t="shared" si="79"/>
        <v>0</v>
      </c>
      <c r="S164" s="13">
        <f t="shared" si="79"/>
        <v>0</v>
      </c>
      <c r="T164" s="13">
        <f t="shared" si="79"/>
        <v>0</v>
      </c>
      <c r="U164" s="13">
        <f t="shared" si="79"/>
        <v>0</v>
      </c>
      <c r="V164" s="13">
        <f t="shared" si="79"/>
        <v>0</v>
      </c>
      <c r="W164" s="13">
        <f t="shared" si="79"/>
        <v>0</v>
      </c>
      <c r="X164" s="13">
        <f t="shared" si="79"/>
        <v>0</v>
      </c>
      <c r="Y164" s="13">
        <f t="shared" si="79"/>
        <v>0</v>
      </c>
      <c r="Z164" s="13">
        <f t="shared" si="79"/>
        <v>0</v>
      </c>
      <c r="AA164" s="13">
        <f t="shared" si="79"/>
        <v>0</v>
      </c>
      <c r="AB164" s="13">
        <f t="shared" si="79"/>
        <v>0</v>
      </c>
      <c r="AC164" s="13">
        <f t="shared" si="79"/>
        <v>0</v>
      </c>
      <c r="AD164" s="13">
        <f t="shared" si="79"/>
        <v>0</v>
      </c>
      <c r="AE164" s="13">
        <f t="shared" si="79"/>
        <v>0</v>
      </c>
      <c r="AF164" s="13">
        <f t="shared" si="79"/>
        <v>0</v>
      </c>
      <c r="AG164" s="13">
        <f t="shared" si="79"/>
        <v>0</v>
      </c>
      <c r="AH164" s="13">
        <f t="shared" si="79"/>
        <v>0</v>
      </c>
    </row>
    <row r="165" spans="1:35" x14ac:dyDescent="0.3">
      <c r="A165" s="6"/>
      <c r="B165" s="29"/>
      <c r="C165" s="29"/>
      <c r="D165" s="29"/>
      <c r="E165" s="88"/>
      <c r="F165" s="88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</row>
    <row r="166" spans="1:35" x14ac:dyDescent="0.3">
      <c r="A166" s="6"/>
      <c r="B166" s="30"/>
      <c r="C166" s="30"/>
      <c r="D166" s="30"/>
      <c r="E166" s="89"/>
      <c r="F166" s="89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</row>
    <row r="167" spans="1:35" x14ac:dyDescent="0.3">
      <c r="A167" s="22"/>
      <c r="B167" s="10" t="s">
        <v>125</v>
      </c>
      <c r="C167" s="10"/>
      <c r="D167" s="10"/>
      <c r="E167" s="14"/>
      <c r="F167" s="14"/>
      <c r="G167" s="158">
        <f>SUM(G161:G166)</f>
        <v>0</v>
      </c>
      <c r="H167" s="158">
        <f>SUM(H161:H166)</f>
        <v>0</v>
      </c>
      <c r="I167" s="158">
        <f>SUM(I161:I166)</f>
        <v>0</v>
      </c>
      <c r="J167" s="158">
        <f t="shared" ref="J167:AH167" si="80">SUM(J161:J166)</f>
        <v>0</v>
      </c>
      <c r="K167" s="158">
        <f t="shared" si="80"/>
        <v>0</v>
      </c>
      <c r="L167" s="158">
        <f t="shared" si="80"/>
        <v>0</v>
      </c>
      <c r="M167" s="158">
        <f t="shared" si="80"/>
        <v>0</v>
      </c>
      <c r="N167" s="158">
        <f t="shared" si="80"/>
        <v>0</v>
      </c>
      <c r="O167" s="214">
        <f t="shared" si="80"/>
        <v>0</v>
      </c>
      <c r="P167" s="158">
        <f t="shared" si="80"/>
        <v>0</v>
      </c>
      <c r="Q167" s="158">
        <f t="shared" si="80"/>
        <v>0</v>
      </c>
      <c r="R167" s="158">
        <f t="shared" si="80"/>
        <v>0</v>
      </c>
      <c r="S167" s="158">
        <f t="shared" si="80"/>
        <v>0</v>
      </c>
      <c r="T167" s="158">
        <f t="shared" si="80"/>
        <v>0</v>
      </c>
      <c r="U167" s="158">
        <f t="shared" si="80"/>
        <v>0</v>
      </c>
      <c r="V167" s="158">
        <f t="shared" si="80"/>
        <v>0</v>
      </c>
      <c r="W167" s="158">
        <f t="shared" si="80"/>
        <v>0</v>
      </c>
      <c r="X167" s="158">
        <f t="shared" si="80"/>
        <v>0</v>
      </c>
      <c r="Y167" s="158">
        <f t="shared" si="80"/>
        <v>0</v>
      </c>
      <c r="Z167" s="158">
        <f t="shared" si="80"/>
        <v>0</v>
      </c>
      <c r="AA167" s="159">
        <f t="shared" si="80"/>
        <v>0</v>
      </c>
      <c r="AB167" s="158">
        <f t="shared" si="80"/>
        <v>0</v>
      </c>
      <c r="AC167" s="158">
        <f t="shared" si="80"/>
        <v>0</v>
      </c>
      <c r="AD167" s="158">
        <f t="shared" si="80"/>
        <v>0</v>
      </c>
      <c r="AE167" s="158">
        <f t="shared" si="80"/>
        <v>0</v>
      </c>
      <c r="AF167" s="158">
        <f t="shared" si="80"/>
        <v>0</v>
      </c>
      <c r="AG167" s="158">
        <f t="shared" si="80"/>
        <v>0</v>
      </c>
      <c r="AH167" s="158">
        <f t="shared" si="80"/>
        <v>0</v>
      </c>
    </row>
    <row r="168" spans="1:35" x14ac:dyDescent="0.3"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</row>
    <row r="169" spans="1:35" x14ac:dyDescent="0.3"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</row>
    <row r="170" spans="1:35" x14ac:dyDescent="0.3"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</row>
    <row r="171" spans="1:35" x14ac:dyDescent="0.3"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</row>
    <row r="172" spans="1:35" x14ac:dyDescent="0.3"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</row>
    <row r="173" spans="1:35" x14ac:dyDescent="0.3">
      <c r="B173" s="23" t="s">
        <v>37</v>
      </c>
      <c r="E173" s="53"/>
      <c r="F173" s="53"/>
      <c r="G173" s="111">
        <f>G167+G153</f>
        <v>0</v>
      </c>
      <c r="H173" s="111">
        <f t="shared" ref="H173:AH173" si="81">H167+H153</f>
        <v>0</v>
      </c>
      <c r="I173" s="111">
        <f t="shared" si="81"/>
        <v>0</v>
      </c>
      <c r="J173" s="111">
        <f t="shared" si="81"/>
        <v>0</v>
      </c>
      <c r="K173" s="111">
        <f t="shared" si="81"/>
        <v>0</v>
      </c>
      <c r="L173" s="111">
        <f t="shared" si="81"/>
        <v>0</v>
      </c>
      <c r="M173" s="111">
        <f t="shared" si="81"/>
        <v>0</v>
      </c>
      <c r="N173" s="111">
        <f t="shared" si="81"/>
        <v>0</v>
      </c>
      <c r="O173" s="111">
        <f t="shared" si="81"/>
        <v>0</v>
      </c>
      <c r="P173" s="111">
        <f t="shared" si="81"/>
        <v>0</v>
      </c>
      <c r="Q173" s="111">
        <f t="shared" si="81"/>
        <v>0</v>
      </c>
      <c r="R173" s="111">
        <f t="shared" si="81"/>
        <v>0</v>
      </c>
      <c r="S173" s="111">
        <f t="shared" si="81"/>
        <v>0</v>
      </c>
      <c r="T173" s="111">
        <f t="shared" si="81"/>
        <v>0</v>
      </c>
      <c r="U173" s="111">
        <f t="shared" si="81"/>
        <v>0</v>
      </c>
      <c r="V173" s="111">
        <f t="shared" si="81"/>
        <v>0</v>
      </c>
      <c r="W173" s="111">
        <f t="shared" si="81"/>
        <v>1596</v>
      </c>
      <c r="X173" s="111">
        <f t="shared" si="81"/>
        <v>1596</v>
      </c>
      <c r="Y173" s="111">
        <f t="shared" si="81"/>
        <v>1596</v>
      </c>
      <c r="Z173" s="111">
        <f t="shared" si="81"/>
        <v>1596</v>
      </c>
      <c r="AA173" s="111">
        <f t="shared" si="81"/>
        <v>1596</v>
      </c>
      <c r="AB173" s="111">
        <f t="shared" si="81"/>
        <v>1596</v>
      </c>
      <c r="AC173" s="111">
        <f t="shared" si="81"/>
        <v>1596</v>
      </c>
      <c r="AD173" s="111">
        <f t="shared" si="81"/>
        <v>1596</v>
      </c>
      <c r="AE173" s="111">
        <f t="shared" si="81"/>
        <v>1596</v>
      </c>
      <c r="AF173" s="111">
        <f t="shared" si="81"/>
        <v>1596</v>
      </c>
      <c r="AG173" s="111">
        <f t="shared" si="81"/>
        <v>1596</v>
      </c>
      <c r="AH173" s="111">
        <f t="shared" si="81"/>
        <v>1596</v>
      </c>
    </row>
    <row r="174" spans="1:35" x14ac:dyDescent="0.3">
      <c r="B174" s="23" t="s">
        <v>92</v>
      </c>
      <c r="E174" s="53"/>
      <c r="F174" s="53"/>
      <c r="G174" s="56">
        <f>G131</f>
        <v>0</v>
      </c>
      <c r="H174" s="56">
        <f t="shared" ref="H174:AH174" si="82">H131</f>
        <v>0</v>
      </c>
      <c r="I174" s="56">
        <f t="shared" si="82"/>
        <v>0</v>
      </c>
      <c r="J174" s="56">
        <f t="shared" si="82"/>
        <v>0</v>
      </c>
      <c r="K174" s="56">
        <f t="shared" si="82"/>
        <v>0</v>
      </c>
      <c r="L174" s="56">
        <f t="shared" si="82"/>
        <v>0</v>
      </c>
      <c r="M174" s="56">
        <f t="shared" si="82"/>
        <v>0</v>
      </c>
      <c r="N174" s="56">
        <f t="shared" si="82"/>
        <v>0</v>
      </c>
      <c r="O174" s="56">
        <f t="shared" si="82"/>
        <v>0</v>
      </c>
      <c r="P174" s="56">
        <f t="shared" si="82"/>
        <v>0</v>
      </c>
      <c r="Q174" s="56">
        <f t="shared" si="82"/>
        <v>0</v>
      </c>
      <c r="R174" s="56">
        <f t="shared" si="82"/>
        <v>0</v>
      </c>
      <c r="S174" s="56">
        <f t="shared" si="82"/>
        <v>0</v>
      </c>
      <c r="T174" s="56">
        <f t="shared" si="82"/>
        <v>0</v>
      </c>
      <c r="U174" s="56">
        <f t="shared" si="82"/>
        <v>0</v>
      </c>
      <c r="V174" s="56">
        <f t="shared" si="82"/>
        <v>0</v>
      </c>
      <c r="W174" s="56">
        <f t="shared" si="82"/>
        <v>0</v>
      </c>
      <c r="X174" s="56">
        <f t="shared" si="82"/>
        <v>0</v>
      </c>
      <c r="Y174" s="56">
        <f t="shared" si="82"/>
        <v>0</v>
      </c>
      <c r="Z174" s="56">
        <f t="shared" si="82"/>
        <v>0</v>
      </c>
      <c r="AA174" s="56">
        <f t="shared" si="82"/>
        <v>0</v>
      </c>
      <c r="AB174" s="56">
        <f t="shared" si="82"/>
        <v>0</v>
      </c>
      <c r="AC174" s="56">
        <f t="shared" si="82"/>
        <v>0</v>
      </c>
      <c r="AD174" s="56">
        <f t="shared" si="82"/>
        <v>0</v>
      </c>
      <c r="AE174" s="56">
        <f t="shared" si="82"/>
        <v>0</v>
      </c>
      <c r="AF174" s="56">
        <f t="shared" si="82"/>
        <v>0</v>
      </c>
      <c r="AG174" s="56">
        <f t="shared" si="82"/>
        <v>0</v>
      </c>
      <c r="AH174" s="56">
        <f t="shared" si="82"/>
        <v>0</v>
      </c>
    </row>
    <row r="175" spans="1:35" x14ac:dyDescent="0.3">
      <c r="B175" s="69" t="s">
        <v>55</v>
      </c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</row>
    <row r="176" spans="1:35" x14ac:dyDescent="0.3">
      <c r="B176" s="23" t="s">
        <v>81</v>
      </c>
      <c r="E176" s="53"/>
      <c r="F176" s="53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35">
        <f>SUM(G176:AH176)</f>
        <v>0</v>
      </c>
    </row>
    <row r="177" spans="2:35" x14ac:dyDescent="0.3">
      <c r="B177" s="53" t="s">
        <v>91</v>
      </c>
      <c r="C177" s="53"/>
      <c r="E177" s="53"/>
      <c r="F177" s="53"/>
      <c r="G177" s="56"/>
      <c r="H177" s="56"/>
      <c r="I177" s="56"/>
      <c r="J177" s="56"/>
      <c r="K177" s="56"/>
      <c r="L177" s="56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35"/>
    </row>
    <row r="178" spans="2:35" x14ac:dyDescent="0.3"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35"/>
    </row>
    <row r="179" spans="2:35" x14ac:dyDescent="0.3">
      <c r="B179" s="23" t="s">
        <v>79</v>
      </c>
      <c r="E179" s="53"/>
      <c r="F179" s="53"/>
      <c r="G179" s="56"/>
      <c r="H179" s="56"/>
      <c r="I179" s="56"/>
      <c r="J179" s="56"/>
      <c r="K179" s="56"/>
      <c r="L179" s="56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35">
        <f>SUM(G179:AH179)</f>
        <v>0</v>
      </c>
    </row>
    <row r="180" spans="2:35" x14ac:dyDescent="0.3"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</row>
    <row r="181" spans="2:35" x14ac:dyDescent="0.3"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</row>
    <row r="182" spans="2:35" x14ac:dyDescent="0.3">
      <c r="B182" s="23" t="s">
        <v>97</v>
      </c>
      <c r="E182" s="53"/>
      <c r="F182" s="53"/>
      <c r="G182" s="111">
        <f>G173+G176+G177</f>
        <v>0</v>
      </c>
      <c r="H182" s="111">
        <f>H173+H176+H177</f>
        <v>0</v>
      </c>
      <c r="I182" s="111">
        <f t="shared" ref="I182:J182" si="83">I173+I176+I177</f>
        <v>0</v>
      </c>
      <c r="J182" s="111">
        <f t="shared" si="83"/>
        <v>0</v>
      </c>
      <c r="K182" s="111">
        <f>K173+K176+K177</f>
        <v>0</v>
      </c>
      <c r="L182" s="111">
        <f>L173+L176+L177</f>
        <v>0</v>
      </c>
      <c r="M182" s="111">
        <f>+M173</f>
        <v>0</v>
      </c>
      <c r="N182" s="111">
        <f t="shared" ref="N182:AH182" si="84">+N173</f>
        <v>0</v>
      </c>
      <c r="O182" s="111">
        <f t="shared" si="84"/>
        <v>0</v>
      </c>
      <c r="P182" s="111">
        <f t="shared" si="84"/>
        <v>0</v>
      </c>
      <c r="Q182" s="111">
        <f t="shared" si="84"/>
        <v>0</v>
      </c>
      <c r="R182" s="111">
        <f t="shared" si="84"/>
        <v>0</v>
      </c>
      <c r="S182" s="111">
        <f t="shared" si="84"/>
        <v>0</v>
      </c>
      <c r="T182" s="111">
        <f t="shared" si="84"/>
        <v>0</v>
      </c>
      <c r="U182" s="111">
        <f t="shared" si="84"/>
        <v>0</v>
      </c>
      <c r="V182" s="111">
        <f t="shared" si="84"/>
        <v>0</v>
      </c>
      <c r="W182" s="111">
        <f>+W173</f>
        <v>1596</v>
      </c>
      <c r="X182" s="111">
        <f t="shared" si="84"/>
        <v>1596</v>
      </c>
      <c r="Y182" s="111">
        <f t="shared" si="84"/>
        <v>1596</v>
      </c>
      <c r="Z182" s="111">
        <f t="shared" si="84"/>
        <v>1596</v>
      </c>
      <c r="AA182" s="111">
        <f t="shared" si="84"/>
        <v>1596</v>
      </c>
      <c r="AB182" s="111">
        <f t="shared" si="84"/>
        <v>1596</v>
      </c>
      <c r="AC182" s="111">
        <f t="shared" si="84"/>
        <v>1596</v>
      </c>
      <c r="AD182" s="111">
        <f t="shared" si="84"/>
        <v>1596</v>
      </c>
      <c r="AE182" s="111">
        <f t="shared" si="84"/>
        <v>1596</v>
      </c>
      <c r="AF182" s="111">
        <f t="shared" si="84"/>
        <v>1596</v>
      </c>
      <c r="AG182" s="111">
        <f t="shared" si="84"/>
        <v>1596</v>
      </c>
      <c r="AH182" s="111">
        <f t="shared" si="84"/>
        <v>1596</v>
      </c>
    </row>
    <row r="183" spans="2:35" s="53" customFormat="1" x14ac:dyDescent="0.3">
      <c r="B183" s="111" t="s">
        <v>94</v>
      </c>
      <c r="G183" s="56">
        <f>+G184-G182</f>
        <v>0</v>
      </c>
      <c r="H183" s="56">
        <f t="shared" ref="H183:J183" si="85">+H184-H182</f>
        <v>0</v>
      </c>
      <c r="I183" s="56">
        <f t="shared" si="85"/>
        <v>0</v>
      </c>
      <c r="J183" s="56">
        <f t="shared" si="85"/>
        <v>0</v>
      </c>
      <c r="K183" s="56">
        <f>+K184-K182</f>
        <v>0</v>
      </c>
      <c r="L183" s="56">
        <f>+L184-L182</f>
        <v>0</v>
      </c>
      <c r="M183" s="56">
        <f>+M184-M182</f>
        <v>0</v>
      </c>
      <c r="N183" s="56">
        <f t="shared" ref="N183:AH183" si="86">+N184-N182</f>
        <v>0</v>
      </c>
      <c r="O183" s="56">
        <f t="shared" si="86"/>
        <v>0</v>
      </c>
      <c r="P183" s="56">
        <f t="shared" si="86"/>
        <v>0</v>
      </c>
      <c r="Q183" s="56">
        <f t="shared" si="86"/>
        <v>0</v>
      </c>
      <c r="R183" s="56">
        <f t="shared" si="86"/>
        <v>0</v>
      </c>
      <c r="S183" s="56">
        <f t="shared" si="86"/>
        <v>0</v>
      </c>
      <c r="T183" s="56">
        <f t="shared" si="86"/>
        <v>0</v>
      </c>
      <c r="U183" s="56">
        <f t="shared" si="86"/>
        <v>0</v>
      </c>
      <c r="V183" s="56">
        <f t="shared" si="86"/>
        <v>0</v>
      </c>
      <c r="W183" s="56">
        <f t="shared" si="86"/>
        <v>0</v>
      </c>
      <c r="X183" s="56">
        <f t="shared" si="86"/>
        <v>0</v>
      </c>
      <c r="Y183" s="56">
        <f t="shared" si="86"/>
        <v>0</v>
      </c>
      <c r="Z183" s="56">
        <f t="shared" si="86"/>
        <v>0</v>
      </c>
      <c r="AA183" s="56">
        <f t="shared" si="86"/>
        <v>0</v>
      </c>
      <c r="AB183" s="56">
        <f t="shared" si="86"/>
        <v>0</v>
      </c>
      <c r="AC183" s="56">
        <f t="shared" si="86"/>
        <v>0</v>
      </c>
      <c r="AD183" s="56">
        <f t="shared" si="86"/>
        <v>0</v>
      </c>
      <c r="AE183" s="56">
        <f t="shared" si="86"/>
        <v>0</v>
      </c>
      <c r="AF183" s="56">
        <f t="shared" si="86"/>
        <v>0</v>
      </c>
      <c r="AG183" s="56">
        <f t="shared" si="86"/>
        <v>0</v>
      </c>
      <c r="AH183" s="56">
        <f t="shared" si="86"/>
        <v>0</v>
      </c>
    </row>
    <row r="184" spans="2:35" x14ac:dyDescent="0.3">
      <c r="B184" s="23" t="s">
        <v>93</v>
      </c>
      <c r="E184" s="53"/>
      <c r="F184" s="53"/>
      <c r="G184" s="56">
        <f>+'Link In'!B239</f>
        <v>0</v>
      </c>
      <c r="H184" s="56">
        <f>+'Link In'!C239</f>
        <v>0</v>
      </c>
      <c r="I184" s="56">
        <f>+'Link In'!D239</f>
        <v>0</v>
      </c>
      <c r="J184" s="56">
        <f>+'Link In'!E239</f>
        <v>0</v>
      </c>
      <c r="K184" s="56">
        <f>+'Link In'!F239</f>
        <v>0</v>
      </c>
      <c r="L184" s="56">
        <f>+'Link In'!G239</f>
        <v>0</v>
      </c>
      <c r="M184" s="56">
        <f>+'Link In'!H239</f>
        <v>0</v>
      </c>
      <c r="N184" s="56">
        <f>+'Link In'!I239</f>
        <v>0</v>
      </c>
      <c r="O184" s="56">
        <f>+'Link In'!J239</f>
        <v>0</v>
      </c>
      <c r="P184" s="56">
        <f>+'Link In'!K239</f>
        <v>0</v>
      </c>
      <c r="Q184" s="56">
        <f>+'Link In'!L239</f>
        <v>0</v>
      </c>
      <c r="R184" s="56">
        <f>+'Link In'!M239</f>
        <v>0</v>
      </c>
      <c r="S184" s="56">
        <f>+'Link In'!N239</f>
        <v>0</v>
      </c>
      <c r="T184" s="56">
        <f>+'Link In'!O239</f>
        <v>0</v>
      </c>
      <c r="U184" s="56">
        <f>+'Link In'!P239</f>
        <v>0</v>
      </c>
      <c r="V184" s="56">
        <f>+'Link In'!Q239</f>
        <v>0</v>
      </c>
      <c r="W184" s="56">
        <f>+W182</f>
        <v>1596</v>
      </c>
      <c r="X184" s="56">
        <f t="shared" ref="X184:AH184" si="87">+X182</f>
        <v>1596</v>
      </c>
      <c r="Y184" s="56">
        <f t="shared" si="87"/>
        <v>1596</v>
      </c>
      <c r="Z184" s="56">
        <f t="shared" si="87"/>
        <v>1596</v>
      </c>
      <c r="AA184" s="56">
        <f t="shared" si="87"/>
        <v>1596</v>
      </c>
      <c r="AB184" s="56">
        <f t="shared" si="87"/>
        <v>1596</v>
      </c>
      <c r="AC184" s="56">
        <f t="shared" si="87"/>
        <v>1596</v>
      </c>
      <c r="AD184" s="56">
        <f t="shared" si="87"/>
        <v>1596</v>
      </c>
      <c r="AE184" s="56">
        <f t="shared" si="87"/>
        <v>1596</v>
      </c>
      <c r="AF184" s="56">
        <f t="shared" si="87"/>
        <v>1596</v>
      </c>
      <c r="AG184" s="56">
        <f t="shared" si="87"/>
        <v>1596</v>
      </c>
      <c r="AH184" s="56">
        <f t="shared" si="87"/>
        <v>1596</v>
      </c>
    </row>
    <row r="185" spans="2:35" x14ac:dyDescent="0.3"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</row>
    <row r="186" spans="2:35" x14ac:dyDescent="0.3">
      <c r="B186" s="23" t="s">
        <v>98</v>
      </c>
      <c r="E186" s="53"/>
      <c r="F186" s="53"/>
      <c r="G186" s="56">
        <f>G174</f>
        <v>0</v>
      </c>
      <c r="H186" s="56">
        <f t="shared" ref="H186:AH186" si="88">H174</f>
        <v>0</v>
      </c>
      <c r="I186" s="56">
        <f t="shared" si="88"/>
        <v>0</v>
      </c>
      <c r="J186" s="56">
        <f t="shared" si="88"/>
        <v>0</v>
      </c>
      <c r="K186" s="56">
        <f t="shared" si="88"/>
        <v>0</v>
      </c>
      <c r="L186" s="56">
        <f t="shared" si="88"/>
        <v>0</v>
      </c>
      <c r="M186" s="56">
        <f t="shared" si="88"/>
        <v>0</v>
      </c>
      <c r="N186" s="56">
        <f t="shared" si="88"/>
        <v>0</v>
      </c>
      <c r="O186" s="56">
        <f t="shared" si="88"/>
        <v>0</v>
      </c>
      <c r="P186" s="56">
        <f t="shared" si="88"/>
        <v>0</v>
      </c>
      <c r="Q186" s="56">
        <f t="shared" si="88"/>
        <v>0</v>
      </c>
      <c r="R186" s="56">
        <f t="shared" si="88"/>
        <v>0</v>
      </c>
      <c r="S186" s="56">
        <f t="shared" si="88"/>
        <v>0</v>
      </c>
      <c r="T186" s="56">
        <f t="shared" si="88"/>
        <v>0</v>
      </c>
      <c r="U186" s="56">
        <f t="shared" si="88"/>
        <v>0</v>
      </c>
      <c r="V186" s="56">
        <f t="shared" si="88"/>
        <v>0</v>
      </c>
      <c r="W186" s="56">
        <f>W174</f>
        <v>0</v>
      </c>
      <c r="X186" s="56">
        <f t="shared" si="88"/>
        <v>0</v>
      </c>
      <c r="Y186" s="56">
        <f t="shared" si="88"/>
        <v>0</v>
      </c>
      <c r="Z186" s="56">
        <f t="shared" si="88"/>
        <v>0</v>
      </c>
      <c r="AA186" s="56">
        <f t="shared" si="88"/>
        <v>0</v>
      </c>
      <c r="AB186" s="56">
        <f t="shared" si="88"/>
        <v>0</v>
      </c>
      <c r="AC186" s="56">
        <f t="shared" si="88"/>
        <v>0</v>
      </c>
      <c r="AD186" s="56">
        <f t="shared" si="88"/>
        <v>0</v>
      </c>
      <c r="AE186" s="56">
        <f t="shared" si="88"/>
        <v>0</v>
      </c>
      <c r="AF186" s="56">
        <f t="shared" si="88"/>
        <v>0</v>
      </c>
      <c r="AG186" s="56">
        <f t="shared" si="88"/>
        <v>0</v>
      </c>
      <c r="AH186" s="56">
        <f t="shared" si="88"/>
        <v>0</v>
      </c>
    </row>
    <row r="187" spans="2:35" x14ac:dyDescent="0.3">
      <c r="B187" s="23" t="s">
        <v>95</v>
      </c>
      <c r="E187" s="53"/>
      <c r="F187" s="53"/>
      <c r="G187" s="56">
        <f>G188-G186</f>
        <v>0</v>
      </c>
      <c r="H187" s="56">
        <f t="shared" ref="H187:AH187" si="89">H188-H186</f>
        <v>0</v>
      </c>
      <c r="I187" s="56">
        <f t="shared" si="89"/>
        <v>0</v>
      </c>
      <c r="J187" s="56">
        <f t="shared" si="89"/>
        <v>0</v>
      </c>
      <c r="K187" s="56">
        <f t="shared" si="89"/>
        <v>0</v>
      </c>
      <c r="L187" s="56">
        <f t="shared" si="89"/>
        <v>0</v>
      </c>
      <c r="M187" s="56">
        <f t="shared" si="89"/>
        <v>0</v>
      </c>
      <c r="N187" s="56">
        <f t="shared" si="89"/>
        <v>0</v>
      </c>
      <c r="O187" s="56">
        <f t="shared" si="89"/>
        <v>0</v>
      </c>
      <c r="P187" s="56">
        <f t="shared" si="89"/>
        <v>0</v>
      </c>
      <c r="Q187" s="56">
        <f t="shared" si="89"/>
        <v>0</v>
      </c>
      <c r="R187" s="56">
        <f t="shared" si="89"/>
        <v>0</v>
      </c>
      <c r="S187" s="56">
        <f t="shared" si="89"/>
        <v>0</v>
      </c>
      <c r="T187" s="56">
        <f t="shared" si="89"/>
        <v>0</v>
      </c>
      <c r="U187" s="56">
        <f t="shared" si="89"/>
        <v>0</v>
      </c>
      <c r="V187" s="56">
        <f t="shared" si="89"/>
        <v>0</v>
      </c>
      <c r="W187" s="56">
        <f t="shared" si="89"/>
        <v>0</v>
      </c>
      <c r="X187" s="56">
        <f t="shared" si="89"/>
        <v>0</v>
      </c>
      <c r="Y187" s="56">
        <f t="shared" si="89"/>
        <v>0</v>
      </c>
      <c r="Z187" s="56">
        <f t="shared" si="89"/>
        <v>0</v>
      </c>
      <c r="AA187" s="56">
        <f t="shared" si="89"/>
        <v>0</v>
      </c>
      <c r="AB187" s="56">
        <f t="shared" si="89"/>
        <v>0</v>
      </c>
      <c r="AC187" s="56">
        <f t="shared" si="89"/>
        <v>0</v>
      </c>
      <c r="AD187" s="56">
        <f t="shared" si="89"/>
        <v>0</v>
      </c>
      <c r="AE187" s="56">
        <f t="shared" si="89"/>
        <v>0</v>
      </c>
      <c r="AF187" s="56">
        <f t="shared" si="89"/>
        <v>0</v>
      </c>
      <c r="AG187" s="56">
        <f t="shared" si="89"/>
        <v>0</v>
      </c>
      <c r="AH187" s="56">
        <f t="shared" si="89"/>
        <v>0</v>
      </c>
    </row>
    <row r="188" spans="2:35" x14ac:dyDescent="0.3">
      <c r="B188" s="23" t="s">
        <v>96</v>
      </c>
      <c r="E188" s="53"/>
      <c r="F188" s="53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</row>
    <row r="189" spans="2:35" x14ac:dyDescent="0.3"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</row>
    <row r="190" spans="2:35" x14ac:dyDescent="0.3">
      <c r="B190" s="23" t="s">
        <v>99</v>
      </c>
      <c r="E190" s="53"/>
      <c r="F190" s="53"/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  <c r="P190" s="53">
        <v>0</v>
      </c>
      <c r="Q190" s="53">
        <v>0</v>
      </c>
      <c r="R190" s="53">
        <v>0</v>
      </c>
      <c r="S190" s="53">
        <v>0</v>
      </c>
      <c r="T190" s="53">
        <v>0</v>
      </c>
      <c r="U190" s="53">
        <v>0</v>
      </c>
      <c r="V190" s="53">
        <v>0</v>
      </c>
      <c r="W190" s="53">
        <v>0</v>
      </c>
      <c r="X190" s="53">
        <v>0</v>
      </c>
      <c r="Y190" s="53">
        <v>0</v>
      </c>
      <c r="Z190" s="53">
        <v>0</v>
      </c>
      <c r="AA190" s="53">
        <v>0</v>
      </c>
      <c r="AB190" s="53">
        <v>0</v>
      </c>
      <c r="AC190" s="53">
        <v>0</v>
      </c>
      <c r="AD190" s="53">
        <v>0</v>
      </c>
      <c r="AE190" s="53">
        <v>0</v>
      </c>
      <c r="AF190" s="53">
        <v>0</v>
      </c>
      <c r="AG190" s="53">
        <v>0</v>
      </c>
      <c r="AH190" s="53">
        <v>0</v>
      </c>
    </row>
  </sheetData>
  <mergeCells count="8">
    <mergeCell ref="A7:P7"/>
    <mergeCell ref="Q7:AI7"/>
    <mergeCell ref="A4:P4"/>
    <mergeCell ref="Q4:AI4"/>
    <mergeCell ref="A5:P5"/>
    <mergeCell ref="Q5:AI5"/>
    <mergeCell ref="A6:P6"/>
    <mergeCell ref="Q6:AI6"/>
  </mergeCells>
  <pageMargins left="0.7" right="0.7" top="0.75" bottom="0.75" header="0.3" footer="0.3"/>
  <pageSetup scale="67" pageOrder="overThenDown" orientation="landscape" r:id="rId1"/>
  <rowBreaks count="1" manualBreakCount="1">
    <brk id="45" max="36" man="1"/>
  </rowBreaks>
  <colBreaks count="1" manualBreakCount="1">
    <brk id="16" min="9" max="90" man="1"/>
  </col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17</vt:i4>
      </vt:variant>
    </vt:vector>
  </HeadingPairs>
  <TitlesOfParts>
    <vt:vector size="27" baseType="lpstr">
      <vt:lpstr>Link In</vt:lpstr>
      <vt:lpstr>Link Out</vt:lpstr>
      <vt:lpstr>Summary</vt:lpstr>
      <vt:lpstr>Residential</vt:lpstr>
      <vt:lpstr>Commercial</vt:lpstr>
      <vt:lpstr>Industrial</vt:lpstr>
      <vt:lpstr>OPA</vt:lpstr>
      <vt:lpstr>SFR</vt:lpstr>
      <vt:lpstr>Fire</vt:lpstr>
      <vt:lpstr>Misc</vt:lpstr>
      <vt:lpstr>Commercial!Print_Area</vt:lpstr>
      <vt:lpstr>Fire!Print_Area</vt:lpstr>
      <vt:lpstr>Industrial!Print_Area</vt:lpstr>
      <vt:lpstr>'Link In'!Print_Area</vt:lpstr>
      <vt:lpstr>'Link Out'!Print_Area</vt:lpstr>
      <vt:lpstr>Misc!Print_Area</vt:lpstr>
      <vt:lpstr>OPA!Print_Area</vt:lpstr>
      <vt:lpstr>Residential!Print_Area</vt:lpstr>
      <vt:lpstr>SFR!Print_Area</vt:lpstr>
      <vt:lpstr>Summary!Print_Area</vt:lpstr>
      <vt:lpstr>Commercial!Print_Titles</vt:lpstr>
      <vt:lpstr>Industrial!Print_Titles</vt:lpstr>
      <vt:lpstr>Misc!Print_Titles</vt:lpstr>
      <vt:lpstr>OPA!Print_Titles</vt:lpstr>
      <vt:lpstr>Residential!Print_Titles</vt:lpstr>
      <vt:lpstr>SFR!Print_Titles</vt:lpstr>
      <vt:lpstr>Summary!Print_Titles</vt:lpstr>
    </vt:vector>
  </TitlesOfParts>
  <Company>American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J. Thakadiyil</dc:creator>
  <cp:lastModifiedBy>Lori N O'Malley</cp:lastModifiedBy>
  <cp:lastPrinted>2018-12-06T16:31:01Z</cp:lastPrinted>
  <dcterms:created xsi:type="dcterms:W3CDTF">2012-10-03T15:47:36Z</dcterms:created>
  <dcterms:modified xsi:type="dcterms:W3CDTF">2019-01-22T14:02:31Z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