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10515" windowHeight="10065" tabRatio="606" activeTab="5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</externalReferences>
  <definedNames>
    <definedName name="\a">'I'!$A$4:$E$181</definedName>
    <definedName name="\b">#REF!</definedName>
    <definedName name="\c">#REF!</definedName>
    <definedName name="\d">'I'!$A$183:$K$297</definedName>
    <definedName name="\e">'II'!$A$1:$L$27</definedName>
    <definedName name="\j">'II'!$G$1</definedName>
    <definedName name="\p">'II'!#REF!</definedName>
    <definedName name="_Regression_Int" localSheetId="0" hidden="1">1</definedName>
    <definedName name="_xlnm.Print_Area" localSheetId="0">'I'!$A$1:$E$52</definedName>
    <definedName name="_xlnm.Print_Area" localSheetId="1">'II'!$A$1:$F$44</definedName>
    <definedName name="_xlnm.Print_Area" localSheetId="2">'III'!$A$1:$G$33</definedName>
    <definedName name="_xlnm.Print_Area" localSheetId="3">'IV'!$A$1:$E$45</definedName>
    <definedName name="_xlnm.Print_Area" localSheetId="4">'V'!$A$1:$H$56</definedName>
    <definedName name="Print_Area_MI" localSheetId="0">'II'!$A$1:$L$27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<sst xmlns="http://schemas.openxmlformats.org/spreadsheetml/2006/main" count="278" uniqueCount="151">
  <si>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</si>
  <si>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</si>
  <si>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</si>
  <si>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</si>
  <si>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</si>
  <si>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</si>
  <si>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</si>
  <si>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</si>
  <si>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</si>
  <si>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</si>
  <si>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</si>
  <si>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</si>
  <si>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</si>
  <si>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</si>
  <si>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</si>
  <si>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</si>
  <si>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</si>
  <si>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</si>
  <si>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</si>
  <si>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</si>
  <si>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</si>
  <si>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</si>
  <si>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</si>
  <si>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</si>
  <si>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</si>
  <si>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</si>
  <si>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</si>
  <si>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</si>
  <si>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</si>
  <si>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</t>
  </si>
  <si>
    <t>STORAGE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</si>
  <si>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</si>
  <si>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</si>
  <si>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</si>
  <si>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</si>
  <si>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</si>
  <si>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</si>
  <si>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</si>
  <si>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</si>
  <si>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</si>
  <si>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</si>
  <si>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</si>
  <si>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</si>
  <si>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</si>
  <si>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</si>
  <si>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</si>
  <si>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</si>
  <si>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</si>
  <si>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</si>
  <si>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</si>
  <si>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</si>
  <si>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</si>
  <si>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</si>
  <si>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</si>
  <si>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</si>
  <si>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</si>
  <si>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</si>
  <si>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</si>
  <si>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UNIT BOOK COST OF GAS</t>
  </si>
  <si>
    <t>RATE DIFFERENCE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</si>
  <si>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</si>
  <si>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</si>
  <si>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</si>
  <si>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</si>
  <si>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</si>
  <si>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</si>
  <si>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</si>
  <si>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</si>
  <si>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</si>
  <si>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</si>
  <si>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</si>
  <si>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</si>
  <si>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</si>
  <si>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</si>
  <si>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</si>
  <si>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</si>
  <si>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</si>
  <si>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</si>
  <si>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</si>
  <si>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</si>
  <si>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>SCH III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</si>
  <si>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</si>
  <si>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</si>
  <si>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</si>
  <si>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</si>
  <si>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</si>
  <si>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</si>
  <si>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</si>
  <si>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</si>
  <si>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</si>
  <si>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</si>
  <si>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</si>
  <si>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</si>
  <si>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</si>
  <si>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</si>
  <si>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</si>
  <si>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EGC IN EFFECT FOR MONTH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</si>
  <si>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</si>
  <si>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</si>
  <si>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</si>
  <si>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</si>
  <si>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</si>
  <si>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</si>
  <si>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</si>
  <si>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</si>
  <si>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</si>
  <si>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</si>
  <si>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</si>
  <si>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</si>
  <si>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</si>
  <si>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</si>
  <si>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</si>
  <si>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</si>
  <si>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</si>
  <si>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</si>
  <si>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</si>
  <si>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</si>
  <si>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</si>
  <si>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</si>
  <si>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</si>
  <si>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</si>
  <si>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</si>
  <si>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</si>
  <si>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>February</t>
  </si>
  <si>
    <t>April</t>
  </si>
  <si>
    <t>November</t>
  </si>
  <si>
    <t xml:space="preserve">Delta Natural Gas Company, Inc. </t>
  </si>
  <si>
    <t>SCHEDULE VI</t>
  </si>
  <si>
    <t>Balance Adjustment for the BA</t>
  </si>
  <si>
    <t>August</t>
  </si>
  <si>
    <t>September</t>
  </si>
  <si>
    <t>October</t>
  </si>
  <si>
    <t>LESS: SEE ATTACHED SCHEDULE VI</t>
  </si>
  <si>
    <t>Balance Adjustment</t>
  </si>
  <si>
    <t>Balance Adjustment four quarters prior to the currently effective GCR</t>
  </si>
  <si>
    <t>Mcf Billed</t>
  </si>
  <si>
    <t>R</t>
  </si>
  <si>
    <t>A</t>
  </si>
  <si>
    <t>B</t>
  </si>
  <si>
    <t>C</t>
  </si>
  <si>
    <t>D</t>
  </si>
  <si>
    <t>E</t>
  </si>
  <si>
    <t>A x B</t>
  </si>
  <si>
    <t>SCH V</t>
  </si>
  <si>
    <t>Quarterly Cost ($)</t>
  </si>
  <si>
    <t xml:space="preserve">December </t>
  </si>
  <si>
    <t xml:space="preserve">January </t>
  </si>
  <si>
    <t>I</t>
  </si>
  <si>
    <t>March</t>
  </si>
  <si>
    <t>COST RECOVERY RATE EFFECTIVE OCTOBER 24, 2018</t>
  </si>
  <si>
    <t>CONFIDENTIAL SUPPLIER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</si>
</sst>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</numFmts>
  <fonts count="44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Schoolbook"/>
      <family val="1"/>
    </font>
    <font>
      <u val="singleAccounting"/>
      <sz val="10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8"/>
      <name val="Arial Narrow"/>
      <family val="2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sz val="11"/>
      <name val="Calibri"/>
      <family val="2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18" fillId="18" borderId="1" applyNumberFormat="0" applyAlignment="0" applyProtection="0"/>
    <xf numFmtId="0" fontId="36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1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9" borderId="1" applyNumberFormat="0" applyAlignment="0" applyProtection="0"/>
    <xf numFmtId="0" fontId="27" fillId="0" borderId="6" applyNumberFormat="0" applyFill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41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9">
    <xf numFmtId="41" fontId="0" fillId="0" borderId="0" xfId="0" applyAlignment="1">
      <alignment/>
    </xf>
    <xf numFmtId="41" fontId="3" fillId="0" borderId="0" xfId="0" applyFont="1" applyAlignment="1">
      <alignment/>
    </xf>
    <xf numFmtId="41" fontId="4" fillId="0" borderId="0" xfId="0" applyFont="1" applyBorder="1" applyAlignment="1">
      <alignment/>
    </xf>
    <xf numFmtId="41" fontId="4" fillId="0" borderId="0" xfId="0" applyFont="1" applyBorder="1" applyAlignment="1" applyProtection="1">
      <alignment horizontal="center"/>
      <protection/>
    </xf>
    <xf numFmtId="41" fontId="4" fillId="0" borderId="0" xfId="0" applyFont="1" applyAlignment="1" applyProtection="1">
      <alignment horizontal="center"/>
      <protection/>
    </xf>
    <xf numFmtId="41" fontId="4" fillId="0" borderId="0" xfId="0" applyFont="1" applyAlignment="1">
      <alignment/>
    </xf>
    <xf numFmtId="167" fontId="4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/>
      <protection/>
    </xf>
    <xf numFmtId="41" fontId="3" fillId="0" borderId="10" xfId="0" applyFont="1" applyBorder="1" applyAlignment="1" applyProtection="1">
      <alignment horizontal="centerContinuous"/>
      <protection/>
    </xf>
    <xf numFmtId="41" fontId="3" fillId="0" borderId="10" xfId="0" applyFont="1" applyBorder="1" applyAlignment="1">
      <alignment horizontal="centerContinuous"/>
    </xf>
    <xf numFmtId="41" fontId="3" fillId="0" borderId="0" xfId="0" applyFont="1" applyAlignment="1" applyProtection="1">
      <alignment horizontal="centerContinuous"/>
      <protection/>
    </xf>
    <xf numFmtId="170" fontId="3" fillId="0" borderId="0" xfId="0" applyNumberFormat="1" applyFont="1" applyAlignment="1" applyProtection="1">
      <alignment horizontal="centerContinuous"/>
      <protection locked="0"/>
    </xf>
    <xf numFmtId="41" fontId="4" fillId="0" borderId="0" xfId="0" applyFont="1" applyAlignment="1" applyProtection="1">
      <alignment horizontal="center" wrapText="1"/>
      <protection/>
    </xf>
    <xf numFmtId="41" fontId="4" fillId="0" borderId="0" xfId="0" applyFont="1" applyAlignment="1">
      <alignment horizontal="center" wrapText="1"/>
    </xf>
    <xf numFmtId="41" fontId="5" fillId="0" borderId="0" xfId="0" applyFont="1" applyAlignment="1" applyProtection="1">
      <alignment/>
      <protection/>
    </xf>
    <xf numFmtId="41" fontId="4" fillId="0" borderId="0" xfId="0" applyFont="1" applyAlignment="1" applyProtection="1">
      <alignment/>
      <protection/>
    </xf>
    <xf numFmtId="41" fontId="3" fillId="0" borderId="0" xfId="0" applyFont="1" applyBorder="1" applyAlignment="1" applyProtection="1">
      <alignment horizontal="centerContinuous"/>
      <protection/>
    </xf>
    <xf numFmtId="41" fontId="4" fillId="0" borderId="11" xfId="0" applyFont="1" applyBorder="1" applyAlignment="1" applyProtection="1">
      <alignment horizontal="centerContinuous"/>
      <protection/>
    </xf>
    <xf numFmtId="170" fontId="3" fillId="0" borderId="0" xfId="0" applyNumberFormat="1" applyFont="1" applyAlignment="1">
      <alignment horizontal="centerContinuous"/>
    </xf>
    <xf numFmtId="41" fontId="5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" wrapText="1"/>
      <protection/>
    </xf>
    <xf numFmtId="41" fontId="4" fillId="0" borderId="0" xfId="0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 locked="0"/>
    </xf>
    <xf numFmtId="41" fontId="4" fillId="0" borderId="12" xfId="0" applyFont="1" applyBorder="1" applyAlignment="1" applyProtection="1">
      <alignment horizontal="center"/>
      <protection/>
    </xf>
    <xf numFmtId="41" fontId="4" fillId="0" borderId="13" xfId="0" applyFont="1" applyBorder="1" applyAlignment="1" applyProtection="1">
      <alignment horizontal="center"/>
      <protection/>
    </xf>
    <xf numFmtId="169" fontId="5" fillId="0" borderId="14" xfId="0" applyNumberFormat="1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4" fillId="0" borderId="13" xfId="0" applyNumberFormat="1" applyFont="1" applyBorder="1" applyAlignment="1" applyProtection="1">
      <alignment/>
      <protection/>
    </xf>
    <xf numFmtId="41" fontId="4" fillId="0" borderId="0" xfId="0" applyFont="1" applyBorder="1" applyAlignment="1" applyProtection="1">
      <alignment/>
      <protection/>
    </xf>
    <xf numFmtId="43" fontId="7" fillId="0" borderId="0" xfId="42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13" xfId="0" applyNumberFormat="1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167" fontId="10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4" fillId="0" borderId="0" xfId="0" applyNumberFormat="1" applyFont="1" applyBorder="1" applyAlignment="1" applyProtection="1">
      <alignment/>
      <protection/>
    </xf>
    <xf numFmtId="41" fontId="0" fillId="0" borderId="0" xfId="0" applyFont="1" applyAlignment="1" applyProtection="1">
      <alignment horizontal="center"/>
      <protection locked="0"/>
    </xf>
    <xf numFmtId="41" fontId="3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 applyProtection="1" quotePrefix="1">
      <alignment horizontal="left"/>
      <protection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1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166" fontId="4" fillId="0" borderId="0" xfId="0" applyNumberFormat="1" applyFont="1" applyAlignment="1" applyProtection="1" quotePrefix="1">
      <alignment horizontal="center"/>
      <protection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3" fillId="0" borderId="0" xfId="0" applyFont="1" applyFill="1" applyAlignment="1">
      <alignment/>
    </xf>
    <xf numFmtId="41" fontId="4" fillId="0" borderId="0" xfId="0" applyNumberFormat="1" applyFont="1" applyBorder="1" applyAlignment="1" applyProtection="1">
      <alignment/>
      <protection/>
    </xf>
    <xf numFmtId="169" fontId="4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left"/>
      <protection/>
    </xf>
    <xf numFmtId="178" fontId="0" fillId="0" borderId="0" xfId="0" applyNumberFormat="1" applyFont="1" applyFill="1" applyAlignment="1" applyProtection="1" quotePrefix="1">
      <alignment horizontal="left"/>
      <protection/>
    </xf>
    <xf numFmtId="41" fontId="0" fillId="0" borderId="12" xfId="0" applyFont="1" applyBorder="1" applyAlignment="1">
      <alignment/>
    </xf>
    <xf numFmtId="41" fontId="0" fillId="0" borderId="0" xfId="0" applyFont="1" applyBorder="1" applyAlignment="1">
      <alignment/>
    </xf>
    <xf numFmtId="41" fontId="0" fillId="0" borderId="13" xfId="0" applyFont="1" applyBorder="1" applyAlignment="1">
      <alignment/>
    </xf>
    <xf numFmtId="41" fontId="0" fillId="0" borderId="12" xfId="0" applyFont="1" applyBorder="1" applyAlignment="1" applyProtection="1">
      <alignment horizontal="left"/>
      <protection/>
    </xf>
    <xf numFmtId="41" fontId="0" fillId="0" borderId="0" xfId="0" applyFont="1" applyBorder="1" applyAlignment="1" applyProtection="1">
      <alignment horizontal="center"/>
      <protection/>
    </xf>
    <xf numFmtId="41" fontId="0" fillId="0" borderId="16" xfId="0" applyFont="1" applyBorder="1" applyAlignment="1" applyProtection="1">
      <alignment horizontal="left"/>
      <protection/>
    </xf>
    <xf numFmtId="41" fontId="0" fillId="0" borderId="17" xfId="0" applyFont="1" applyBorder="1" applyAlignment="1">
      <alignment/>
    </xf>
    <xf numFmtId="41" fontId="0" fillId="0" borderId="17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>
      <alignment horizontal="center"/>
      <protection/>
    </xf>
    <xf numFmtId="41" fontId="4" fillId="0" borderId="0" xfId="0" applyNumberFormat="1" applyFont="1" applyFill="1" applyAlignment="1" applyProtection="1">
      <alignment/>
      <protection/>
    </xf>
    <xf numFmtId="167" fontId="3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/>
      <protection locked="0"/>
    </xf>
    <xf numFmtId="17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74" fontId="0" fillId="0" borderId="0" xfId="42" applyNumberFormat="1" applyFont="1" applyAlignment="1" applyProtection="1">
      <alignment/>
      <protection locked="0"/>
    </xf>
    <xf numFmtId="41" fontId="0" fillId="0" borderId="0" xfId="0" applyFont="1" applyAlignment="1" applyProtection="1" quotePrefix="1">
      <alignment horizontal="left"/>
      <protection locked="0"/>
    </xf>
    <xf numFmtId="41" fontId="0" fillId="0" borderId="0" xfId="0" applyFont="1" applyFill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1" fontId="4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41" fontId="0" fillId="0" borderId="0" xfId="0" applyFont="1" applyFill="1" applyAlignment="1">
      <alignment horizontal="center"/>
    </xf>
    <xf numFmtId="0" fontId="0" fillId="0" borderId="0" xfId="83" applyFont="1">
      <alignment/>
      <protection/>
    </xf>
    <xf numFmtId="174" fontId="4" fillId="0" borderId="0" xfId="50" applyNumberFormat="1" applyFont="1" applyAlignment="1">
      <alignment/>
    </xf>
    <xf numFmtId="10" fontId="0" fillId="0" borderId="0" xfId="104" applyNumberFormat="1" applyFont="1" applyFill="1" applyAlignment="1" applyProtection="1">
      <alignment/>
      <protection/>
    </xf>
    <xf numFmtId="10" fontId="12" fillId="0" borderId="0" xfId="105" applyNumberFormat="1" applyFont="1" applyAlignment="1">
      <alignment/>
    </xf>
    <xf numFmtId="6" fontId="0" fillId="0" borderId="0" xfId="0" applyNumberFormat="1" applyFont="1" applyAlignment="1" applyProtection="1">
      <alignment horizontal="center"/>
      <protection locked="0"/>
    </xf>
    <xf numFmtId="208" fontId="0" fillId="0" borderId="0" xfId="0" applyNumberFormat="1" applyFont="1" applyAlignment="1">
      <alignment/>
    </xf>
    <xf numFmtId="10" fontId="13" fillId="0" borderId="0" xfId="83" applyNumberFormat="1" applyFont="1">
      <alignment/>
      <protection/>
    </xf>
    <xf numFmtId="41" fontId="0" fillId="0" borderId="0" xfId="0" applyFont="1" applyBorder="1" applyAlignment="1" applyProtection="1">
      <alignment horizontal="centerContinuous"/>
      <protection/>
    </xf>
    <xf numFmtId="170" fontId="3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Border="1" applyAlignment="1" applyProtection="1">
      <alignment horizontal="centerContinuous"/>
      <protection/>
    </xf>
    <xf numFmtId="41" fontId="0" fillId="0" borderId="18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 horizontal="center"/>
      <protection/>
    </xf>
    <xf numFmtId="41" fontId="0" fillId="0" borderId="19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171" fontId="0" fillId="0" borderId="13" xfId="0" applyNumberFormat="1" applyFont="1" applyBorder="1" applyAlignment="1" applyProtection="1">
      <alignment/>
      <protection/>
    </xf>
    <xf numFmtId="206" fontId="0" fillId="0" borderId="2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13" xfId="0" applyFont="1" applyFill="1" applyBorder="1" applyAlignment="1" applyProtection="1">
      <alignment/>
      <protection/>
    </xf>
    <xf numFmtId="167" fontId="0" fillId="0" borderId="21" xfId="0" applyNumberFormat="1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 wrapText="1"/>
      <protection/>
    </xf>
    <xf numFmtId="41" fontId="0" fillId="0" borderId="15" xfId="0" applyFont="1" applyBorder="1" applyAlignment="1" applyProtection="1">
      <alignment horizontal="centerContinuous" wrapText="1"/>
      <protection/>
    </xf>
    <xf numFmtId="41" fontId="0" fillId="0" borderId="15" xfId="0" applyFont="1" applyBorder="1" applyAlignment="1" applyProtection="1">
      <alignment horizontal="center" wrapText="1"/>
      <protection/>
    </xf>
    <xf numFmtId="41" fontId="0" fillId="0" borderId="23" xfId="0" applyFont="1" applyBorder="1" applyAlignment="1" applyProtection="1">
      <alignment horizontal="center" wrapText="1"/>
      <protection/>
    </xf>
    <xf numFmtId="41" fontId="0" fillId="0" borderId="0" xfId="0" applyFont="1" applyAlignment="1" applyProtection="1">
      <alignment wrapText="1"/>
      <protection/>
    </xf>
    <xf numFmtId="41" fontId="0" fillId="0" borderId="24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Font="1" applyBorder="1" applyAlignment="1" applyProtection="1">
      <alignment horizontal="center"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 locked="0"/>
    </xf>
    <xf numFmtId="43" fontId="0" fillId="0" borderId="26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2" fontId="0" fillId="0" borderId="27" xfId="0" applyNumberFormat="1" applyFont="1" applyBorder="1" applyAlignment="1" applyProtection="1">
      <alignment/>
      <protection/>
    </xf>
    <xf numFmtId="41" fontId="0" fillId="0" borderId="28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43" fontId="0" fillId="0" borderId="26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/>
      <protection/>
    </xf>
    <xf numFmtId="41" fontId="0" fillId="0" borderId="15" xfId="0" applyFont="1" applyBorder="1" applyAlignment="1" applyProtection="1">
      <alignment horizontal="centerContinuous"/>
      <protection/>
    </xf>
    <xf numFmtId="39" fontId="0" fillId="0" borderId="15" xfId="0" applyNumberFormat="1" applyFont="1" applyBorder="1" applyAlignment="1" applyProtection="1">
      <alignment/>
      <protection/>
    </xf>
    <xf numFmtId="41" fontId="0" fillId="0" borderId="23" xfId="0" applyFont="1" applyBorder="1" applyAlignment="1" applyProtection="1">
      <alignment/>
      <protection/>
    </xf>
    <xf numFmtId="41" fontId="0" fillId="0" borderId="24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25" xfId="0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41" fontId="0" fillId="0" borderId="26" xfId="0" applyFont="1" applyBorder="1" applyAlignment="1" applyProtection="1">
      <alignment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4" fontId="0" fillId="0" borderId="0" xfId="42" applyNumberFormat="1" applyFont="1" applyAlignment="1">
      <alignment horizontal="left" indent="2"/>
    </xf>
    <xf numFmtId="43" fontId="0" fillId="0" borderId="0" xfId="42" applyFont="1" applyAlignment="1">
      <alignment/>
    </xf>
    <xf numFmtId="41" fontId="0" fillId="0" borderId="0" xfId="0" applyNumberFormat="1" applyFont="1" applyFill="1" applyAlignment="1" applyProtection="1">
      <alignment/>
      <protection/>
    </xf>
    <xf numFmtId="205" fontId="0" fillId="0" borderId="0" xfId="0" applyNumberFormat="1" applyFont="1" applyAlignment="1">
      <alignment/>
    </xf>
    <xf numFmtId="194" fontId="0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69" fontId="4" fillId="0" borderId="0" xfId="0" applyNumberFormat="1" applyFont="1" applyFill="1" applyAlignment="1" applyProtection="1">
      <alignment/>
      <protection locked="0"/>
    </xf>
    <xf numFmtId="41" fontId="15" fillId="0" borderId="0" xfId="0" applyFont="1" applyAlignment="1" quotePrefix="1">
      <alignment horizontal="left"/>
    </xf>
    <xf numFmtId="41" fontId="4" fillId="0" borderId="0" xfId="0" applyNumberFormat="1" applyFont="1" applyAlignment="1">
      <alignment horizontal="center" wrapText="1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Alignment="1" applyProtection="1" quotePrefix="1">
      <alignment horizontal="left"/>
      <protection/>
    </xf>
    <xf numFmtId="41" fontId="32" fillId="0" borderId="0" xfId="0" applyFont="1" applyAlignment="1">
      <alignment/>
    </xf>
    <xf numFmtId="174" fontId="32" fillId="0" borderId="0" xfId="50" applyNumberFormat="1" applyFont="1" applyAlignment="1">
      <alignment horizontal="center"/>
    </xf>
    <xf numFmtId="41" fontId="32" fillId="0" borderId="0" xfId="0" applyFont="1" applyAlignment="1">
      <alignment horizontal="center"/>
    </xf>
    <xf numFmtId="174" fontId="3" fillId="0" borderId="0" xfId="50" applyNumberFormat="1" applyFont="1" applyAlignment="1">
      <alignment horizontal="center"/>
    </xf>
    <xf numFmtId="41" fontId="3" fillId="0" borderId="10" xfId="0" applyFont="1" applyBorder="1" applyAlignment="1">
      <alignment horizontal="center"/>
    </xf>
    <xf numFmtId="41" fontId="3" fillId="0" borderId="0" xfId="0" applyFont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29" xfId="0" applyNumberFormat="1" applyFont="1" applyFill="1" applyBorder="1" applyAlignment="1" quotePrefix="1">
      <alignment horizontal="center"/>
    </xf>
    <xf numFmtId="41" fontId="32" fillId="0" borderId="0" xfId="0" applyFont="1" applyFill="1" applyBorder="1" applyAlignment="1">
      <alignment horizontal="center"/>
    </xf>
    <xf numFmtId="201" fontId="0" fillId="0" borderId="0" xfId="60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3" fillId="0" borderId="30" xfId="0" applyNumberFormat="1" applyFont="1" applyBorder="1" applyAlignment="1" applyProtection="1">
      <alignment horizontal="center"/>
      <protection locked="0"/>
    </xf>
    <xf numFmtId="169" fontId="3" fillId="0" borderId="31" xfId="0" applyNumberFormat="1" applyFont="1" applyBorder="1" applyAlignment="1" applyProtection="1">
      <alignment horizontal="center"/>
      <protection locked="0"/>
    </xf>
    <xf numFmtId="169" fontId="3" fillId="0" borderId="32" xfId="0" applyNumberFormat="1" applyFont="1" applyBorder="1" applyAlignment="1" applyProtection="1">
      <alignment horizontal="center"/>
      <protection locked="0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3" xfId="53"/>
    <cellStyle name="Comma 3 4" xfId="54"/>
    <cellStyle name="Comma 3 5" xfId="55"/>
    <cellStyle name="Comma 3 6" xfId="56"/>
    <cellStyle name="Comma 3 7" xfId="57"/>
    <cellStyle name="Comma 3 8" xfId="58"/>
    <cellStyle name="Comma 3 9" xfId="59"/>
    <cellStyle name="Currency" xfId="60"/>
    <cellStyle name="Currency [0]" xfId="61"/>
    <cellStyle name="Currency 2" xfId="62"/>
    <cellStyle name="Currency 3" xfId="63"/>
    <cellStyle name="Currency 4" xfId="64"/>
    <cellStyle name="Currency 5" xfId="65"/>
    <cellStyle name="Currency 6" xfId="66"/>
    <cellStyle name="Currency 7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12" xfId="81"/>
    <cellStyle name="Normal 13" xfId="82"/>
    <cellStyle name="Normal 2" xfId="83"/>
    <cellStyle name="Normal 2 10" xfId="84"/>
    <cellStyle name="Normal 2 2" xfId="85"/>
    <cellStyle name="Normal 2 3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" xfId="93"/>
    <cellStyle name="Normal 4" xfId="94"/>
    <cellStyle name="Normal 5" xfId="95"/>
    <cellStyle name="Normal 5 2" xfId="96"/>
    <cellStyle name="Normal 6" xfId="97"/>
    <cellStyle name="Normal 7" xfId="98"/>
    <cellStyle name="Normal 7 2" xfId="99"/>
    <cellStyle name="Normal 8" xfId="100"/>
    <cellStyle name="Normal 9" xfId="101"/>
    <cellStyle name="Note" xfId="102"/>
    <cellStyle name="Output" xfId="103"/>
    <cellStyle name="Percent" xfId="104"/>
    <cellStyle name="Percent 2" xfId="105"/>
    <cellStyle name="Percent 3" xfId="106"/>
    <cellStyle name="Percent 4" xfId="107"/>
    <cellStyle name="Percent 5" xfId="108"/>
    <cellStyle name="Percent 6" xfId="109"/>
    <cellStyle name="Percent 7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 18"/>
    </sheetNames>
    <sheetDataSet>
      <sheetData sheetId="0">
        <row r="39">
          <cell r="H39">
            <v>836524.1157599976</v>
          </cell>
        </row>
        <row r="46">
          <cell r="H46">
            <v>203488.02363327998</v>
          </cell>
        </row>
        <row r="54">
          <cell r="H54">
            <v>57431.979632785995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272"/>
  <sheetViews>
    <sheetView zoomScalePageLayoutView="0" workbookViewId="0" topLeftCell="A1">
      <selection activeCell="A24" sqref="A24:A25"/>
    </sheetView>
  </sheetViews>
  <sheetFormatPr defaultColWidth="1.7109375" defaultRowHeight="12.75"/>
  <cols>
    <col min="1" max="1" width="62.7109375" style="33" customWidth="1"/>
    <col min="2" max="2" width="0.71875" style="33" customWidth="1"/>
    <col min="3" max="3" width="1.1484375" style="33" customWidth="1"/>
    <col min="4" max="4" width="8.00390625" style="33" customWidth="1"/>
    <col min="5" max="254" width="12.7109375" style="33" customWidth="1"/>
    <col min="255" max="16384" width="1.7109375" style="33" customWidth="1"/>
  </cols>
  <sheetData>
    <row r="1" ht="13.5" thickBot="1"/>
    <row r="2" spans="1:5" ht="13.5" thickBot="1">
      <c r="A2" s="196" t="s">
        <v>149</v>
      </c>
      <c r="B2" s="197"/>
      <c r="C2" s="197"/>
      <c r="D2" s="197"/>
      <c r="E2" s="198"/>
    </row>
    <row r="3" spans="1:5" ht="12.75">
      <c r="A3" s="70"/>
      <c r="B3" s="71"/>
      <c r="C3" s="71"/>
      <c r="D3" s="71"/>
      <c r="E3" s="72"/>
    </row>
    <row r="4" spans="1:5" ht="15">
      <c r="A4" s="24" t="s">
        <v>0</v>
      </c>
      <c r="B4" s="2"/>
      <c r="C4" s="2"/>
      <c r="D4" s="3" t="s">
        <v>1</v>
      </c>
      <c r="E4" s="25" t="s">
        <v>2</v>
      </c>
    </row>
    <row r="5" spans="1:5" ht="12.75">
      <c r="A5" s="70"/>
      <c r="B5" s="71"/>
      <c r="C5" s="71"/>
      <c r="D5" s="71"/>
      <c r="E5" s="72"/>
    </row>
    <row r="6" spans="1:5" ht="12.75">
      <c r="A6" s="73" t="s">
        <v>3</v>
      </c>
      <c r="B6" s="71"/>
      <c r="C6" s="71"/>
      <c r="D6" s="74" t="s">
        <v>4</v>
      </c>
      <c r="E6" s="32">
        <f>E22</f>
        <v>3.8492</v>
      </c>
    </row>
    <row r="7" spans="1:5" ht="12.75">
      <c r="A7" s="73" t="s">
        <v>5</v>
      </c>
      <c r="B7" s="71"/>
      <c r="C7" s="71"/>
      <c r="D7" s="74" t="s">
        <v>4</v>
      </c>
      <c r="E7" s="32">
        <f>E32</f>
        <v>0</v>
      </c>
    </row>
    <row r="8" spans="1:5" ht="12.75">
      <c r="A8" s="73" t="s">
        <v>6</v>
      </c>
      <c r="B8" s="71"/>
      <c r="C8" s="71"/>
      <c r="D8" s="74" t="s">
        <v>4</v>
      </c>
      <c r="E8" s="32">
        <f>E42</f>
        <v>0.7017</v>
      </c>
    </row>
    <row r="9" spans="1:5" ht="15">
      <c r="A9" s="73" t="s">
        <v>7</v>
      </c>
      <c r="B9" s="71"/>
      <c r="C9" s="71"/>
      <c r="D9" s="74" t="s">
        <v>4</v>
      </c>
      <c r="E9" s="28">
        <f>E52</f>
        <v>0.0049</v>
      </c>
    </row>
    <row r="10" spans="1:5" ht="15.75" thickBot="1">
      <c r="A10" s="75" t="s">
        <v>8</v>
      </c>
      <c r="B10" s="76"/>
      <c r="C10" s="76"/>
      <c r="D10" s="77" t="s">
        <v>4</v>
      </c>
      <c r="E10" s="26">
        <f>SUM(E6:E9)</f>
        <v>4.5558000000000005</v>
      </c>
    </row>
    <row r="11" spans="1:5" ht="12.75">
      <c r="A11" s="71"/>
      <c r="B11" s="71"/>
      <c r="C11" s="71"/>
      <c r="D11" s="71"/>
      <c r="E11" s="78"/>
    </row>
    <row r="12" spans="1:5" ht="12.75">
      <c r="A12" s="8" t="s">
        <v>9</v>
      </c>
      <c r="B12" s="9"/>
      <c r="C12" s="9"/>
      <c r="D12" s="9"/>
      <c r="E12" s="79"/>
    </row>
    <row r="13" spans="1:5" ht="8.25" customHeight="1">
      <c r="A13" s="38"/>
      <c r="E13" s="80"/>
    </row>
    <row r="14" spans="1:5" ht="15">
      <c r="A14" s="4" t="s">
        <v>0</v>
      </c>
      <c r="B14" s="5"/>
      <c r="C14" s="5"/>
      <c r="D14" s="4" t="s">
        <v>1</v>
      </c>
      <c r="E14" s="6" t="s">
        <v>2</v>
      </c>
    </row>
    <row r="15" ht="12.75">
      <c r="E15" s="80"/>
    </row>
    <row r="16" spans="1:5" ht="12.75">
      <c r="A16" s="38" t="s">
        <v>10</v>
      </c>
      <c r="D16" s="37" t="s">
        <v>11</v>
      </c>
      <c r="E16" s="81">
        <f>'II'!E24</f>
        <v>6064638.695752263</v>
      </c>
    </row>
    <row r="17" spans="1:5" ht="12.75">
      <c r="A17" s="38" t="s">
        <v>12</v>
      </c>
      <c r="D17" s="37" t="s">
        <v>11</v>
      </c>
      <c r="E17" s="82">
        <v>0</v>
      </c>
    </row>
    <row r="18" spans="1:5" ht="12.75">
      <c r="A18" s="38" t="s">
        <v>13</v>
      </c>
      <c r="D18" s="37" t="s">
        <v>11</v>
      </c>
      <c r="E18" s="82">
        <v>0</v>
      </c>
    </row>
    <row r="19" spans="1:5" ht="15">
      <c r="A19" s="38" t="s">
        <v>106</v>
      </c>
      <c r="D19" s="37" t="s">
        <v>11</v>
      </c>
      <c r="E19" s="40">
        <f>'II'!B41</f>
        <v>12218</v>
      </c>
    </row>
    <row r="20" spans="1:5" ht="12.75">
      <c r="A20" s="83" t="s">
        <v>29</v>
      </c>
      <c r="D20" s="37" t="s">
        <v>11</v>
      </c>
      <c r="E20" s="81">
        <f>SUM(E16:E19)</f>
        <v>6076856.695752263</v>
      </c>
    </row>
    <row r="21" spans="1:7" ht="15">
      <c r="A21" s="83" t="s">
        <v>105</v>
      </c>
      <c r="B21" s="63"/>
      <c r="C21" s="63"/>
      <c r="D21" s="84" t="s">
        <v>14</v>
      </c>
      <c r="E21" s="85">
        <f>'II'!B24</f>
        <v>1578732</v>
      </c>
      <c r="G21" s="63"/>
    </row>
    <row r="22" spans="1:5" ht="15">
      <c r="A22" s="38" t="s">
        <v>15</v>
      </c>
      <c r="D22" s="37" t="s">
        <v>4</v>
      </c>
      <c r="E22" s="27">
        <f>ROUND(+E20/E21,4)</f>
        <v>3.8492</v>
      </c>
    </row>
    <row r="23" ht="12.75">
      <c r="E23" s="80"/>
    </row>
    <row r="24" spans="1:5" ht="12.75">
      <c r="A24" s="8" t="s">
        <v>16</v>
      </c>
      <c r="B24" s="9"/>
      <c r="C24" s="9"/>
      <c r="D24" s="9"/>
      <c r="E24" s="86"/>
    </row>
    <row r="25" spans="1:5" ht="8.25" customHeight="1">
      <c r="A25" s="38"/>
      <c r="E25" s="80"/>
    </row>
    <row r="26" spans="1:5" ht="15">
      <c r="A26" s="4" t="s">
        <v>0</v>
      </c>
      <c r="B26" s="5"/>
      <c r="C26" s="5"/>
      <c r="D26" s="4" t="s">
        <v>1</v>
      </c>
      <c r="E26" s="6" t="s">
        <v>2</v>
      </c>
    </row>
    <row r="27" ht="12.75">
      <c r="E27" s="80"/>
    </row>
    <row r="28" spans="1:5" ht="12.75">
      <c r="A28" s="38" t="s">
        <v>17</v>
      </c>
      <c r="D28" s="37" t="s">
        <v>4</v>
      </c>
      <c r="E28" s="31">
        <f>III!G11</f>
        <v>0</v>
      </c>
    </row>
    <row r="29" spans="1:5" ht="12.75">
      <c r="A29" s="43" t="s">
        <v>18</v>
      </c>
      <c r="D29" s="37" t="s">
        <v>4</v>
      </c>
      <c r="E29" s="87">
        <v>0</v>
      </c>
    </row>
    <row r="30" spans="1:5" ht="12.75">
      <c r="A30" s="43" t="s">
        <v>19</v>
      </c>
      <c r="D30" s="37" t="s">
        <v>4</v>
      </c>
      <c r="E30" s="87">
        <v>0</v>
      </c>
    </row>
    <row r="31" spans="1:5" ht="15">
      <c r="A31" s="43" t="s">
        <v>20</v>
      </c>
      <c r="D31" s="37" t="s">
        <v>4</v>
      </c>
      <c r="E31" s="88">
        <v>0</v>
      </c>
    </row>
    <row r="32" spans="1:5" ht="15">
      <c r="A32" s="38" t="s">
        <v>21</v>
      </c>
      <c r="D32" s="37" t="s">
        <v>4</v>
      </c>
      <c r="E32" s="7">
        <f>SUM(E28:E31)</f>
        <v>0</v>
      </c>
    </row>
    <row r="33" ht="12.75">
      <c r="E33" s="80"/>
    </row>
    <row r="34" spans="1:5" ht="12.75">
      <c r="A34" s="8" t="s">
        <v>22</v>
      </c>
      <c r="B34" s="9"/>
      <c r="C34" s="9"/>
      <c r="D34" s="9"/>
      <c r="E34" s="79"/>
    </row>
    <row r="35" spans="1:5" ht="8.25" customHeight="1">
      <c r="A35" s="38"/>
      <c r="E35" s="80"/>
    </row>
    <row r="36" spans="1:5" ht="15">
      <c r="A36" s="4" t="s">
        <v>0</v>
      </c>
      <c r="B36" s="5"/>
      <c r="C36" s="5"/>
      <c r="D36" s="4" t="s">
        <v>1</v>
      </c>
      <c r="E36" s="6" t="s">
        <v>2</v>
      </c>
    </row>
    <row r="37" ht="12.75">
      <c r="E37" s="80"/>
    </row>
    <row r="38" spans="1:5" ht="12.75">
      <c r="A38" s="38" t="s">
        <v>23</v>
      </c>
      <c r="D38" s="37" t="s">
        <v>4</v>
      </c>
      <c r="E38" s="31">
        <f>'IV'!E43</f>
        <v>-0.2909</v>
      </c>
    </row>
    <row r="39" spans="1:6" ht="12.75">
      <c r="A39" s="43" t="s">
        <v>18</v>
      </c>
      <c r="D39" s="37" t="s">
        <v>4</v>
      </c>
      <c r="E39" s="87">
        <v>-0.3183</v>
      </c>
      <c r="F39" s="89"/>
    </row>
    <row r="40" spans="1:5" ht="12.75">
      <c r="A40" s="43" t="s">
        <v>19</v>
      </c>
      <c r="D40" s="37" t="s">
        <v>4</v>
      </c>
      <c r="E40" s="87">
        <v>0.8198</v>
      </c>
    </row>
    <row r="41" spans="1:5" ht="15">
      <c r="A41" s="43" t="s">
        <v>20</v>
      </c>
      <c r="D41" s="37" t="s">
        <v>4</v>
      </c>
      <c r="E41" s="88">
        <v>0.4911</v>
      </c>
    </row>
    <row r="42" spans="1:5" ht="15">
      <c r="A42" s="38" t="s">
        <v>6</v>
      </c>
      <c r="D42" s="37" t="s">
        <v>4</v>
      </c>
      <c r="E42" s="7">
        <f>SUM(E38:E41)</f>
        <v>0.7017</v>
      </c>
    </row>
    <row r="43" ht="12.75">
      <c r="E43" s="80"/>
    </row>
    <row r="44" spans="1:5" ht="12.75">
      <c r="A44" s="8" t="s">
        <v>24</v>
      </c>
      <c r="B44" s="9"/>
      <c r="C44" s="9"/>
      <c r="D44" s="9"/>
      <c r="E44" s="86"/>
    </row>
    <row r="45" spans="1:5" ht="8.25" customHeight="1">
      <c r="A45" s="38"/>
      <c r="E45" s="80"/>
    </row>
    <row r="46" spans="1:5" ht="15">
      <c r="A46" s="4" t="s">
        <v>0</v>
      </c>
      <c r="B46" s="5"/>
      <c r="C46" s="5"/>
      <c r="D46" s="4" t="s">
        <v>1</v>
      </c>
      <c r="E46" s="6" t="s">
        <v>2</v>
      </c>
    </row>
    <row r="47" ht="12.75">
      <c r="E47" s="80"/>
    </row>
    <row r="48" spans="1:7" ht="12.75">
      <c r="A48" s="38" t="s">
        <v>117</v>
      </c>
      <c r="D48" s="37" t="s">
        <v>4</v>
      </c>
      <c r="E48" s="31">
        <f>V!H48</f>
        <v>0.0389</v>
      </c>
      <c r="G48" s="33" t="s">
        <v>29</v>
      </c>
    </row>
    <row r="49" spans="1:6" ht="12.75">
      <c r="A49" s="43" t="s">
        <v>18</v>
      </c>
      <c r="D49" s="37" t="s">
        <v>4</v>
      </c>
      <c r="E49" s="87">
        <v>-0.0217</v>
      </c>
      <c r="F49" s="89"/>
    </row>
    <row r="50" spans="1:7" ht="12.75">
      <c r="A50" s="43" t="s">
        <v>19</v>
      </c>
      <c r="D50" s="37" t="s">
        <v>4</v>
      </c>
      <c r="E50" s="87">
        <v>-0.0073</v>
      </c>
      <c r="G50" s="33" t="s">
        <v>29</v>
      </c>
    </row>
    <row r="51" spans="1:6" ht="15">
      <c r="A51" s="43" t="s">
        <v>20</v>
      </c>
      <c r="D51" s="37" t="s">
        <v>4</v>
      </c>
      <c r="E51" s="88">
        <v>-0.005</v>
      </c>
      <c r="F51" s="33" t="s">
        <v>29</v>
      </c>
    </row>
    <row r="52" spans="1:5" ht="15">
      <c r="A52" s="38" t="s">
        <v>7</v>
      </c>
      <c r="D52" s="37" t="s">
        <v>4</v>
      </c>
      <c r="E52" s="7">
        <f>ROUNDUP(SUM(E48:E51),4)</f>
        <v>0.0049</v>
      </c>
    </row>
    <row r="252" ht="12.75">
      <c r="H252" s="46"/>
    </row>
    <row r="253" ht="12.75">
      <c r="H253" s="90"/>
    </row>
    <row r="272" spans="8:12" ht="12.75">
      <c r="H272" s="46"/>
      <c r="I272" s="46"/>
      <c r="J272" s="46"/>
      <c r="L272" s="91">
        <f>76269.78+9246.6</f>
        <v>85516.38</v>
      </c>
    </row>
  </sheetData>
  <sheetProtection/>
  <mergeCells count="1">
    <mergeCell ref="A2:E2"/>
  </mergeCells>
  <printOptions horizontalCentered="1"/>
  <pageMargins left="0.75" right="0.75" top="1.37" bottom="0.53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110" zoomScaleNormal="110" zoomScalePageLayoutView="0" workbookViewId="0" topLeftCell="A10">
      <selection activeCell="B14" sqref="B14"/>
    </sheetView>
  </sheetViews>
  <sheetFormatPr defaultColWidth="9.140625" defaultRowHeight="12.75"/>
  <cols>
    <col min="1" max="1" width="44.421875" style="33" customWidth="1"/>
    <col min="2" max="2" width="12.421875" style="33" customWidth="1"/>
    <col min="3" max="3" width="10.28125" style="33" bestFit="1" customWidth="1"/>
    <col min="4" max="4" width="11.00390625" style="33" bestFit="1" customWidth="1"/>
    <col min="5" max="5" width="13.7109375" style="33" customWidth="1"/>
    <col min="6" max="6" width="12.7109375" style="34" customWidth="1"/>
    <col min="7" max="7" width="13.7109375" style="33" customWidth="1"/>
    <col min="8" max="9" width="9.28125" style="33" customWidth="1"/>
    <col min="10" max="10" width="7.140625" style="33" customWidth="1"/>
    <col min="11" max="11" width="11.28125" style="33" customWidth="1"/>
    <col min="12" max="16384" width="9.28125" style="33" customWidth="1"/>
  </cols>
  <sheetData>
    <row r="1" spans="1:7" ht="12.75">
      <c r="A1" s="10" t="s">
        <v>103</v>
      </c>
      <c r="B1" s="42"/>
      <c r="C1" s="42"/>
      <c r="D1" s="42"/>
      <c r="E1" s="42"/>
      <c r="F1" s="10"/>
      <c r="G1" s="38"/>
    </row>
    <row r="2" spans="1:6" ht="12.75">
      <c r="A2" s="11">
        <v>43405</v>
      </c>
      <c r="B2" s="42"/>
      <c r="C2" s="42"/>
      <c r="D2" s="42"/>
      <c r="E2" s="42"/>
      <c r="F2" s="45"/>
    </row>
    <row r="3" spans="1:7" ht="12.75">
      <c r="A3" s="10" t="s">
        <v>25</v>
      </c>
      <c r="B3" s="42"/>
      <c r="C3" s="42"/>
      <c r="D3" s="49"/>
      <c r="E3" s="42"/>
      <c r="F3" s="45"/>
      <c r="G3" s="43"/>
    </row>
    <row r="4" spans="1:7" ht="12.75">
      <c r="A4" s="11">
        <f>A2</f>
        <v>43405</v>
      </c>
      <c r="B4" s="42"/>
      <c r="C4" s="42"/>
      <c r="D4" s="42"/>
      <c r="E4" s="42"/>
      <c r="F4" s="45"/>
      <c r="G4" s="43"/>
    </row>
    <row r="5" ht="12.75">
      <c r="G5" s="43"/>
    </row>
    <row r="6" ht="12.75">
      <c r="B6" s="43"/>
    </row>
    <row r="9" spans="2:11" ht="12.75">
      <c r="B9" s="37"/>
      <c r="C9" s="37"/>
      <c r="D9" s="37"/>
      <c r="E9" s="37"/>
      <c r="J9" s="37"/>
      <c r="K9" s="37"/>
    </row>
    <row r="10" spans="1:11" s="13" customFormat="1" ht="60">
      <c r="A10" s="12" t="s">
        <v>26</v>
      </c>
      <c r="B10" s="12" t="s">
        <v>104</v>
      </c>
      <c r="C10" s="12" t="s">
        <v>27</v>
      </c>
      <c r="D10" s="12" t="s">
        <v>28</v>
      </c>
      <c r="E10" s="12" t="s">
        <v>144</v>
      </c>
      <c r="F10" s="13" t="s">
        <v>99</v>
      </c>
      <c r="J10" s="12"/>
      <c r="K10" s="12"/>
    </row>
    <row r="12" ht="12.75">
      <c r="A12" s="44" t="s">
        <v>150</v>
      </c>
    </row>
    <row r="13" spans="1:8" ht="12.75">
      <c r="A13" s="43" t="s">
        <v>150</v>
      </c>
      <c r="C13" s="92"/>
      <c r="D13" s="93"/>
      <c r="E13" s="94">
        <f>+'[1]Nov 18'!$H$39</f>
        <v>836524.1157599976</v>
      </c>
      <c r="F13" s="41"/>
      <c r="H13" s="47"/>
    </row>
    <row r="14" spans="1:8" ht="12.75">
      <c r="A14" s="44" t="s">
        <v>150</v>
      </c>
      <c r="B14" s="95">
        <v>542171</v>
      </c>
      <c r="C14" s="92">
        <v>1.056</v>
      </c>
      <c r="D14" s="93">
        <v>2.8754</v>
      </c>
      <c r="E14" s="47">
        <f>+B14*C14*D14</f>
        <v>1646260.1690304</v>
      </c>
      <c r="F14" s="96" t="s">
        <v>147</v>
      </c>
      <c r="G14" s="93"/>
      <c r="H14" s="47"/>
    </row>
    <row r="15" spans="1:7" ht="12.75">
      <c r="A15" s="38" t="s">
        <v>150</v>
      </c>
      <c r="B15" s="46"/>
      <c r="C15" s="92"/>
      <c r="D15" s="93"/>
      <c r="F15" s="96"/>
      <c r="G15" s="93"/>
    </row>
    <row r="16" spans="1:8" ht="12.75">
      <c r="A16" s="43" t="s">
        <v>150</v>
      </c>
      <c r="E16" s="94">
        <f>+'[1]Nov 18'!$H$46+'[1]Nov 18'!$H$54</f>
        <v>260920.00326606596</v>
      </c>
      <c r="F16" s="96"/>
      <c r="H16" s="47"/>
    </row>
    <row r="17" spans="1:8" ht="12.75">
      <c r="A17" s="44" t="s">
        <v>150</v>
      </c>
      <c r="B17" s="46">
        <v>242627</v>
      </c>
      <c r="C17" s="92">
        <v>1.087</v>
      </c>
      <c r="D17" s="93">
        <v>2.8662</v>
      </c>
      <c r="E17" s="47">
        <f>+B17*C17*D17</f>
        <v>755918.8305438</v>
      </c>
      <c r="F17" s="96" t="s">
        <v>147</v>
      </c>
      <c r="G17" s="93"/>
      <c r="H17" s="47"/>
    </row>
    <row r="18" spans="1:8" ht="12.75">
      <c r="A18" s="38" t="s">
        <v>150</v>
      </c>
      <c r="B18" s="46"/>
      <c r="C18" s="92"/>
      <c r="D18" s="93"/>
      <c r="E18" s="47"/>
      <c r="F18" s="96"/>
      <c r="G18" s="93"/>
      <c r="H18" s="47"/>
    </row>
    <row r="19" spans="1:8" ht="12.75">
      <c r="A19" s="44" t="s">
        <v>150</v>
      </c>
      <c r="B19" s="46">
        <v>183034</v>
      </c>
      <c r="C19" s="92">
        <v>1.248</v>
      </c>
      <c r="D19" s="93">
        <v>3.336</v>
      </c>
      <c r="E19" s="47">
        <f>+B19*C19*D19</f>
        <v>762030.5771519999</v>
      </c>
      <c r="F19" s="96" t="s">
        <v>147</v>
      </c>
      <c r="G19" s="93"/>
      <c r="H19" s="47"/>
    </row>
    <row r="20" spans="1:7" ht="12.75">
      <c r="A20" s="38" t="s">
        <v>150</v>
      </c>
      <c r="B20" s="46"/>
      <c r="C20" s="46"/>
      <c r="D20" s="97"/>
      <c r="F20" s="96"/>
      <c r="G20" s="97"/>
    </row>
    <row r="21" spans="1:7" ht="12.75">
      <c r="A21" s="38" t="s">
        <v>150</v>
      </c>
      <c r="B21" s="46">
        <v>15641</v>
      </c>
      <c r="C21" s="92">
        <v>1.2</v>
      </c>
      <c r="D21" s="97">
        <v>2.9434</v>
      </c>
      <c r="E21" s="47">
        <f>ROUND(B21*C21*D21,0)</f>
        <v>55245</v>
      </c>
      <c r="F21" s="96" t="s">
        <v>147</v>
      </c>
      <c r="G21" s="97"/>
    </row>
    <row r="22" spans="1:8" ht="12.75" hidden="1">
      <c r="A22" s="38"/>
      <c r="B22" s="46"/>
      <c r="C22" s="98"/>
      <c r="D22" s="97">
        <v>4.65</v>
      </c>
      <c r="E22" s="47"/>
      <c r="F22" s="96" t="s">
        <v>136</v>
      </c>
      <c r="G22" s="93"/>
      <c r="H22" s="47"/>
    </row>
    <row r="23" spans="1:8" ht="15">
      <c r="A23" s="38" t="s">
        <v>30</v>
      </c>
      <c r="B23" s="99">
        <v>595259</v>
      </c>
      <c r="C23" s="100"/>
      <c r="D23" s="97">
        <v>2.9361</v>
      </c>
      <c r="E23" s="15">
        <f>ROUND(B23*D23,0)</f>
        <v>1747740</v>
      </c>
      <c r="F23" s="96"/>
      <c r="G23" s="93"/>
      <c r="H23" s="47"/>
    </row>
    <row r="24" spans="1:8" ht="15">
      <c r="A24" s="38" t="s">
        <v>31</v>
      </c>
      <c r="B24" s="14">
        <f>SUM(B14:B23)</f>
        <v>1578732</v>
      </c>
      <c r="C24" s="46"/>
      <c r="D24" s="93"/>
      <c r="E24" s="14">
        <f>SUM(E13:E23)</f>
        <v>6064638.695752263</v>
      </c>
      <c r="F24" s="96"/>
      <c r="G24" s="93"/>
      <c r="H24" s="47"/>
    </row>
    <row r="25" ht="12.75" customHeight="1">
      <c r="F25" s="101"/>
    </row>
    <row r="26" ht="12.75" customHeight="1"/>
    <row r="27" spans="1:2" ht="12.75" customHeight="1">
      <c r="A27" s="95" t="s">
        <v>115</v>
      </c>
      <c r="B27" s="33">
        <f>'[1]Nov 18'!$B$26</f>
        <v>0</v>
      </c>
    </row>
    <row r="30" spans="1:6" ht="12.75">
      <c r="A30" s="10" t="s">
        <v>107</v>
      </c>
      <c r="B30" s="42"/>
      <c r="C30" s="42"/>
      <c r="D30" s="42"/>
      <c r="E30" s="42"/>
      <c r="F30" s="10"/>
    </row>
    <row r="31" spans="1:6" ht="12.75">
      <c r="A31" s="10" t="s">
        <v>113</v>
      </c>
      <c r="B31" s="42"/>
      <c r="C31" s="42"/>
      <c r="D31" s="49"/>
      <c r="E31" s="42"/>
      <c r="F31" s="45"/>
    </row>
    <row r="32" spans="1:6" ht="12.75">
      <c r="A32" s="11">
        <v>43496</v>
      </c>
      <c r="B32" s="11"/>
      <c r="C32" s="42"/>
      <c r="D32" s="42"/>
      <c r="E32" s="42"/>
      <c r="F32" s="45"/>
    </row>
    <row r="33" spans="1:5" ht="12.75">
      <c r="A33" s="102"/>
      <c r="B33" s="39"/>
      <c r="C33" s="39"/>
      <c r="D33" s="39"/>
      <c r="E33" s="39"/>
    </row>
    <row r="34" spans="1:5" ht="12.75">
      <c r="A34" s="102" t="s">
        <v>110</v>
      </c>
      <c r="B34" s="46"/>
      <c r="C34" s="46"/>
      <c r="D34" s="46"/>
      <c r="E34" s="47"/>
    </row>
    <row r="35" spans="1:5" ht="15">
      <c r="A35" s="102" t="s">
        <v>111</v>
      </c>
      <c r="B35" s="103"/>
      <c r="C35" s="103"/>
      <c r="D35" s="103"/>
      <c r="E35" s="47"/>
    </row>
    <row r="36" spans="1:5" ht="12.75">
      <c r="A36" s="102" t="s">
        <v>112</v>
      </c>
      <c r="B36" s="104">
        <v>0.41</v>
      </c>
      <c r="C36" s="105"/>
      <c r="D36" s="105"/>
      <c r="E36" s="47"/>
    </row>
    <row r="37" spans="1:5" ht="12.75">
      <c r="A37" s="102" t="s">
        <v>29</v>
      </c>
      <c r="B37" s="102"/>
      <c r="C37" s="102"/>
      <c r="D37" s="102"/>
      <c r="E37" s="47"/>
    </row>
    <row r="38" spans="1:7" ht="12.75">
      <c r="A38" s="102" t="s">
        <v>109</v>
      </c>
      <c r="B38" s="64">
        <f>7600+7300+14900</f>
        <v>29800</v>
      </c>
      <c r="C38" s="46"/>
      <c r="D38" s="46"/>
      <c r="E38" s="47"/>
      <c r="F38" s="106" t="s">
        <v>147</v>
      </c>
      <c r="G38" s="107"/>
    </row>
    <row r="39" spans="1:5" ht="12.75">
      <c r="A39" s="102"/>
      <c r="B39" s="46"/>
      <c r="C39" s="46"/>
      <c r="D39" s="46"/>
      <c r="E39" s="47"/>
    </row>
    <row r="40" spans="1:5" ht="12.75">
      <c r="A40" s="102" t="s">
        <v>108</v>
      </c>
      <c r="B40" s="108"/>
      <c r="C40" s="108"/>
      <c r="D40" s="108"/>
      <c r="E40" s="47"/>
    </row>
    <row r="41" spans="1:6" ht="12.75">
      <c r="A41" s="102" t="s">
        <v>106</v>
      </c>
      <c r="B41" s="64">
        <f>ROUND(B36*B38,0)</f>
        <v>12218</v>
      </c>
      <c r="C41" s="47"/>
      <c r="D41" s="47"/>
      <c r="E41" s="47"/>
      <c r="F41" s="106" t="s">
        <v>147</v>
      </c>
    </row>
    <row r="42" ht="12.75">
      <c r="E42" s="47"/>
    </row>
    <row r="43" ht="12.75">
      <c r="E43" s="47"/>
    </row>
  </sheetData>
  <sheetProtection/>
  <printOptions horizontalCentered="1"/>
  <pageMargins left="0.66" right="0.25" top="1" bottom="1" header="0.5" footer="0.5"/>
  <pageSetup horizontalDpi="600" verticalDpi="600" orientation="portrait" scale="93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4.7109375" style="47" customWidth="1"/>
    <col min="2" max="2" width="19.7109375" style="47" customWidth="1"/>
    <col min="3" max="3" width="6.00390625" style="47" customWidth="1"/>
    <col min="4" max="4" width="2.140625" style="47" customWidth="1"/>
    <col min="5" max="5" width="12.00390625" style="47" customWidth="1"/>
    <col min="6" max="6" width="0.9921875" style="47" customWidth="1"/>
    <col min="7" max="7" width="12.28125" style="47" customWidth="1"/>
    <col min="8" max="16384" width="9.28125" style="47" customWidth="1"/>
  </cols>
  <sheetData>
    <row r="1" spans="1:7" ht="12.75">
      <c r="A1" s="16" t="s">
        <v>32</v>
      </c>
      <c r="B1" s="109"/>
      <c r="C1" s="109"/>
      <c r="D1" s="109"/>
      <c r="E1" s="109"/>
      <c r="F1" s="109"/>
      <c r="G1" s="109"/>
    </row>
    <row r="2" spans="1:7" ht="12.75">
      <c r="A2" s="16" t="s">
        <v>33</v>
      </c>
      <c r="B2" s="109"/>
      <c r="C2" s="109"/>
      <c r="D2" s="109"/>
      <c r="E2" s="109"/>
      <c r="F2" s="109"/>
      <c r="G2" s="109"/>
    </row>
    <row r="3" spans="1:7" ht="12.75">
      <c r="A3" s="110">
        <v>43312</v>
      </c>
      <c r="B3" s="111"/>
      <c r="C3" s="109"/>
      <c r="D3" s="109"/>
      <c r="E3" s="109"/>
      <c r="F3" s="109"/>
      <c r="G3" s="109"/>
    </row>
    <row r="4" spans="1:7" ht="43.5" customHeight="1" thickBot="1">
      <c r="A4" s="109"/>
      <c r="B4" s="109"/>
      <c r="C4" s="109"/>
      <c r="D4" s="109"/>
      <c r="E4" s="109"/>
      <c r="F4" s="109"/>
      <c r="G4" s="109"/>
    </row>
    <row r="5" spans="1:7" ht="15">
      <c r="A5" s="112" t="s">
        <v>34</v>
      </c>
      <c r="B5" s="17"/>
      <c r="C5" s="17"/>
      <c r="D5" s="17"/>
      <c r="E5" s="113" t="s">
        <v>35</v>
      </c>
      <c r="F5" s="113"/>
      <c r="G5" s="114" t="s">
        <v>36</v>
      </c>
    </row>
    <row r="6" spans="1:7" ht="12.75">
      <c r="A6" s="115"/>
      <c r="B6" s="116"/>
      <c r="C6" s="116"/>
      <c r="D6" s="116"/>
      <c r="E6" s="116"/>
      <c r="F6" s="116"/>
      <c r="G6" s="117"/>
    </row>
    <row r="7" spans="1:7" ht="12.75">
      <c r="A7" s="73" t="s">
        <v>37</v>
      </c>
      <c r="B7" s="116"/>
      <c r="C7" s="116"/>
      <c r="D7" s="116"/>
      <c r="E7" s="74" t="s">
        <v>11</v>
      </c>
      <c r="F7" s="74"/>
      <c r="G7" s="118">
        <f>-G24</f>
        <v>0</v>
      </c>
    </row>
    <row r="8" spans="1:7" ht="12.75">
      <c r="A8" s="73" t="s">
        <v>38</v>
      </c>
      <c r="B8" s="116"/>
      <c r="C8" s="116"/>
      <c r="D8" s="116"/>
      <c r="E8" s="116"/>
      <c r="F8" s="116"/>
      <c r="G8" s="119">
        <v>1.005864</v>
      </c>
    </row>
    <row r="9" spans="1:7" ht="12.75">
      <c r="A9" s="73" t="s">
        <v>39</v>
      </c>
      <c r="B9" s="116"/>
      <c r="C9" s="116"/>
      <c r="D9" s="116"/>
      <c r="E9" s="74" t="s">
        <v>11</v>
      </c>
      <c r="F9" s="74"/>
      <c r="G9" s="118">
        <f>G7*G8</f>
        <v>0</v>
      </c>
    </row>
    <row r="10" spans="1:7" ht="12.75">
      <c r="A10" s="73" t="s">
        <v>40</v>
      </c>
      <c r="B10" s="120">
        <f>A3</f>
        <v>43312</v>
      </c>
      <c r="C10" s="116"/>
      <c r="D10" s="116"/>
      <c r="E10" s="74" t="s">
        <v>14</v>
      </c>
      <c r="F10" s="74"/>
      <c r="G10" s="121">
        <v>3156974</v>
      </c>
    </row>
    <row r="11" spans="1:7" ht="13.5" thickBot="1">
      <c r="A11" s="73" t="s">
        <v>41</v>
      </c>
      <c r="B11" s="116"/>
      <c r="C11" s="116"/>
      <c r="D11" s="116"/>
      <c r="E11" s="74" t="s">
        <v>4</v>
      </c>
      <c r="F11" s="74"/>
      <c r="G11" s="122">
        <f>ROUND(+G9/G10*1,4)</f>
        <v>0</v>
      </c>
    </row>
    <row r="12" spans="1:7" ht="14.25" thickBot="1" thickTop="1">
      <c r="A12" s="123"/>
      <c r="B12" s="124"/>
      <c r="C12" s="124"/>
      <c r="D12" s="124"/>
      <c r="E12" s="124"/>
      <c r="F12" s="124"/>
      <c r="G12" s="125"/>
    </row>
    <row r="15" spans="1:7" ht="12.75">
      <c r="A15" s="57"/>
      <c r="B15" s="57"/>
      <c r="C15" s="57"/>
      <c r="D15" s="57"/>
      <c r="E15" s="57"/>
      <c r="F15" s="57"/>
      <c r="G15" s="57"/>
    </row>
    <row r="16" spans="1:9" s="130" customFormat="1" ht="29.25" customHeight="1">
      <c r="A16" s="126" t="s">
        <v>42</v>
      </c>
      <c r="B16" s="127"/>
      <c r="C16" s="127"/>
      <c r="D16" s="127"/>
      <c r="E16" s="128" t="s">
        <v>43</v>
      </c>
      <c r="F16" s="128"/>
      <c r="G16" s="129" t="s">
        <v>36</v>
      </c>
      <c r="I16" s="130" t="s">
        <v>29</v>
      </c>
    </row>
    <row r="17" spans="1:7" ht="12.75">
      <c r="A17" s="131"/>
      <c r="B17" s="132"/>
      <c r="C17" s="133"/>
      <c r="D17" s="133"/>
      <c r="E17" s="134"/>
      <c r="F17" s="135"/>
      <c r="G17" s="136"/>
    </row>
    <row r="18" spans="1:7" ht="12.75">
      <c r="A18" s="131"/>
      <c r="B18" s="133"/>
      <c r="C18" s="133"/>
      <c r="D18" s="133"/>
      <c r="E18" s="134"/>
      <c r="F18" s="137"/>
      <c r="G18" s="136"/>
    </row>
    <row r="19" spans="1:7" ht="12.75">
      <c r="A19" s="131"/>
      <c r="B19" s="133"/>
      <c r="C19" s="133"/>
      <c r="D19" s="133"/>
      <c r="E19" s="134"/>
      <c r="F19" s="137"/>
      <c r="G19" s="136"/>
    </row>
    <row r="20" spans="1:7" ht="12.75">
      <c r="A20" s="138"/>
      <c r="B20" s="133"/>
      <c r="C20" s="133"/>
      <c r="D20" s="133"/>
      <c r="E20" s="137"/>
      <c r="F20" s="137"/>
      <c r="G20" s="136"/>
    </row>
    <row r="21" spans="1:7" ht="12.75">
      <c r="A21" s="138"/>
      <c r="B21" s="133"/>
      <c r="C21" s="133"/>
      <c r="D21" s="133"/>
      <c r="E21" s="137"/>
      <c r="F21" s="137"/>
      <c r="G21" s="136"/>
    </row>
    <row r="22" spans="1:7" ht="12.75">
      <c r="A22" s="138"/>
      <c r="B22" s="133"/>
      <c r="C22" s="133"/>
      <c r="D22" s="133"/>
      <c r="E22" s="133"/>
      <c r="F22" s="133"/>
      <c r="G22" s="136"/>
    </row>
    <row r="23" spans="1:7" ht="12.75">
      <c r="A23" s="138"/>
      <c r="B23" s="133"/>
      <c r="C23" s="133"/>
      <c r="D23" s="133"/>
      <c r="E23" s="137"/>
      <c r="F23" s="137"/>
      <c r="G23" s="139"/>
    </row>
    <row r="24" spans="1:7" ht="13.5" thickBot="1">
      <c r="A24" s="140" t="s">
        <v>44</v>
      </c>
      <c r="B24" s="116"/>
      <c r="C24" s="116"/>
      <c r="D24" s="116"/>
      <c r="E24" s="116"/>
      <c r="F24" s="141"/>
      <c r="G24" s="142">
        <f>SUM(G17:G23)</f>
        <v>0</v>
      </c>
    </row>
    <row r="25" spans="1:7" ht="13.5" thickTop="1">
      <c r="A25" s="143"/>
      <c r="B25" s="57"/>
      <c r="C25" s="57"/>
      <c r="D25" s="57"/>
      <c r="E25" s="57"/>
      <c r="F25" s="144"/>
      <c r="G25" s="145"/>
    </row>
    <row r="26" spans="5:7" ht="12.75">
      <c r="E26" s="116"/>
      <c r="F26" s="146"/>
      <c r="G26" s="147"/>
    </row>
    <row r="27" spans="5:6" ht="12.75">
      <c r="E27" s="146"/>
      <c r="F27" s="146"/>
    </row>
    <row r="28" spans="1:7" ht="12.75">
      <c r="A28" s="57"/>
      <c r="B28" s="57"/>
      <c r="C28" s="57"/>
      <c r="D28" s="57"/>
      <c r="E28" s="144"/>
      <c r="F28" s="144"/>
      <c r="G28" s="57"/>
    </row>
    <row r="29" spans="1:7" ht="12.75">
      <c r="A29" s="148" t="s">
        <v>45</v>
      </c>
      <c r="B29" s="149"/>
      <c r="C29" s="58"/>
      <c r="D29" s="58"/>
      <c r="E29" s="150"/>
      <c r="F29" s="150"/>
      <c r="G29" s="151"/>
    </row>
    <row r="30" spans="1:7" ht="12.75">
      <c r="A30" s="152" t="s">
        <v>98</v>
      </c>
      <c r="B30" s="153">
        <v>1.080769</v>
      </c>
      <c r="C30" s="154">
        <v>-0.5</v>
      </c>
      <c r="D30" s="154" t="s">
        <v>97</v>
      </c>
      <c r="E30" s="155">
        <f>+B30+C30</f>
        <v>0.5807690000000001</v>
      </c>
      <c r="F30" s="141"/>
      <c r="G30" s="156"/>
    </row>
    <row r="31" spans="1:7" ht="12.75">
      <c r="A31" s="140"/>
      <c r="B31" s="157"/>
      <c r="C31" s="154"/>
      <c r="D31" s="154"/>
      <c r="E31" s="155"/>
      <c r="F31" s="116"/>
      <c r="G31" s="156"/>
    </row>
    <row r="32" spans="1:7" ht="12.75">
      <c r="A32" s="143"/>
      <c r="B32" s="57"/>
      <c r="C32" s="57"/>
      <c r="D32" s="57"/>
      <c r="E32" s="57"/>
      <c r="F32" s="57"/>
      <c r="G32" s="158"/>
    </row>
    <row r="40" ht="12.75">
      <c r="E40" s="47" t="s">
        <v>29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8.7109375" style="33" customWidth="1"/>
    <col min="2" max="2" width="7.28125" style="33" customWidth="1"/>
    <col min="3" max="3" width="11.7109375" style="33" customWidth="1"/>
    <col min="4" max="4" width="12.140625" style="33" customWidth="1"/>
    <col min="5" max="5" width="13.421875" style="33" customWidth="1"/>
    <col min="6" max="6" width="15.140625" style="33" customWidth="1"/>
    <col min="7" max="12" width="16.7109375" style="33" customWidth="1"/>
    <col min="13" max="13" width="19.00390625" style="33" customWidth="1"/>
    <col min="14" max="16384" width="8.8515625" style="33" customWidth="1"/>
  </cols>
  <sheetData>
    <row r="1" spans="1:5" ht="12.75">
      <c r="A1" s="10" t="s">
        <v>46</v>
      </c>
      <c r="B1" s="45"/>
      <c r="C1" s="45"/>
      <c r="D1" s="45"/>
      <c r="E1" s="45"/>
    </row>
    <row r="2" spans="1:5" ht="12.75">
      <c r="A2" s="10" t="s">
        <v>33</v>
      </c>
      <c r="B2" s="45"/>
      <c r="C2" s="45"/>
      <c r="D2" s="45"/>
      <c r="E2" s="45"/>
    </row>
    <row r="3" spans="1:5" ht="12.75">
      <c r="A3" s="18">
        <f>III!$A$3</f>
        <v>43312</v>
      </c>
      <c r="B3" s="159"/>
      <c r="C3" s="45"/>
      <c r="D3" s="45"/>
      <c r="E3" s="45"/>
    </row>
    <row r="6" spans="3:5" ht="12.75">
      <c r="C6" s="48" t="s">
        <v>47</v>
      </c>
      <c r="D6" s="48"/>
      <c r="E6" s="48"/>
    </row>
    <row r="7" spans="1:7" ht="15">
      <c r="A7" s="4" t="s">
        <v>34</v>
      </c>
      <c r="B7" s="4" t="s">
        <v>35</v>
      </c>
      <c r="C7" s="59">
        <f>D7-40</f>
        <v>43227</v>
      </c>
      <c r="D7" s="59">
        <f>E7-45</f>
        <v>43267</v>
      </c>
      <c r="E7" s="59">
        <f>+III!A3</f>
        <v>43312</v>
      </c>
      <c r="G7" s="71"/>
    </row>
    <row r="8" spans="3:5" ht="12.75">
      <c r="C8" s="46" t="s">
        <v>29</v>
      </c>
      <c r="D8" s="46"/>
      <c r="E8" s="46"/>
    </row>
    <row r="9" spans="3:5" ht="12.75">
      <c r="C9" s="160"/>
      <c r="D9" s="160"/>
      <c r="E9" s="160"/>
    </row>
    <row r="10" spans="1:5" ht="12.75">
      <c r="A10" s="38" t="s">
        <v>48</v>
      </c>
      <c r="B10" s="161"/>
      <c r="C10" s="160"/>
      <c r="D10" s="160"/>
      <c r="E10" s="160"/>
    </row>
    <row r="11" spans="1:5" ht="12.75">
      <c r="A11" s="38" t="s">
        <v>49</v>
      </c>
      <c r="B11" s="37" t="s">
        <v>14</v>
      </c>
      <c r="C11" s="162">
        <v>149651</v>
      </c>
      <c r="D11" s="162">
        <v>117808</v>
      </c>
      <c r="E11" s="162">
        <v>141049</v>
      </c>
    </row>
    <row r="12" spans="1:5" ht="12.75">
      <c r="A12" s="38" t="s">
        <v>50</v>
      </c>
      <c r="B12" s="37" t="s">
        <v>14</v>
      </c>
      <c r="C12" s="162">
        <v>0</v>
      </c>
      <c r="D12" s="162">
        <v>0</v>
      </c>
      <c r="E12" s="162">
        <v>0</v>
      </c>
    </row>
    <row r="13" spans="1:5" ht="12.75">
      <c r="A13" s="38" t="s">
        <v>51</v>
      </c>
      <c r="B13" s="37" t="s">
        <v>14</v>
      </c>
      <c r="C13" s="162">
        <v>0</v>
      </c>
      <c r="D13" s="162">
        <v>0</v>
      </c>
      <c r="E13" s="162">
        <v>0</v>
      </c>
    </row>
    <row r="14" spans="1:5" ht="15">
      <c r="A14" s="38" t="s">
        <v>52</v>
      </c>
      <c r="B14" s="37" t="s">
        <v>14</v>
      </c>
      <c r="C14" s="23">
        <v>0</v>
      </c>
      <c r="D14" s="23">
        <v>0</v>
      </c>
      <c r="E14" s="23">
        <v>0</v>
      </c>
    </row>
    <row r="15" spans="1:5" ht="15">
      <c r="A15" s="38" t="s">
        <v>53</v>
      </c>
      <c r="B15" s="37" t="s">
        <v>14</v>
      </c>
      <c r="C15" s="19">
        <f>SUM(C11:C13)</f>
        <v>149651</v>
      </c>
      <c r="D15" s="19">
        <f>SUM(D11:D13)</f>
        <v>117808</v>
      </c>
      <c r="E15" s="19">
        <f>SUM(E11:E13)</f>
        <v>141049</v>
      </c>
    </row>
    <row r="16" spans="3:5" ht="12.75">
      <c r="C16" s="163"/>
      <c r="D16" s="163"/>
      <c r="E16" s="163"/>
    </row>
    <row r="17" spans="1:10" ht="12.75">
      <c r="A17" s="38" t="s">
        <v>54</v>
      </c>
      <c r="C17" s="81"/>
      <c r="D17" s="81"/>
      <c r="E17" s="81"/>
      <c r="G17" s="164"/>
      <c r="H17" s="164"/>
      <c r="I17" s="165"/>
      <c r="J17" s="165"/>
    </row>
    <row r="18" spans="1:10" ht="12.75">
      <c r="A18" s="38" t="s">
        <v>49</v>
      </c>
      <c r="B18" s="37" t="s">
        <v>11</v>
      </c>
      <c r="C18" s="162">
        <v>583562.9</v>
      </c>
      <c r="D18" s="162">
        <v>465945.94</v>
      </c>
      <c r="E18" s="162">
        <v>583403.54</v>
      </c>
      <c r="G18" s="164"/>
      <c r="H18" s="164"/>
      <c r="I18" s="165"/>
      <c r="J18" s="165"/>
    </row>
    <row r="19" spans="1:10" ht="12.75">
      <c r="A19" s="38" t="s">
        <v>50</v>
      </c>
      <c r="B19" s="37" t="s">
        <v>11</v>
      </c>
      <c r="C19" s="162">
        <v>0</v>
      </c>
      <c r="D19" s="162">
        <v>0</v>
      </c>
      <c r="E19" s="162">
        <v>0</v>
      </c>
      <c r="G19" s="164"/>
      <c r="H19" s="164"/>
      <c r="I19" s="165"/>
      <c r="J19" s="165"/>
    </row>
    <row r="20" spans="1:10" ht="12.75">
      <c r="A20" s="38" t="s">
        <v>51</v>
      </c>
      <c r="B20" s="37" t="s">
        <v>11</v>
      </c>
      <c r="C20" s="162">
        <v>0</v>
      </c>
      <c r="D20" s="162">
        <v>0</v>
      </c>
      <c r="E20" s="162">
        <v>0</v>
      </c>
      <c r="G20" s="164"/>
      <c r="H20" s="164"/>
      <c r="I20" s="165"/>
      <c r="J20" s="165"/>
    </row>
    <row r="21" spans="1:10" ht="12.75">
      <c r="A21" s="102" t="s">
        <v>114</v>
      </c>
      <c r="B21" s="37" t="s">
        <v>11</v>
      </c>
      <c r="C21" s="162">
        <v>3132</v>
      </c>
      <c r="D21" s="162">
        <v>26870</v>
      </c>
      <c r="E21" s="162">
        <v>3523</v>
      </c>
      <c r="G21" s="164"/>
      <c r="H21" s="164"/>
      <c r="I21" s="165"/>
      <c r="J21" s="165"/>
    </row>
    <row r="22" spans="1:10" ht="15">
      <c r="A22" s="38" t="s">
        <v>55</v>
      </c>
      <c r="B22" s="37" t="s">
        <v>11</v>
      </c>
      <c r="C22" s="23">
        <v>0</v>
      </c>
      <c r="D22" s="23">
        <v>0</v>
      </c>
      <c r="E22" s="23">
        <v>0</v>
      </c>
      <c r="G22" s="164"/>
      <c r="H22" s="164"/>
      <c r="I22" s="165"/>
      <c r="J22" s="165"/>
    </row>
    <row r="23" spans="1:10" ht="15">
      <c r="A23" s="38" t="s">
        <v>53</v>
      </c>
      <c r="B23" s="37" t="s">
        <v>11</v>
      </c>
      <c r="C23" s="19">
        <f>SUM(C18:C22)</f>
        <v>586694.9</v>
      </c>
      <c r="D23" s="19">
        <f>SUM(D18:D22)</f>
        <v>492815.94</v>
      </c>
      <c r="E23" s="19">
        <f>SUM(E18:E22)</f>
        <v>586926.54</v>
      </c>
      <c r="G23" s="164"/>
      <c r="H23" s="164"/>
      <c r="I23" s="165"/>
      <c r="J23" s="165"/>
    </row>
    <row r="24" spans="3:10" ht="12.75">
      <c r="C24" s="163"/>
      <c r="D24" s="163"/>
      <c r="E24" s="163"/>
      <c r="G24" s="164"/>
      <c r="H24" s="164"/>
      <c r="I24" s="165"/>
      <c r="J24" s="165"/>
    </row>
    <row r="25" spans="1:17" ht="12.75">
      <c r="A25" s="38" t="s">
        <v>56</v>
      </c>
      <c r="C25" s="81"/>
      <c r="D25" s="81"/>
      <c r="E25" s="81"/>
      <c r="I25" s="164"/>
      <c r="J25" s="164"/>
      <c r="K25" s="164"/>
      <c r="L25" s="164"/>
      <c r="M25" s="164"/>
      <c r="N25" s="164"/>
      <c r="O25" s="164"/>
      <c r="P25" s="165"/>
      <c r="Q25" s="165"/>
    </row>
    <row r="26" spans="1:17" ht="12.75">
      <c r="A26" s="38" t="s">
        <v>57</v>
      </c>
      <c r="B26" s="37" t="s">
        <v>14</v>
      </c>
      <c r="C26" s="166">
        <v>336394</v>
      </c>
      <c r="D26" s="166">
        <v>86795</v>
      </c>
      <c r="E26" s="166">
        <v>63435</v>
      </c>
      <c r="G26" s="167"/>
      <c r="H26" s="167"/>
      <c r="I26" s="167"/>
      <c r="J26" s="164"/>
      <c r="K26" s="164"/>
      <c r="L26" s="164"/>
      <c r="M26" s="164"/>
      <c r="N26" s="164"/>
      <c r="O26" s="164"/>
      <c r="P26" s="165"/>
      <c r="Q26" s="165"/>
    </row>
    <row r="27" spans="1:15" ht="15">
      <c r="A27" s="38" t="s">
        <v>52</v>
      </c>
      <c r="B27" s="37" t="s">
        <v>14</v>
      </c>
      <c r="C27" s="23">
        <v>0</v>
      </c>
      <c r="D27" s="23">
        <v>0</v>
      </c>
      <c r="E27" s="23">
        <v>0</v>
      </c>
      <c r="G27" s="168"/>
      <c r="H27" s="168"/>
      <c r="I27" s="168"/>
      <c r="J27" s="164"/>
      <c r="K27" s="164"/>
      <c r="L27" s="164"/>
      <c r="M27" s="164"/>
      <c r="N27" s="164"/>
      <c r="O27" s="164"/>
    </row>
    <row r="28" spans="1:15" ht="15">
      <c r="A28" s="38" t="s">
        <v>53</v>
      </c>
      <c r="B28" s="37" t="s">
        <v>14</v>
      </c>
      <c r="C28" s="19">
        <f>SUM(C26:C27)</f>
        <v>336394</v>
      </c>
      <c r="D28" s="19">
        <f>SUM(D26:D27)</f>
        <v>86795</v>
      </c>
      <c r="E28" s="19">
        <f>SUM(E26:E27)</f>
        <v>63435</v>
      </c>
      <c r="G28" s="30"/>
      <c r="H28" s="30"/>
      <c r="I28" s="30"/>
      <c r="J28" s="164"/>
      <c r="K28" s="164"/>
      <c r="L28" s="164"/>
      <c r="M28" s="164"/>
      <c r="N28" s="164"/>
      <c r="O28" s="164"/>
    </row>
    <row r="29" spans="3:10" ht="15">
      <c r="C29" s="163"/>
      <c r="D29" s="163"/>
      <c r="E29" s="163"/>
      <c r="G29" s="71"/>
      <c r="H29" s="169"/>
      <c r="I29" s="30"/>
      <c r="J29" s="30"/>
    </row>
    <row r="30" spans="7:9" ht="12.75">
      <c r="G30" s="71"/>
      <c r="H30" s="71"/>
      <c r="I30" s="71"/>
    </row>
    <row r="31" spans="1:9" ht="12.75">
      <c r="A31" s="38" t="s">
        <v>58</v>
      </c>
      <c r="B31" s="37" t="s">
        <v>11</v>
      </c>
      <c r="C31" s="31">
        <f>C23/C28</f>
        <v>1.7440706433527353</v>
      </c>
      <c r="D31" s="31">
        <f>D23/D28</f>
        <v>5.677930065095915</v>
      </c>
      <c r="E31" s="31">
        <f>IF(E28=0,0,E23/E28)</f>
        <v>9.252408607235754</v>
      </c>
      <c r="G31" s="71"/>
      <c r="H31" s="71"/>
      <c r="I31" s="71"/>
    </row>
    <row r="32" spans="1:9" ht="15">
      <c r="A32" s="38" t="s">
        <v>96</v>
      </c>
      <c r="B32" s="37" t="s">
        <v>11</v>
      </c>
      <c r="C32" s="170">
        <v>5.3116</v>
      </c>
      <c r="D32" s="67">
        <f>C32</f>
        <v>5.3116</v>
      </c>
      <c r="E32" s="67">
        <f>C32</f>
        <v>5.3116</v>
      </c>
      <c r="F32" s="89"/>
      <c r="G32" s="71"/>
      <c r="H32" s="71"/>
      <c r="I32" s="71"/>
    </row>
    <row r="33" spans="1:5" ht="12.75">
      <c r="A33" s="38" t="s">
        <v>59</v>
      </c>
      <c r="B33" s="37" t="s">
        <v>11</v>
      </c>
      <c r="C33" s="31">
        <f>ROUND(+C31-C32,4)</f>
        <v>-3.5675</v>
      </c>
      <c r="D33" s="31">
        <f>ROUND(+D31-D32,4)</f>
        <v>0.3663</v>
      </c>
      <c r="E33" s="31">
        <f>ROUND(+E31-E32,4)</f>
        <v>3.9408</v>
      </c>
    </row>
    <row r="34" spans="1:5" ht="15">
      <c r="A34" s="38" t="s">
        <v>60</v>
      </c>
      <c r="B34" s="37" t="s">
        <v>14</v>
      </c>
      <c r="C34" s="20">
        <f>C26</f>
        <v>336394</v>
      </c>
      <c r="D34" s="20">
        <f>D26</f>
        <v>86795</v>
      </c>
      <c r="E34" s="20">
        <f>E26</f>
        <v>63435</v>
      </c>
    </row>
    <row r="35" spans="1:5" ht="15">
      <c r="A35" s="38" t="s">
        <v>61</v>
      </c>
      <c r="B35" s="37" t="s">
        <v>11</v>
      </c>
      <c r="C35" s="19">
        <f>ROUND(C33*C34,0)</f>
        <v>-1200086</v>
      </c>
      <c r="D35" s="19">
        <f>ROUND(D33*D34,0)</f>
        <v>31793</v>
      </c>
      <c r="E35" s="19">
        <f>ROUND(E33*E34,0)</f>
        <v>249985</v>
      </c>
    </row>
    <row r="36" spans="3:5" ht="12.75">
      <c r="C36" s="90"/>
      <c r="D36" s="90"/>
      <c r="E36" s="90"/>
    </row>
    <row r="37" spans="1:5" ht="12.75">
      <c r="A37" s="171"/>
      <c r="C37" s="90"/>
      <c r="D37" s="90"/>
      <c r="E37" s="90"/>
    </row>
    <row r="38" spans="1:5" s="172" customFormat="1" ht="30">
      <c r="A38" s="21" t="s">
        <v>34</v>
      </c>
      <c r="B38" s="21" t="s">
        <v>35</v>
      </c>
      <c r="C38" s="21"/>
      <c r="D38" s="33"/>
      <c r="E38" s="21" t="s">
        <v>62</v>
      </c>
    </row>
    <row r="39" ht="12.75">
      <c r="E39" s="37"/>
    </row>
    <row r="41" spans="1:5" ht="12.75">
      <c r="A41" s="38" t="s">
        <v>100</v>
      </c>
      <c r="B41" s="173" t="s">
        <v>11</v>
      </c>
      <c r="C41" s="90"/>
      <c r="E41" s="81">
        <f>SUM(C35:E35)</f>
        <v>-918308</v>
      </c>
    </row>
    <row r="42" spans="1:5" ht="12.75">
      <c r="A42" s="38" t="s">
        <v>101</v>
      </c>
      <c r="B42" s="173" t="s">
        <v>14</v>
      </c>
      <c r="C42" s="90"/>
      <c r="E42" s="174">
        <f>III!$G$10</f>
        <v>3156974</v>
      </c>
    </row>
    <row r="43" spans="1:5" ht="12.75">
      <c r="A43" s="38" t="s">
        <v>102</v>
      </c>
      <c r="B43" s="173" t="s">
        <v>4</v>
      </c>
      <c r="C43" s="90"/>
      <c r="E43" s="31">
        <f>ROUND(E41/E42,4)</f>
        <v>-0.2909</v>
      </c>
    </row>
    <row r="44" spans="1:5" ht="15">
      <c r="A44" s="38"/>
      <c r="B44" s="173"/>
      <c r="C44" s="90"/>
      <c r="E44" s="20"/>
    </row>
    <row r="45" spans="1:5" ht="15">
      <c r="A45" s="38"/>
      <c r="B45" s="173"/>
      <c r="C45" s="90"/>
      <c r="E45" s="7"/>
    </row>
    <row r="46" ht="12.75">
      <c r="A46" s="33" t="s">
        <v>29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7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6.28125" style="33" customWidth="1"/>
    <col min="2" max="2" width="11.140625" style="33" customWidth="1"/>
    <col min="3" max="3" width="2.140625" style="33" customWidth="1"/>
    <col min="4" max="4" width="9.28125" style="33" customWidth="1"/>
    <col min="5" max="5" width="2.421875" style="33" customWidth="1"/>
    <col min="6" max="6" width="7.28125" style="34" customWidth="1"/>
    <col min="7" max="7" width="0.71875" style="34" customWidth="1"/>
    <col min="8" max="8" width="18.00390625" style="33" customWidth="1"/>
    <col min="9" max="9" width="12.7109375" style="33" customWidth="1"/>
    <col min="10" max="16384" width="9.28125" style="33" customWidth="1"/>
  </cols>
  <sheetData>
    <row r="1" spans="1:8" ht="12.75">
      <c r="A1" s="10" t="s">
        <v>63</v>
      </c>
      <c r="B1" s="49"/>
      <c r="C1" s="49"/>
      <c r="D1" s="49"/>
      <c r="E1" s="50"/>
      <c r="F1" s="50"/>
      <c r="G1" s="50"/>
      <c r="H1" s="45"/>
    </row>
    <row r="2" spans="1:8" ht="12.75">
      <c r="A2" s="10" t="s">
        <v>33</v>
      </c>
      <c r="B2" s="42"/>
      <c r="C2" s="42"/>
      <c r="D2" s="42"/>
      <c r="E2" s="45"/>
      <c r="F2" s="45"/>
      <c r="G2" s="45"/>
      <c r="H2" s="45"/>
    </row>
    <row r="3" spans="1:8" ht="12.75">
      <c r="A3" s="18">
        <f>III!$A$3</f>
        <v>43312</v>
      </c>
      <c r="B3" s="42"/>
      <c r="C3" s="42"/>
      <c r="D3" s="42"/>
      <c r="E3" s="45"/>
      <c r="F3" s="45"/>
      <c r="G3" s="45"/>
      <c r="H3" s="45"/>
    </row>
    <row r="5" spans="1:8" ht="12.75">
      <c r="A5" s="48" t="s">
        <v>34</v>
      </c>
      <c r="B5" s="51"/>
      <c r="C5" s="51"/>
      <c r="D5" s="51"/>
      <c r="E5" s="45"/>
      <c r="F5" s="52" t="s">
        <v>35</v>
      </c>
      <c r="G5" s="37"/>
      <c r="H5" s="52" t="s">
        <v>36</v>
      </c>
    </row>
    <row r="7" ht="12.75">
      <c r="A7" s="38" t="s">
        <v>64</v>
      </c>
    </row>
    <row r="8" ht="12.75">
      <c r="A8" s="38" t="s">
        <v>65</v>
      </c>
    </row>
    <row r="9" spans="1:8" ht="12.75">
      <c r="A9" s="38" t="s">
        <v>66</v>
      </c>
      <c r="F9" s="41" t="s">
        <v>11</v>
      </c>
      <c r="G9" s="41"/>
      <c r="H9" s="175">
        <v>-854295</v>
      </c>
    </row>
    <row r="10" spans="1:9" ht="12.75">
      <c r="A10" s="43" t="s">
        <v>67</v>
      </c>
      <c r="C10" s="53"/>
      <c r="D10" s="176">
        <v>-0.3274</v>
      </c>
      <c r="E10" s="36" t="s">
        <v>29</v>
      </c>
      <c r="I10" s="38" t="s">
        <v>68</v>
      </c>
    </row>
    <row r="11" spans="1:9" ht="12.75">
      <c r="A11" s="38" t="s">
        <v>69</v>
      </c>
      <c r="I11" s="68">
        <v>42947</v>
      </c>
    </row>
    <row r="12" ht="12.75">
      <c r="A12" s="38" t="s">
        <v>66</v>
      </c>
    </row>
    <row r="13" spans="1:5" ht="12.75">
      <c r="A13" s="38" t="s">
        <v>70</v>
      </c>
      <c r="B13" s="38">
        <f>III!$G$10</f>
        <v>3156974</v>
      </c>
      <c r="C13" s="38"/>
      <c r="D13" s="38"/>
      <c r="E13" s="38"/>
    </row>
    <row r="14" ht="12.75">
      <c r="A14" s="38" t="s">
        <v>71</v>
      </c>
    </row>
    <row r="15" ht="12.75">
      <c r="A15" s="38" t="s">
        <v>72</v>
      </c>
    </row>
    <row r="16" ht="12.75">
      <c r="A16" s="38" t="s">
        <v>73</v>
      </c>
    </row>
    <row r="17" spans="1:8" ht="15">
      <c r="A17" s="38" t="s">
        <v>74</v>
      </c>
      <c r="F17" s="41" t="s">
        <v>11</v>
      </c>
      <c r="G17" s="41"/>
      <c r="H17" s="29">
        <f>B13*D10</f>
        <v>-1033593.2876</v>
      </c>
    </row>
    <row r="18" spans="1:8" ht="15">
      <c r="A18" s="38" t="s">
        <v>75</v>
      </c>
      <c r="F18" s="37" t="s">
        <v>11</v>
      </c>
      <c r="G18" s="37"/>
      <c r="H18" s="66">
        <f>H9-H17</f>
        <v>179298.28760000004</v>
      </c>
    </row>
    <row r="20" ht="12.75">
      <c r="A20" s="38" t="s">
        <v>76</v>
      </c>
    </row>
    <row r="21" ht="12.75">
      <c r="A21" s="38" t="s">
        <v>77</v>
      </c>
    </row>
    <row r="22" spans="1:8" ht="12.75">
      <c r="A22" s="38" t="s">
        <v>78</v>
      </c>
      <c r="F22" s="41" t="s">
        <v>11</v>
      </c>
      <c r="G22" s="41"/>
      <c r="H22" s="175">
        <v>0</v>
      </c>
    </row>
    <row r="23" spans="1:9" ht="12.75">
      <c r="A23" s="38" t="s">
        <v>79</v>
      </c>
      <c r="I23" s="38" t="s">
        <v>80</v>
      </c>
    </row>
    <row r="24" spans="1:9" ht="12.75">
      <c r="A24" s="43" t="s">
        <v>81</v>
      </c>
      <c r="B24" s="54">
        <v>0</v>
      </c>
      <c r="C24" s="33" t="s">
        <v>4</v>
      </c>
      <c r="I24" s="68">
        <f>I11</f>
        <v>42947</v>
      </c>
    </row>
    <row r="25" ht="12.75">
      <c r="A25" s="38" t="s">
        <v>82</v>
      </c>
    </row>
    <row r="26" ht="12.75">
      <c r="A26" s="38" t="s">
        <v>83</v>
      </c>
    </row>
    <row r="27" ht="12.75">
      <c r="A27" s="38" t="s">
        <v>84</v>
      </c>
    </row>
    <row r="28" ht="12.75">
      <c r="A28" s="38" t="s">
        <v>85</v>
      </c>
    </row>
    <row r="29" spans="1:8" ht="12.75">
      <c r="A29" s="38" t="s">
        <v>86</v>
      </c>
      <c r="B29" s="47">
        <f>III!$G$10</f>
        <v>3156974</v>
      </c>
      <c r="C29" s="47"/>
      <c r="D29" s="47"/>
      <c r="E29" s="47"/>
      <c r="F29" s="41" t="s">
        <v>11</v>
      </c>
      <c r="G29" s="41"/>
      <c r="H29" s="57">
        <f>B13*B24</f>
        <v>0</v>
      </c>
    </row>
    <row r="30" spans="1:8" ht="12.75">
      <c r="A30" s="38" t="s">
        <v>87</v>
      </c>
      <c r="F30" s="37" t="s">
        <v>11</v>
      </c>
      <c r="G30" s="37"/>
      <c r="H30" s="58">
        <f>H22-H29</f>
        <v>0</v>
      </c>
    </row>
    <row r="32" ht="12.75">
      <c r="A32" s="38" t="s">
        <v>88</v>
      </c>
    </row>
    <row r="33" spans="1:9" ht="12.75">
      <c r="A33" s="38" t="s">
        <v>118</v>
      </c>
      <c r="I33" s="38" t="s">
        <v>143</v>
      </c>
    </row>
    <row r="34" spans="1:9" ht="12.75">
      <c r="A34" s="38" t="s">
        <v>89</v>
      </c>
      <c r="F34" s="41" t="s">
        <v>11</v>
      </c>
      <c r="G34" s="41"/>
      <c r="H34" s="175">
        <v>268970</v>
      </c>
      <c r="I34" s="69">
        <f>I11</f>
        <v>42947</v>
      </c>
    </row>
    <row r="35" spans="3:9" ht="12.75">
      <c r="C35" s="55"/>
      <c r="D35" s="54"/>
      <c r="E35" s="36"/>
      <c r="I35" s="63"/>
    </row>
    <row r="36" spans="1:10" ht="12.75">
      <c r="A36" s="38"/>
      <c r="F36" s="33"/>
      <c r="H36" s="34"/>
      <c r="J36" s="177"/>
    </row>
    <row r="37" ht="14.25" customHeight="1">
      <c r="A37" s="38" t="s">
        <v>29</v>
      </c>
    </row>
    <row r="38" spans="1:7" ht="12.75" hidden="1">
      <c r="A38" s="38" t="s">
        <v>119</v>
      </c>
      <c r="B38" s="47"/>
      <c r="C38" s="47" t="s">
        <v>90</v>
      </c>
      <c r="D38" s="47"/>
      <c r="E38" s="47"/>
      <c r="F38" s="37"/>
      <c r="G38" s="37"/>
    </row>
    <row r="39" ht="12.75" hidden="1">
      <c r="A39" s="38" t="s">
        <v>91</v>
      </c>
    </row>
    <row r="40" ht="12.75" hidden="1">
      <c r="A40" s="38" t="s">
        <v>92</v>
      </c>
    </row>
    <row r="41" ht="12.75" hidden="1">
      <c r="A41" s="38" t="s">
        <v>93</v>
      </c>
    </row>
    <row r="42" spans="1:8" ht="14.25" customHeight="1">
      <c r="A42" s="43" t="s">
        <v>132</v>
      </c>
      <c r="F42" s="41" t="s">
        <v>11</v>
      </c>
      <c r="G42" s="41"/>
      <c r="H42" s="29">
        <f>VI!J23</f>
        <v>325484</v>
      </c>
    </row>
    <row r="43" spans="1:8" ht="15">
      <c r="A43" s="38" t="s">
        <v>94</v>
      </c>
      <c r="F43" s="37" t="s">
        <v>11</v>
      </c>
      <c r="G43" s="37"/>
      <c r="H43" s="22">
        <f>H34-H42</f>
        <v>-56514</v>
      </c>
    </row>
    <row r="44" spans="1:8" ht="7.5" customHeight="1">
      <c r="A44" s="38"/>
      <c r="F44" s="37"/>
      <c r="G44" s="37"/>
      <c r="H44" s="22"/>
    </row>
    <row r="45" spans="1:8" ht="15">
      <c r="A45" s="38" t="s">
        <v>95</v>
      </c>
      <c r="B45" s="46"/>
      <c r="C45" s="46"/>
      <c r="D45" s="46"/>
      <c r="E45" s="46"/>
      <c r="F45" s="41" t="s">
        <v>11</v>
      </c>
      <c r="G45" s="41"/>
      <c r="H45" s="23">
        <f>SUM(H18+H30+H43)</f>
        <v>122784.28760000004</v>
      </c>
    </row>
    <row r="46" spans="1:8" ht="7.5" customHeight="1">
      <c r="A46" s="38"/>
      <c r="B46" s="46"/>
      <c r="C46" s="46"/>
      <c r="D46" s="46"/>
      <c r="E46" s="46"/>
      <c r="F46" s="41"/>
      <c r="G46" s="41"/>
      <c r="H46" s="46"/>
    </row>
    <row r="47" spans="1:8" ht="12.75" customHeight="1">
      <c r="A47" s="43" t="s">
        <v>116</v>
      </c>
      <c r="F47" s="37" t="s">
        <v>14</v>
      </c>
      <c r="H47" s="23">
        <f>III!$G$10</f>
        <v>3156974</v>
      </c>
    </row>
    <row r="48" spans="1:8" ht="15">
      <c r="A48" s="38" t="s">
        <v>7</v>
      </c>
      <c r="F48" s="37" t="s">
        <v>4</v>
      </c>
      <c r="H48" s="27">
        <f>ROUND(H45/H47,4)</f>
        <v>0.0389</v>
      </c>
    </row>
    <row r="49" ht="12.75">
      <c r="A49" s="56"/>
    </row>
    <row r="50" ht="12.75">
      <c r="A50" s="56"/>
    </row>
    <row r="51" ht="12.75">
      <c r="A51" s="44"/>
    </row>
    <row r="52" ht="12.75" customHeight="1"/>
    <row r="53" ht="12.75">
      <c r="B53" s="1"/>
    </row>
    <row r="54" ht="12.75">
      <c r="B54" s="35"/>
    </row>
  </sheetData>
  <sheetProtection/>
  <printOptions horizontalCentered="1"/>
  <pageMargins left="0.75" right="0.75" top="1" bottom="0.75" header="0.5" footer="0.5"/>
  <pageSetup fitToHeight="1" fitToWidth="1" horizontalDpi="600" verticalDpi="600" orientation="portrait" scale="93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0.8515625" style="33" bestFit="1" customWidth="1"/>
    <col min="2" max="2" width="10.7109375" style="33" customWidth="1"/>
    <col min="3" max="3" width="10.421875" style="33" customWidth="1"/>
    <col min="4" max="4" width="2.7109375" style="33" customWidth="1"/>
    <col min="5" max="8" width="12.140625" style="33" customWidth="1"/>
    <col min="9" max="9" width="2.7109375" style="33" customWidth="1"/>
    <col min="10" max="10" width="13.8515625" style="33" bestFit="1" customWidth="1"/>
    <col min="11" max="16384" width="9.140625" style="33" customWidth="1"/>
  </cols>
  <sheetData>
    <row r="1" spans="1:10" ht="12.75">
      <c r="A1" s="65" t="s">
        <v>126</v>
      </c>
      <c r="C1" s="39"/>
      <c r="J1" s="1" t="s">
        <v>127</v>
      </c>
    </row>
    <row r="2" spans="1:3" ht="12.75">
      <c r="A2" s="1" t="s">
        <v>128</v>
      </c>
      <c r="C2" s="39"/>
    </row>
    <row r="3" spans="1:3" ht="15">
      <c r="A3" s="178"/>
      <c r="C3" s="39"/>
    </row>
    <row r="4" spans="3:10" ht="15">
      <c r="C4" s="179"/>
      <c r="D4" s="180"/>
      <c r="E4" s="180"/>
      <c r="F4" s="180"/>
      <c r="G4" s="180"/>
      <c r="H4" s="180"/>
      <c r="I4" s="180"/>
      <c r="J4" s="180"/>
    </row>
    <row r="5" spans="3:10" ht="15">
      <c r="C5" s="179"/>
      <c r="D5" s="180"/>
      <c r="E5" s="180"/>
      <c r="F5" s="180"/>
      <c r="G5" s="180"/>
      <c r="H5" s="180"/>
      <c r="I5" s="180"/>
      <c r="J5" s="180"/>
    </row>
    <row r="6" spans="3:10" ht="12.75">
      <c r="C6" s="181" t="s">
        <v>137</v>
      </c>
      <c r="E6" s="182" t="s">
        <v>138</v>
      </c>
      <c r="F6" s="182" t="s">
        <v>139</v>
      </c>
      <c r="G6" s="183" t="s">
        <v>140</v>
      </c>
      <c r="H6" s="183" t="s">
        <v>141</v>
      </c>
      <c r="J6" s="182" t="s">
        <v>142</v>
      </c>
    </row>
    <row r="7" spans="2:10" ht="15">
      <c r="B7" s="63"/>
      <c r="C7" s="184"/>
      <c r="D7" s="63"/>
      <c r="E7" s="185">
        <v>42948</v>
      </c>
      <c r="F7" s="185">
        <v>43040</v>
      </c>
      <c r="G7" s="185">
        <v>43132</v>
      </c>
      <c r="H7" s="185">
        <v>43221</v>
      </c>
      <c r="I7" s="63"/>
      <c r="J7" s="186"/>
    </row>
    <row r="8" spans="2:10" ht="12.75">
      <c r="B8" s="63" t="s">
        <v>133</v>
      </c>
      <c r="C8" s="184"/>
      <c r="D8" s="63"/>
      <c r="E8" s="187">
        <v>268970</v>
      </c>
      <c r="F8" s="187">
        <v>-36568</v>
      </c>
      <c r="G8" s="187">
        <v>-12699</v>
      </c>
      <c r="H8" s="187">
        <v>-19552</v>
      </c>
      <c r="I8" s="63"/>
      <c r="J8" s="63"/>
    </row>
    <row r="9" spans="2:10" ht="12.75">
      <c r="B9" s="63"/>
      <c r="C9" s="188" t="s">
        <v>135</v>
      </c>
      <c r="D9" s="63"/>
      <c r="E9" s="63"/>
      <c r="F9" s="63"/>
      <c r="G9" s="63"/>
      <c r="H9" s="63"/>
      <c r="I9" s="63"/>
      <c r="J9" s="63"/>
    </row>
    <row r="10" spans="2:10" ht="12.75">
      <c r="B10" s="63" t="s">
        <v>129</v>
      </c>
      <c r="C10" s="189">
        <v>55215</v>
      </c>
      <c r="D10" s="63"/>
      <c r="E10" s="190">
        <v>0.1031</v>
      </c>
      <c r="F10" s="190"/>
      <c r="G10" s="190"/>
      <c r="H10" s="190"/>
      <c r="I10" s="63"/>
      <c r="J10" s="191">
        <f>ROUND(E10*C10,0)</f>
        <v>5693</v>
      </c>
    </row>
    <row r="11" spans="2:10" ht="12.75">
      <c r="B11" s="192" t="s">
        <v>130</v>
      </c>
      <c r="C11" s="189">
        <v>53859</v>
      </c>
      <c r="D11" s="63"/>
      <c r="E11" s="190">
        <v>0.1031</v>
      </c>
      <c r="F11" s="190"/>
      <c r="G11" s="190"/>
      <c r="H11" s="190"/>
      <c r="I11" s="63"/>
      <c r="J11" s="191">
        <f>ROUND(E11*C11,0)</f>
        <v>5553</v>
      </c>
    </row>
    <row r="12" spans="2:10" ht="12.75">
      <c r="B12" s="63" t="s">
        <v>131</v>
      </c>
      <c r="C12" s="189">
        <v>66512</v>
      </c>
      <c r="D12" s="63"/>
      <c r="E12" s="190">
        <v>0.1031</v>
      </c>
      <c r="F12" s="190"/>
      <c r="G12" s="190"/>
      <c r="H12" s="190"/>
      <c r="I12" s="63"/>
      <c r="J12" s="193">
        <f>ROUND(E12*C12,0)</f>
        <v>6857</v>
      </c>
    </row>
    <row r="13" spans="2:10" ht="12.75">
      <c r="B13" s="63" t="s">
        <v>125</v>
      </c>
      <c r="C13" s="189">
        <v>105188</v>
      </c>
      <c r="D13" s="63"/>
      <c r="E13" s="190">
        <v>0.1031</v>
      </c>
      <c r="F13" s="190"/>
      <c r="G13" s="190"/>
      <c r="H13" s="190"/>
      <c r="I13" s="63"/>
      <c r="J13" s="193">
        <f>ROUND(E13*C13,0)</f>
        <v>10845</v>
      </c>
    </row>
    <row r="14" spans="2:10" ht="12.75">
      <c r="B14" s="192" t="s">
        <v>145</v>
      </c>
      <c r="C14" s="189">
        <v>347562</v>
      </c>
      <c r="D14" s="63"/>
      <c r="E14" s="190">
        <v>0.1031</v>
      </c>
      <c r="F14" s="190"/>
      <c r="G14" s="190"/>
      <c r="H14" s="190"/>
      <c r="I14" s="63"/>
      <c r="J14" s="193">
        <f>ROUND(E14*C14,0)</f>
        <v>35834</v>
      </c>
    </row>
    <row r="15" spans="2:10" ht="12.75">
      <c r="B15" s="63" t="s">
        <v>146</v>
      </c>
      <c r="C15" s="189">
        <v>550535</v>
      </c>
      <c r="D15" s="63"/>
      <c r="E15" s="190">
        <v>0.1031</v>
      </c>
      <c r="F15" s="190"/>
      <c r="G15" s="190"/>
      <c r="H15" s="190"/>
      <c r="I15" s="63"/>
      <c r="J15" s="193">
        <f aca="true" t="shared" si="0" ref="J15:J21">ROUND(E15*C15,0)</f>
        <v>56760</v>
      </c>
    </row>
    <row r="16" spans="2:10" ht="12.75">
      <c r="B16" s="63" t="s">
        <v>123</v>
      </c>
      <c r="C16" s="189">
        <v>703332</v>
      </c>
      <c r="D16" s="63"/>
      <c r="E16" s="190">
        <v>0.1031</v>
      </c>
      <c r="F16" s="190">
        <v>-0.0145</v>
      </c>
      <c r="G16" s="190"/>
      <c r="H16" s="190"/>
      <c r="I16" s="63"/>
      <c r="J16" s="193">
        <f t="shared" si="0"/>
        <v>72514</v>
      </c>
    </row>
    <row r="17" spans="2:10" ht="12.75">
      <c r="B17" s="192" t="s">
        <v>148</v>
      </c>
      <c r="C17" s="189">
        <v>428375</v>
      </c>
      <c r="D17" s="192"/>
      <c r="E17" s="190">
        <v>0.1031</v>
      </c>
      <c r="F17" s="190">
        <v>-0.0145</v>
      </c>
      <c r="G17" s="190"/>
      <c r="H17" s="190"/>
      <c r="I17" s="192"/>
      <c r="J17" s="193">
        <f t="shared" si="0"/>
        <v>44165</v>
      </c>
    </row>
    <row r="18" spans="2:10" ht="12.75">
      <c r="B18" s="63" t="s">
        <v>124</v>
      </c>
      <c r="C18" s="189">
        <v>359771</v>
      </c>
      <c r="D18" s="63"/>
      <c r="E18" s="190">
        <v>0.1031</v>
      </c>
      <c r="F18" s="190">
        <v>-0.0145</v>
      </c>
      <c r="G18" s="190"/>
      <c r="H18" s="190"/>
      <c r="I18" s="63"/>
      <c r="J18" s="193">
        <f t="shared" si="0"/>
        <v>37092</v>
      </c>
    </row>
    <row r="19" spans="2:10" ht="12.75">
      <c r="B19" s="63" t="s">
        <v>120</v>
      </c>
      <c r="C19" s="189">
        <v>336394</v>
      </c>
      <c r="D19" s="63"/>
      <c r="E19" s="190">
        <v>0.1031</v>
      </c>
      <c r="F19" s="190">
        <v>-0.0145</v>
      </c>
      <c r="G19" s="190">
        <v>-0.005</v>
      </c>
      <c r="H19" s="190">
        <v>-0.0073</v>
      </c>
      <c r="I19" s="63"/>
      <c r="J19" s="193">
        <f t="shared" si="0"/>
        <v>34682</v>
      </c>
    </row>
    <row r="20" spans="2:10" s="71" customFormat="1" ht="12.75">
      <c r="B20" s="192" t="s">
        <v>121</v>
      </c>
      <c r="C20" s="189">
        <v>86795</v>
      </c>
      <c r="D20" s="192"/>
      <c r="E20" s="190">
        <v>0.1031</v>
      </c>
      <c r="F20" s="190">
        <v>-0.0145</v>
      </c>
      <c r="G20" s="190">
        <v>-0.005</v>
      </c>
      <c r="H20" s="190">
        <v>-0.0073</v>
      </c>
      <c r="I20" s="192"/>
      <c r="J20" s="193">
        <f t="shared" si="0"/>
        <v>8949</v>
      </c>
    </row>
    <row r="21" spans="2:10" ht="12.75">
      <c r="B21" s="63" t="s">
        <v>122</v>
      </c>
      <c r="C21" s="188">
        <v>63435</v>
      </c>
      <c r="D21" s="63"/>
      <c r="E21" s="190">
        <v>0.1031</v>
      </c>
      <c r="F21" s="190">
        <v>-0.0145</v>
      </c>
      <c r="G21" s="190">
        <v>-0.005</v>
      </c>
      <c r="H21" s="190">
        <v>-0.0073</v>
      </c>
      <c r="I21" s="63"/>
      <c r="J21" s="194">
        <f t="shared" si="0"/>
        <v>6540</v>
      </c>
    </row>
    <row r="22" spans="3:10" ht="12.75">
      <c r="C22" s="189"/>
      <c r="E22" s="195"/>
      <c r="F22" s="195"/>
      <c r="G22" s="195"/>
      <c r="H22" s="195"/>
      <c r="J22" s="61"/>
    </row>
    <row r="23" spans="3:10" ht="12.75">
      <c r="C23" s="39">
        <f>SUM(C10:C21)</f>
        <v>3156973</v>
      </c>
      <c r="E23" s="195"/>
      <c r="F23" s="195"/>
      <c r="G23" s="195"/>
      <c r="H23" s="195"/>
      <c r="I23" s="195"/>
      <c r="J23" s="61">
        <f>SUM(J10:J22)</f>
        <v>325484</v>
      </c>
    </row>
    <row r="24" spans="3:9" ht="12.75">
      <c r="C24" s="39"/>
      <c r="E24" s="195"/>
      <c r="F24" s="195"/>
      <c r="G24" s="195"/>
      <c r="H24" s="195"/>
      <c r="I24" s="195"/>
    </row>
    <row r="25" spans="2:10" ht="12.75">
      <c r="B25" s="33" t="s">
        <v>134</v>
      </c>
      <c r="C25" s="39"/>
      <c r="E25" s="195"/>
      <c r="F25" s="195"/>
      <c r="G25" s="195"/>
      <c r="H25" s="195"/>
      <c r="I25" s="195"/>
      <c r="J25" s="60">
        <f>V!H34</f>
        <v>268970</v>
      </c>
    </row>
    <row r="26" spans="3:9" ht="12.75">
      <c r="C26" s="39"/>
      <c r="E26" s="195"/>
      <c r="F26" s="195"/>
      <c r="G26" s="195"/>
      <c r="H26" s="195"/>
      <c r="I26" s="195"/>
    </row>
    <row r="27" spans="2:10" ht="12.75">
      <c r="B27" s="33" t="s">
        <v>128</v>
      </c>
      <c r="C27" s="39"/>
      <c r="E27" s="195"/>
      <c r="F27" s="195"/>
      <c r="G27" s="195"/>
      <c r="H27" s="195"/>
      <c r="I27" s="195"/>
      <c r="J27" s="62">
        <f>J25-J23</f>
        <v>-56514</v>
      </c>
    </row>
  </sheetData>
  <sheetProtection/>
  <printOptions/>
  <pageMargins left="0.2" right="0.2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Monica Braun</cp:lastModifiedBy>
  <cp:lastPrinted>2018-09-22T01:13:51Z</cp:lastPrinted>
  <dcterms:created xsi:type="dcterms:W3CDTF">1998-02-24T14:52:22Z</dcterms:created>
  <dcterms:modified xsi:type="dcterms:W3CDTF">2018-09-22T16:37:15Z</dcterms:modified>
  <cp:category/>
  <cp:version/>
  <cp:contentType/>
  <cp:contentStatus/>
</cp:coreProperties>
</file>