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56" activeTab="0"/>
  </bookViews>
  <sheets>
    <sheet name="3 Yr Avg CPI Adjusted-O&amp;M" sheetId="1" r:id="rId1"/>
    <sheet name="O&amp;M Avg by FERC-LGE" sheetId="2" r:id="rId2"/>
    <sheet name="CPI Summary" sheetId="3" r:id="rId3"/>
  </sheets>
  <definedNames>
    <definedName name="_xlfn.IFERROR" hidden="1">#NAME?</definedName>
  </definedNames>
  <calcPr fullCalcOnLoad="1"/>
</workbook>
</file>

<file path=xl/comments2.xml><?xml version="1.0" encoding="utf-8"?>
<comments xmlns="http://schemas.openxmlformats.org/spreadsheetml/2006/main">
  <authors>
    <author>Bailey, Jamie</author>
  </authors>
  <commentList>
    <comment ref="BP2" authorId="0">
      <text>
        <r>
          <rPr>
            <b/>
            <sz val="9"/>
            <rFont val="Tahoma"/>
            <family val="2"/>
          </rPr>
          <t>Bailey, Jamie:</t>
        </r>
        <r>
          <rPr>
            <sz val="9"/>
            <rFont val="Tahoma"/>
            <family val="2"/>
          </rPr>
          <t xml:space="preserve">
Update to future 5 years</t>
        </r>
      </text>
    </comment>
    <comment ref="BA31" authorId="0">
      <text>
        <r>
          <rPr>
            <b/>
            <sz val="9"/>
            <rFont val="Tahoma"/>
            <family val="2"/>
          </rPr>
          <t>Bailey, Jamie:</t>
        </r>
        <r>
          <rPr>
            <sz val="9"/>
            <rFont val="Tahoma"/>
            <family val="2"/>
          </rPr>
          <t xml:space="preserve">
Insert Row to add new year. </t>
        </r>
      </text>
    </comment>
  </commentList>
</comments>
</file>

<file path=xl/sharedStrings.xml><?xml version="1.0" encoding="utf-8"?>
<sst xmlns="http://schemas.openxmlformats.org/spreadsheetml/2006/main" count="214" uniqueCount="89">
  <si>
    <t>3 Year Storm Calculations - O&amp;M</t>
  </si>
  <si>
    <t>CPI Adjusted</t>
  </si>
  <si>
    <t>($000s)</t>
  </si>
  <si>
    <t>Total Expense</t>
  </si>
  <si>
    <t>CPI</t>
  </si>
  <si>
    <t>CPI Adjusted Amount</t>
  </si>
  <si>
    <t>LG&amp;E</t>
  </si>
  <si>
    <t>KU</t>
  </si>
  <si>
    <t>Total</t>
  </si>
  <si>
    <t>Index</t>
  </si>
  <si>
    <t>Normalized Storm Costs:</t>
  </si>
  <si>
    <t>Three Year Average</t>
  </si>
  <si>
    <t>Three Year Average - CPI Adjusted</t>
  </si>
  <si>
    <t>Monthly Amounts for Budget Entry</t>
  </si>
  <si>
    <t>TOTAL OPEX BY FERC (Mgmt Burdened a.k.a. LOB Burdened only))</t>
  </si>
  <si>
    <t>ADJUSTMENT FOR MAJOR WEATHER EVENTS</t>
  </si>
  <si>
    <t>OPEX ADJUSTED FOR MAJOR WEATHER EVENTS</t>
  </si>
  <si>
    <t>10Year Average By FERC</t>
  </si>
  <si>
    <t>OPEX ADJUSTED FOR MAJOR WEATHER EVENTS (CPI ADJUSTED)</t>
  </si>
  <si>
    <t>10Year Average By FERC (CPI ADJUSTED)</t>
  </si>
  <si>
    <t>BP Amounts by FERC (CPI ADJUSTED)</t>
  </si>
  <si>
    <t>Sum of total</t>
  </si>
  <si>
    <t>Jan</t>
  </si>
  <si>
    <t>Feb</t>
  </si>
  <si>
    <t>Mar</t>
  </si>
  <si>
    <t>Apr</t>
  </si>
  <si>
    <t>May</t>
  </si>
  <si>
    <t>Jun</t>
  </si>
  <si>
    <t>Jul</t>
  </si>
  <si>
    <t>Aug</t>
  </si>
  <si>
    <t>Sep</t>
  </si>
  <si>
    <t>Oct</t>
  </si>
  <si>
    <t>Nov</t>
  </si>
  <si>
    <t>Dec</t>
  </si>
  <si>
    <t>account type</t>
  </si>
  <si>
    <t>Company</t>
  </si>
  <si>
    <t xml:space="preserve">FERC </t>
  </si>
  <si>
    <t>2007</t>
  </si>
  <si>
    <t>2008</t>
  </si>
  <si>
    <t>2009</t>
  </si>
  <si>
    <t>2010</t>
  </si>
  <si>
    <t>2011</t>
  </si>
  <si>
    <t>2012</t>
  </si>
  <si>
    <t>2013</t>
  </si>
  <si>
    <t>2014</t>
  </si>
  <si>
    <t>2015</t>
  </si>
  <si>
    <t>2016</t>
  </si>
  <si>
    <t>Grand Total (10 years)</t>
  </si>
  <si>
    <t>Grand Total</t>
  </si>
  <si>
    <t>10yr monthly avg</t>
  </si>
  <si>
    <t>O&amp;M</t>
  </si>
  <si>
    <t>562</t>
  </si>
  <si>
    <t>571</t>
  </si>
  <si>
    <t>580</t>
  </si>
  <si>
    <t>581</t>
  </si>
  <si>
    <t>583</t>
  </si>
  <si>
    <t>584</t>
  </si>
  <si>
    <t>588</t>
  </si>
  <si>
    <t>590</t>
  </si>
  <si>
    <t>593</t>
  </si>
  <si>
    <t>594</t>
  </si>
  <si>
    <t>595</t>
  </si>
  <si>
    <t>598</t>
  </si>
  <si>
    <t>834</t>
  </si>
  <si>
    <t>880</t>
  </si>
  <si>
    <t>891</t>
  </si>
  <si>
    <t>907</t>
  </si>
  <si>
    <t>925</t>
  </si>
  <si>
    <t>930</t>
  </si>
  <si>
    <t>935</t>
  </si>
  <si>
    <t>LG&amp;E Total</t>
  </si>
  <si>
    <t>3 Year average</t>
  </si>
  <si>
    <t>HISTORICAL CPI INDEX</t>
  </si>
  <si>
    <t>CPI ADJUSTMENT TO</t>
  </si>
  <si>
    <t>ESCALATE FOR BP</t>
  </si>
  <si>
    <t>July 20th Storm Adjustment</t>
  </si>
  <si>
    <t>Actuals (1/1/18-6/30/18)</t>
  </si>
  <si>
    <t>Budget amounts (above)</t>
  </si>
  <si>
    <t>Total Base Period</t>
  </si>
  <si>
    <t>Filed</t>
  </si>
  <si>
    <t>Difference, rounding</t>
  </si>
  <si>
    <t>CPI - Urban Index</t>
  </si>
  <si>
    <t>2018 BP</t>
  </si>
  <si>
    <t>Actual</t>
  </si>
  <si>
    <t>Forecast</t>
  </si>
  <si>
    <t>CPI Forecast</t>
  </si>
  <si>
    <t>Assuming 2016 is the base period</t>
  </si>
  <si>
    <t>Assuming 2017 is the base period</t>
  </si>
  <si>
    <r>
      <rPr>
        <b/>
        <sz val="10"/>
        <rFont val="Arial"/>
        <family val="2"/>
      </rPr>
      <t>Note</t>
    </r>
    <r>
      <rPr>
        <sz val="10"/>
        <rFont val="Arial"/>
        <family val="2"/>
      </rPr>
      <t xml:space="preserve">: Initially budget was prepared using a 10 year average, during the 2018BP process we began using a 3 year average and updated calculation to use the 2017 5+7 forecast and full year actuals for 2015 &amp; 2016. The monthly spread is based on the original 10 year data.  
The base period includes the July 20th storm costs, which are offset in Corporate for the regulatory asset that will be recorded if approved.  </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</si>
</sst>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_(* #,##0.0000_);_(* \(#,##0.0000\);_(* &quot;-&quot;????_);_(@_)"/>
    <numFmt numFmtId="167" formatCode="_(* #,##0.0000_);_(* \(#,##0.0000\);_(* &quot;-&quot;??_);_(@_)"/>
    <numFmt numFmtId="168" formatCode="_(* #,##0.0_);_(* \(#,##0.0\);_(* &quot;-&quot;??_);_(@_)"/>
  </numFmts>
  <fonts count="47">
    <font>
      <sz val="10"/>
      <name val="Arial"/>
      <family val="0"/>
    </font>
    <font>
      <sz val="11"/>
      <color indexed="8"/>
      <name val="Calibri"/>
      <family val="2"/>
    </font>
    <font>
      <b/>
      <sz val="10"/>
      <name val="Arial"/>
      <family val="2"/>
    </font>
    <font>
      <u val="single"/>
      <sz val="10"/>
      <name val="Arial"/>
      <family val="2"/>
    </font>
    <font>
      <b/>
      <sz val="12"/>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10"/>
      <name val="Arial"/>
      <family val="2"/>
    </font>
    <font>
      <i/>
      <sz val="10"/>
      <color indexed="10"/>
      <name val="Arial"/>
      <family val="2"/>
    </font>
    <font>
      <i/>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rgb="FFFF0000"/>
      <name val="Arial"/>
      <family val="2"/>
    </font>
    <font>
      <i/>
      <sz val="10"/>
      <color rgb="FFFF0000"/>
      <name val="Arial"/>
      <family val="2"/>
    </font>
    <font>
      <i/>
      <sz val="11"/>
      <color theme="1"/>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double"/>
    </border>
    <border>
      <left style="thin"/>
      <right>
        <color indexed="63"/>
      </right>
      <top style="thin"/>
      <bottom style="thin"/>
    </border>
    <border>
      <left>
        <color indexed="63"/>
      </left>
      <right>
        <color indexed="63"/>
      </right>
      <top style="thin"/>
      <bottom style="thin"/>
    </border>
    <border>
      <left style="thin"/>
      <right/>
      <top style="thin"/>
      <bottom/>
    </border>
    <border>
      <left>
        <color indexed="63"/>
      </left>
      <right>
        <color indexed="63"/>
      </right>
      <top style="thin"/>
      <bottom>
        <color indexed="63"/>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s>
  <cellStyleXfs count="63">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6" fillId="32" borderId="7" applyNumberFormat="0" applyFont="0" applyAlignment="0" applyProtection="0"/>
    <xf numFmtId="0" fontId="39" fillId="27" borderId="8" applyNumberFormat="0" applyAlignment="0" applyProtection="0"/>
    <xf numFmtId="9" fontId="26"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30">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ont="1" applyFill="1" applyAlignment="1">
      <alignment horizontal="center"/>
    </xf>
    <xf numFmtId="0" fontId="3" fillId="0" borderId="0" xfId="0" applyFont="1" applyFill="1" applyAlignment="1">
      <alignment horizontal="center"/>
    </xf>
    <xf numFmtId="0" fontId="0" fillId="0" borderId="0" xfId="0" applyFont="1" applyFill="1" applyAlignment="1">
      <alignment/>
    </xf>
    <xf numFmtId="38" fontId="0" fillId="0" borderId="0" xfId="0" applyNumberFormat="1" applyFill="1" applyAlignment="1">
      <alignment/>
    </xf>
    <xf numFmtId="164" fontId="0" fillId="0" borderId="0" xfId="44" applyNumberFormat="1" applyFont="1" applyFill="1" applyAlignment="1">
      <alignment/>
    </xf>
    <xf numFmtId="165" fontId="0" fillId="0" borderId="0" xfId="0" applyNumberFormat="1" applyFill="1" applyAlignment="1">
      <alignment/>
    </xf>
    <xf numFmtId="166" fontId="0" fillId="0" borderId="0" xfId="0" applyNumberFormat="1" applyFill="1" applyAlignment="1">
      <alignment/>
    </xf>
    <xf numFmtId="167" fontId="0" fillId="0" borderId="0" xfId="44" applyNumberFormat="1" applyFont="1" applyAlignment="1">
      <alignment/>
    </xf>
    <xf numFmtId="164" fontId="0" fillId="0" borderId="10" xfId="44" applyNumberFormat="1" applyFont="1" applyFill="1" applyBorder="1" applyAlignment="1">
      <alignment/>
    </xf>
    <xf numFmtId="0" fontId="2" fillId="0" borderId="11" xfId="0" applyFont="1" applyFill="1" applyBorder="1" applyAlignment="1">
      <alignment/>
    </xf>
    <xf numFmtId="0" fontId="2" fillId="0" borderId="12" xfId="0" applyFont="1" applyFill="1" applyBorder="1" applyAlignment="1">
      <alignment/>
    </xf>
    <xf numFmtId="164" fontId="2" fillId="0" borderId="12" xfId="44" applyNumberFormat="1" applyFont="1" applyFill="1" applyBorder="1" applyAlignment="1">
      <alignment/>
    </xf>
    <xf numFmtId="167" fontId="2" fillId="0" borderId="12" xfId="44" applyNumberFormat="1" applyFont="1" applyBorder="1" applyAlignment="1">
      <alignment/>
    </xf>
    <xf numFmtId="167" fontId="2" fillId="0" borderId="0" xfId="44" applyNumberFormat="1" applyFont="1" applyBorder="1" applyAlignment="1">
      <alignment/>
    </xf>
    <xf numFmtId="0" fontId="2" fillId="0" borderId="13" xfId="0" applyFont="1" applyFill="1" applyBorder="1" applyAlignment="1">
      <alignment/>
    </xf>
    <xf numFmtId="0" fontId="0" fillId="0" borderId="14" xfId="0" applyFill="1" applyBorder="1" applyAlignment="1">
      <alignment/>
    </xf>
    <xf numFmtId="0" fontId="0" fillId="0" borderId="14" xfId="0" applyBorder="1" applyAlignment="1">
      <alignment/>
    </xf>
    <xf numFmtId="0" fontId="0" fillId="0" borderId="15" xfId="0" applyFill="1" applyBorder="1" applyAlignment="1">
      <alignment/>
    </xf>
    <xf numFmtId="0" fontId="0" fillId="0" borderId="16" xfId="0" applyFill="1" applyBorder="1" applyAlignment="1">
      <alignment/>
    </xf>
    <xf numFmtId="0" fontId="0" fillId="0" borderId="0" xfId="0" applyFill="1" applyBorder="1" applyAlignment="1">
      <alignment/>
    </xf>
    <xf numFmtId="165" fontId="0" fillId="0" borderId="0" xfId="0" applyNumberFormat="1" applyFill="1" applyBorder="1" applyAlignment="1">
      <alignment/>
    </xf>
    <xf numFmtId="164" fontId="2" fillId="0" borderId="0" xfId="44" applyNumberFormat="1" applyFont="1" applyFill="1" applyBorder="1" applyAlignment="1">
      <alignment/>
    </xf>
    <xf numFmtId="164" fontId="2" fillId="0" borderId="17" xfId="0" applyNumberFormat="1" applyFont="1" applyFill="1" applyBorder="1" applyAlignment="1">
      <alignment/>
    </xf>
    <xf numFmtId="43" fontId="0" fillId="0" borderId="0" xfId="44" applyFont="1" applyFill="1" applyAlignment="1">
      <alignment/>
    </xf>
    <xf numFmtId="43" fontId="0" fillId="0" borderId="0" xfId="0" applyNumberFormat="1" applyFill="1" applyAlignment="1">
      <alignment/>
    </xf>
    <xf numFmtId="43" fontId="0" fillId="0" borderId="0" xfId="44" applyFont="1" applyFill="1" applyAlignment="1">
      <alignment/>
    </xf>
    <xf numFmtId="0" fontId="0" fillId="0" borderId="18" xfId="0" applyFill="1" applyBorder="1" applyAlignment="1">
      <alignment/>
    </xf>
    <xf numFmtId="0" fontId="0" fillId="0" borderId="19" xfId="0" applyFill="1" applyBorder="1" applyAlignment="1">
      <alignment/>
    </xf>
    <xf numFmtId="165" fontId="0" fillId="0" borderId="19" xfId="0" applyNumberFormat="1" applyFill="1" applyBorder="1" applyAlignment="1">
      <alignment/>
    </xf>
    <xf numFmtId="164" fontId="2" fillId="0" borderId="19" xfId="44" applyNumberFormat="1" applyFont="1" applyFill="1" applyBorder="1" applyAlignment="1">
      <alignment/>
    </xf>
    <xf numFmtId="164" fontId="2" fillId="0" borderId="20" xfId="0" applyNumberFormat="1" applyFont="1" applyFill="1" applyBorder="1" applyAlignment="1">
      <alignment/>
    </xf>
    <xf numFmtId="164" fontId="43" fillId="0" borderId="0" xfId="0" applyNumberFormat="1" applyFont="1" applyFill="1" applyAlignment="1">
      <alignment/>
    </xf>
    <xf numFmtId="0" fontId="44" fillId="0" borderId="0" xfId="0" applyFont="1" applyFill="1" applyAlignment="1">
      <alignment/>
    </xf>
    <xf numFmtId="43" fontId="0" fillId="0" borderId="0" xfId="42" applyFont="1" applyAlignment="1">
      <alignment/>
    </xf>
    <xf numFmtId="0" fontId="0" fillId="0" borderId="0" xfId="0" applyFont="1" applyAlignment="1">
      <alignment/>
    </xf>
    <xf numFmtId="0" fontId="4" fillId="0" borderId="0" xfId="0" applyFont="1" applyFill="1" applyBorder="1" applyAlignment="1">
      <alignment horizontal="center"/>
    </xf>
    <xf numFmtId="0" fontId="0" fillId="8" borderId="0" xfId="0" applyFill="1" applyAlignment="1">
      <alignment/>
    </xf>
    <xf numFmtId="0" fontId="0" fillId="0" borderId="21" xfId="0" applyBorder="1" applyAlignment="1">
      <alignment/>
    </xf>
    <xf numFmtId="43" fontId="0" fillId="0" borderId="21" xfId="42" applyFont="1" applyBorder="1" applyAlignment="1">
      <alignment/>
    </xf>
    <xf numFmtId="0" fontId="0" fillId="0" borderId="21" xfId="0" applyFill="1" applyBorder="1" applyAlignment="1">
      <alignment/>
    </xf>
    <xf numFmtId="0" fontId="0" fillId="0" borderId="21" xfId="0" applyFont="1" applyBorder="1" applyAlignment="1">
      <alignment/>
    </xf>
    <xf numFmtId="43" fontId="0" fillId="0" borderId="21" xfId="42" applyFont="1" applyBorder="1" applyAlignment="1" quotePrefix="1">
      <alignment horizontal="left"/>
    </xf>
    <xf numFmtId="43" fontId="0" fillId="0" borderId="21" xfId="42" applyFont="1" applyBorder="1" applyAlignment="1" quotePrefix="1">
      <alignment horizontal="left"/>
    </xf>
    <xf numFmtId="43" fontId="0" fillId="0" borderId="21" xfId="42" applyFont="1" applyBorder="1" applyAlignment="1">
      <alignment/>
    </xf>
    <xf numFmtId="43" fontId="0" fillId="0" borderId="0" xfId="42" applyFont="1" applyFill="1" applyBorder="1" applyAlignment="1">
      <alignment/>
    </xf>
    <xf numFmtId="43" fontId="0" fillId="0" borderId="21" xfId="42" applyFont="1" applyFill="1" applyBorder="1" applyAlignment="1">
      <alignment/>
    </xf>
    <xf numFmtId="0" fontId="0" fillId="0" borderId="21" xfId="42" applyNumberFormat="1" applyFont="1" applyBorder="1" applyAlignment="1" quotePrefix="1">
      <alignment horizontal="center"/>
    </xf>
    <xf numFmtId="0" fontId="0" fillId="0" borderId="21" xfId="42" applyNumberFormat="1" applyFont="1" applyBorder="1" applyAlignment="1">
      <alignment horizontal="center"/>
    </xf>
    <xf numFmtId="0" fontId="0" fillId="0" borderId="21" xfId="42" applyNumberFormat="1" applyFont="1" applyBorder="1" applyAlignment="1" quotePrefix="1">
      <alignment horizontal="center"/>
    </xf>
    <xf numFmtId="0" fontId="0" fillId="0" borderId="0" xfId="0" applyFont="1" applyAlignment="1">
      <alignment horizontal="right"/>
    </xf>
    <xf numFmtId="43" fontId="0" fillId="8" borderId="0" xfId="45" applyFont="1" applyFill="1" applyAlignment="1">
      <alignment/>
    </xf>
    <xf numFmtId="0" fontId="0" fillId="0" borderId="21" xfId="0" applyFont="1" applyBorder="1" applyAlignment="1" quotePrefix="1">
      <alignment horizontal="left"/>
    </xf>
    <xf numFmtId="164" fontId="2" fillId="0" borderId="21" xfId="42" applyNumberFormat="1" applyFont="1" applyFill="1" applyBorder="1" applyAlignment="1">
      <alignment/>
    </xf>
    <xf numFmtId="164" fontId="0" fillId="0" borderId="21" xfId="42" applyNumberFormat="1" applyFont="1" applyFill="1" applyBorder="1" applyAlignment="1">
      <alignment/>
    </xf>
    <xf numFmtId="164" fontId="0" fillId="0" borderId="21" xfId="42" applyNumberFormat="1" applyFont="1" applyBorder="1" applyAlignment="1">
      <alignment/>
    </xf>
    <xf numFmtId="0" fontId="0" fillId="0" borderId="21" xfId="0" applyBorder="1" applyAlignment="1" quotePrefix="1">
      <alignment horizontal="left"/>
    </xf>
    <xf numFmtId="164" fontId="0" fillId="0" borderId="21" xfId="0" applyNumberFormat="1" applyFont="1" applyFill="1" applyBorder="1" applyAlignment="1">
      <alignment/>
    </xf>
    <xf numFmtId="43" fontId="2" fillId="0" borderId="0" xfId="42" applyFont="1" applyFill="1" applyBorder="1" applyAlignment="1">
      <alignment/>
    </xf>
    <xf numFmtId="164" fontId="0" fillId="0" borderId="21" xfId="42" applyNumberFormat="1" applyFont="1" applyBorder="1" applyAlignment="1" quotePrefix="1">
      <alignment horizontal="left"/>
    </xf>
    <xf numFmtId="43" fontId="0" fillId="0" borderId="0" xfId="42" applyFont="1" applyFill="1" applyBorder="1" applyAlignment="1">
      <alignment/>
    </xf>
    <xf numFmtId="164" fontId="0" fillId="0" borderId="21" xfId="42" applyNumberFormat="1" applyFont="1" applyFill="1" applyBorder="1" applyAlignment="1">
      <alignment/>
    </xf>
    <xf numFmtId="164" fontId="0" fillId="0" borderId="0" xfId="42" applyNumberFormat="1" applyFont="1" applyAlignment="1">
      <alignment/>
    </xf>
    <xf numFmtId="164" fontId="0" fillId="0" borderId="0" xfId="0" applyNumberFormat="1" applyFill="1" applyAlignment="1">
      <alignment/>
    </xf>
    <xf numFmtId="9" fontId="0" fillId="0" borderId="0" xfId="59" applyFont="1" applyFill="1" applyAlignment="1">
      <alignment/>
    </xf>
    <xf numFmtId="164" fontId="0" fillId="0" borderId="0" xfId="42" applyNumberFormat="1" applyFont="1" applyAlignment="1">
      <alignment/>
    </xf>
    <xf numFmtId="164" fontId="0" fillId="0" borderId="21" xfId="42" applyNumberFormat="1" applyFont="1" applyBorder="1" applyAlignment="1">
      <alignment/>
    </xf>
    <xf numFmtId="0" fontId="0" fillId="0" borderId="21" xfId="0" applyFont="1" applyBorder="1" applyAlignment="1" quotePrefix="1">
      <alignment/>
    </xf>
    <xf numFmtId="164" fontId="0" fillId="0" borderId="21" xfId="42" applyNumberFormat="1" applyFont="1" applyBorder="1" applyAlignment="1" quotePrefix="1">
      <alignment horizontal="left"/>
    </xf>
    <xf numFmtId="0" fontId="2" fillId="19" borderId="21" xfId="0" applyFont="1" applyFill="1" applyBorder="1" applyAlignment="1">
      <alignment/>
    </xf>
    <xf numFmtId="164" fontId="2" fillId="19" borderId="21" xfId="42" applyNumberFormat="1" applyFont="1" applyFill="1" applyBorder="1" applyAlignment="1">
      <alignment/>
    </xf>
    <xf numFmtId="0" fontId="0" fillId="19" borderId="0" xfId="0" applyFill="1" applyAlignment="1">
      <alignment/>
    </xf>
    <xf numFmtId="164" fontId="2" fillId="19" borderId="21" xfId="0" applyNumberFormat="1" applyFont="1" applyFill="1" applyBorder="1" applyAlignment="1">
      <alignment/>
    </xf>
    <xf numFmtId="43" fontId="2" fillId="19" borderId="0" xfId="0" applyNumberFormat="1" applyFont="1" applyFill="1" applyBorder="1" applyAlignment="1">
      <alignment/>
    </xf>
    <xf numFmtId="43" fontId="2" fillId="19" borderId="0" xfId="42" applyFont="1" applyFill="1" applyBorder="1" applyAlignment="1">
      <alignment/>
    </xf>
    <xf numFmtId="164" fontId="0" fillId="19" borderId="21" xfId="42" applyNumberFormat="1" applyFont="1" applyFill="1" applyBorder="1" applyAlignment="1">
      <alignment/>
    </xf>
    <xf numFmtId="164" fontId="0" fillId="19" borderId="0" xfId="0" applyNumberFormat="1" applyFill="1" applyAlignment="1">
      <alignment/>
    </xf>
    <xf numFmtId="43" fontId="0" fillId="0" borderId="0" xfId="0" applyNumberFormat="1" applyFill="1" applyBorder="1" applyAlignment="1">
      <alignment/>
    </xf>
    <xf numFmtId="43" fontId="0" fillId="0" borderId="0" xfId="0" applyNumberFormat="1" applyAlignment="1">
      <alignment/>
    </xf>
    <xf numFmtId="43" fontId="43" fillId="0" borderId="0" xfId="42" applyFont="1" applyAlignment="1">
      <alignment/>
    </xf>
    <xf numFmtId="0" fontId="43" fillId="0" borderId="0" xfId="0" applyFont="1" applyAlignment="1">
      <alignment/>
    </xf>
    <xf numFmtId="164" fontId="0" fillId="0" borderId="0" xfId="45" applyNumberFormat="1" applyFont="1" applyAlignment="1">
      <alignment/>
    </xf>
    <xf numFmtId="0" fontId="0" fillId="0" borderId="0" xfId="0" applyFont="1" applyBorder="1" applyAlignment="1" quotePrefix="1">
      <alignment horizontal="left"/>
    </xf>
    <xf numFmtId="0" fontId="0" fillId="0" borderId="0" xfId="0" applyBorder="1" applyAlignment="1">
      <alignment/>
    </xf>
    <xf numFmtId="0" fontId="0" fillId="0" borderId="0" xfId="0" applyBorder="1" applyAlignment="1" quotePrefix="1">
      <alignment horizontal="left"/>
    </xf>
    <xf numFmtId="43" fontId="0" fillId="0" borderId="0" xfId="42" applyFont="1" applyBorder="1" applyAlignment="1">
      <alignment/>
    </xf>
    <xf numFmtId="167" fontId="0" fillId="0" borderId="21" xfId="45" applyNumberFormat="1" applyFont="1" applyFill="1" applyBorder="1" applyAlignment="1">
      <alignment/>
    </xf>
    <xf numFmtId="167" fontId="0" fillId="0" borderId="0" xfId="0" applyNumberFormat="1" applyAlignment="1">
      <alignment/>
    </xf>
    <xf numFmtId="0" fontId="43" fillId="0" borderId="21" xfId="0" applyFont="1" applyFill="1" applyBorder="1" applyAlignment="1">
      <alignment/>
    </xf>
    <xf numFmtId="0" fontId="0" fillId="0" borderId="0" xfId="0" applyFont="1" applyBorder="1" applyAlignment="1" quotePrefix="1">
      <alignment/>
    </xf>
    <xf numFmtId="0" fontId="0" fillId="0" borderId="19" xfId="0" applyFont="1" applyBorder="1" applyAlignment="1">
      <alignment horizontal="center"/>
    </xf>
    <xf numFmtId="0" fontId="2" fillId="0" borderId="0" xfId="0" applyFont="1" applyAlignment="1">
      <alignment horizontal="right"/>
    </xf>
    <xf numFmtId="164" fontId="0" fillId="0" borderId="0" xfId="42" applyNumberFormat="1" applyFont="1" applyFill="1" applyAlignment="1">
      <alignment/>
    </xf>
    <xf numFmtId="164" fontId="0" fillId="0" borderId="0" xfId="42" applyNumberFormat="1" applyFont="1" applyFill="1" applyAlignment="1">
      <alignment/>
    </xf>
    <xf numFmtId="0" fontId="2" fillId="0" borderId="0" xfId="0" applyFont="1" applyFill="1" applyBorder="1" applyAlignment="1">
      <alignment horizontal="right"/>
    </xf>
    <xf numFmtId="164" fontId="2" fillId="0" borderId="0" xfId="42" applyNumberFormat="1" applyFont="1" applyAlignment="1">
      <alignment/>
    </xf>
    <xf numFmtId="164" fontId="2" fillId="0" borderId="0" xfId="0" applyNumberFormat="1" applyFont="1" applyAlignment="1">
      <alignment/>
    </xf>
    <xf numFmtId="164" fontId="0" fillId="0" borderId="19" xfId="42" applyNumberFormat="1" applyFont="1" applyBorder="1" applyAlignment="1">
      <alignment/>
    </xf>
    <xf numFmtId="0" fontId="0" fillId="0" borderId="0" xfId="0" applyAlignment="1">
      <alignment horizontal="center"/>
    </xf>
    <xf numFmtId="0" fontId="0" fillId="0" borderId="19" xfId="0" applyBorder="1" applyAlignment="1">
      <alignment horizontal="center"/>
    </xf>
    <xf numFmtId="43" fontId="0" fillId="0" borderId="0" xfId="45" applyFont="1" applyAlignment="1">
      <alignment/>
    </xf>
    <xf numFmtId="43" fontId="0" fillId="0" borderId="0" xfId="45" applyFont="1" applyFill="1" applyAlignment="1">
      <alignment/>
    </xf>
    <xf numFmtId="0" fontId="45" fillId="0" borderId="0" xfId="0" applyFont="1" applyAlignment="1">
      <alignment/>
    </xf>
    <xf numFmtId="167" fontId="0" fillId="0" borderId="0" xfId="42" applyNumberFormat="1" applyFont="1" applyAlignment="1">
      <alignment/>
    </xf>
    <xf numFmtId="0" fontId="0" fillId="33" borderId="0" xfId="0" applyFill="1" applyAlignment="1">
      <alignment/>
    </xf>
    <xf numFmtId="167" fontId="0" fillId="33" borderId="0" xfId="0" applyNumberFormat="1" applyFill="1" applyAlignment="1">
      <alignment/>
    </xf>
    <xf numFmtId="38" fontId="0" fillId="0" borderId="0" xfId="0" applyNumberFormat="1" applyFont="1" applyFill="1" applyAlignment="1">
      <alignment/>
    </xf>
    <xf numFmtId="164" fontId="0" fillId="0" borderId="0" xfId="0" applyNumberFormat="1" applyAlignment="1">
      <alignment/>
    </xf>
    <xf numFmtId="164" fontId="36" fillId="30" borderId="1" xfId="54" applyNumberFormat="1" applyAlignment="1">
      <alignment/>
    </xf>
    <xf numFmtId="0" fontId="0" fillId="0" borderId="19" xfId="0" applyBorder="1" applyAlignment="1">
      <alignment/>
    </xf>
    <xf numFmtId="0" fontId="0" fillId="0" borderId="0" xfId="0" applyFont="1" applyAlignment="1">
      <alignment wrapText="1"/>
    </xf>
    <xf numFmtId="0" fontId="0" fillId="0" borderId="19" xfId="0" applyFill="1" applyBorder="1" applyAlignment="1">
      <alignment horizontal="center"/>
    </xf>
    <xf numFmtId="0" fontId="0" fillId="0" borderId="19" xfId="0" applyFont="1" applyFill="1" applyBorder="1" applyAlignment="1">
      <alignment horizontal="center"/>
    </xf>
    <xf numFmtId="0" fontId="0" fillId="0" borderId="0" xfId="0" applyFont="1" applyAlignment="1">
      <alignment horizontal="left" wrapText="1"/>
    </xf>
    <xf numFmtId="0" fontId="4" fillId="0" borderId="19" xfId="0" applyFont="1" applyBorder="1" applyAlignment="1">
      <alignment horizontal="center"/>
    </xf>
    <xf numFmtId="0" fontId="0" fillId="0" borderId="13" xfId="0" applyFont="1" applyFill="1" applyBorder="1" applyAlignment="1" quotePrefix="1">
      <alignment horizontal="center"/>
    </xf>
    <xf numFmtId="0" fontId="0" fillId="0" borderId="15" xfId="0" applyFill="1" applyBorder="1" applyAlignment="1">
      <alignment horizontal="center"/>
    </xf>
    <xf numFmtId="0" fontId="0" fillId="0" borderId="16" xfId="0" applyFill="1" applyBorder="1" applyAlignment="1">
      <alignment horizontal="center"/>
    </xf>
    <xf numFmtId="0" fontId="0" fillId="0" borderId="17" xfId="0" applyFill="1" applyBorder="1" applyAlignment="1">
      <alignment horizontal="center"/>
    </xf>
    <xf numFmtId="0" fontId="0" fillId="0" borderId="18" xfId="0" applyFill="1" applyBorder="1" applyAlignment="1">
      <alignment horizontal="center"/>
    </xf>
    <xf numFmtId="0" fontId="0" fillId="0" borderId="20" xfId="0" applyFill="1" applyBorder="1" applyAlignment="1">
      <alignment horizontal="center"/>
    </xf>
    <xf numFmtId="0" fontId="0" fillId="0" borderId="13" xfId="0" applyFill="1" applyBorder="1" applyAlignment="1">
      <alignment horizontal="center"/>
    </xf>
    <xf numFmtId="43" fontId="4" fillId="0" borderId="19" xfId="42" applyFont="1" applyBorder="1" applyAlignment="1" quotePrefix="1">
      <alignment horizontal="center"/>
    </xf>
    <xf numFmtId="43" fontId="4" fillId="0" borderId="19" xfId="42" applyFont="1" applyBorder="1" applyAlignment="1">
      <alignment horizontal="center"/>
    </xf>
    <xf numFmtId="0" fontId="4" fillId="0" borderId="19" xfId="0" applyFont="1" applyFill="1" applyBorder="1" applyAlignment="1">
      <alignment horizontal="center"/>
    </xf>
    <xf numFmtId="0" fontId="4" fillId="0" borderId="19" xfId="0" applyFont="1" applyBorder="1" applyAlignment="1" quotePrefix="1">
      <alignment horizontal="center"/>
    </xf>
    <xf numFmtId="0" fontId="4" fillId="0" borderId="19" xfId="0" applyFont="1" applyFill="1" applyBorder="1" applyAlignment="1" quotePrefix="1">
      <alignment horizontal="center"/>
    </xf>
    <xf numFmtId="0" fontId="0" fillId="0" borderId="19" xfId="0"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P28"/>
  <sheetViews>
    <sheetView tabSelected="1" workbookViewId="0" topLeftCell="A1">
      <selection activeCell="I20" sqref="I20"/>
    </sheetView>
  </sheetViews>
  <sheetFormatPr defaultColWidth="9.140625" defaultRowHeight="12.75"/>
  <cols>
    <col min="1" max="1" width="30.421875" style="0" bestFit="1" customWidth="1"/>
    <col min="2" max="2" width="2.28125" style="0" customWidth="1"/>
    <col min="6" max="6" width="2.28125" style="0" customWidth="1"/>
    <col min="8" max="8" width="2.28125" style="0" customWidth="1"/>
    <col min="13" max="13" width="12.8515625" style="0" bestFit="1" customWidth="1"/>
  </cols>
  <sheetData>
    <row r="1" ht="12.75">
      <c r="A1" s="1" t="s">
        <v>0</v>
      </c>
    </row>
    <row r="2" ht="12.75">
      <c r="A2" s="1" t="s">
        <v>1</v>
      </c>
    </row>
    <row r="3" ht="12.75">
      <c r="A3" s="1" t="s">
        <v>2</v>
      </c>
    </row>
    <row r="5" s="2" customFormat="1" ht="12.75"/>
    <row r="6" spans="3:11" s="2" customFormat="1" ht="12.75">
      <c r="C6" s="113" t="s">
        <v>3</v>
      </c>
      <c r="D6" s="113"/>
      <c r="E6" s="113"/>
      <c r="G6" s="3" t="s">
        <v>4</v>
      </c>
      <c r="I6" s="114" t="s">
        <v>5</v>
      </c>
      <c r="J6" s="113"/>
      <c r="K6" s="113"/>
    </row>
    <row r="7" spans="1:11" s="2" customFormat="1" ht="12.75">
      <c r="A7" s="4"/>
      <c r="B7" s="4"/>
      <c r="C7" s="4" t="s">
        <v>6</v>
      </c>
      <c r="D7" s="4" t="s">
        <v>7</v>
      </c>
      <c r="E7" s="4" t="s">
        <v>8</v>
      </c>
      <c r="F7" s="4"/>
      <c r="G7" s="4" t="s">
        <v>9</v>
      </c>
      <c r="H7" s="4"/>
      <c r="I7" s="4" t="s">
        <v>6</v>
      </c>
      <c r="J7" s="4" t="s">
        <v>7</v>
      </c>
      <c r="K7" s="4" t="s">
        <v>8</v>
      </c>
    </row>
    <row r="8" s="2" customFormat="1" ht="12.75"/>
    <row r="9" s="2" customFormat="1" ht="12.75">
      <c r="A9" s="5" t="s">
        <v>10</v>
      </c>
    </row>
    <row r="10" spans="1:11" s="2" customFormat="1" ht="12.75">
      <c r="A10" s="5">
        <v>2017</v>
      </c>
      <c r="C10" s="6">
        <v>3682</v>
      </c>
      <c r="D10" s="6">
        <v>3216</v>
      </c>
      <c r="E10" s="7">
        <f>SUM(C10:D10)</f>
        <v>6898</v>
      </c>
      <c r="G10" s="8">
        <f>'CPI Summary'!G20</f>
        <v>1</v>
      </c>
      <c r="I10" s="7">
        <f aca="true" t="shared" si="0" ref="I10:K12">+C10*$G10</f>
        <v>3682</v>
      </c>
      <c r="J10" s="7">
        <f t="shared" si="0"/>
        <v>3216</v>
      </c>
      <c r="K10" s="7">
        <f t="shared" si="0"/>
        <v>6898</v>
      </c>
    </row>
    <row r="11" spans="1:11" s="2" customFormat="1" ht="12.75">
      <c r="A11" s="5">
        <f>2016</f>
        <v>2016</v>
      </c>
      <c r="C11" s="6">
        <v>2304.50294</v>
      </c>
      <c r="D11" s="6">
        <v>2841.20621</v>
      </c>
      <c r="E11" s="7">
        <f>SUM(C11:D11)</f>
        <v>5145.70915</v>
      </c>
      <c r="G11" s="8">
        <f>'CPI Summary'!G19</f>
        <v>1.025</v>
      </c>
      <c r="I11" s="7">
        <f t="shared" si="0"/>
        <v>2362.1155134999995</v>
      </c>
      <c r="J11" s="7">
        <f t="shared" si="0"/>
        <v>2912.2363652499994</v>
      </c>
      <c r="K11" s="7">
        <f t="shared" si="0"/>
        <v>5274.351878749999</v>
      </c>
    </row>
    <row r="12" spans="1:16" s="2" customFormat="1" ht="12.75">
      <c r="A12" s="5">
        <v>2015</v>
      </c>
      <c r="C12" s="108">
        <v>4844.2139400000015</v>
      </c>
      <c r="D12" s="6">
        <v>3606.32971</v>
      </c>
      <c r="E12" s="7">
        <f>SUM(C12:D12)</f>
        <v>8450.543650000001</v>
      </c>
      <c r="G12" s="8">
        <f>'CPI Summary'!G18</f>
        <v>1.0379002350042401</v>
      </c>
      <c r="I12" s="7">
        <f t="shared" si="0"/>
        <v>5027.810786736817</v>
      </c>
      <c r="J12" s="7">
        <f t="shared" si="0"/>
        <v>3743.010453511773</v>
      </c>
      <c r="K12" s="7">
        <f t="shared" si="0"/>
        <v>8770.82124024859</v>
      </c>
      <c r="P12" s="9"/>
    </row>
    <row r="13" spans="3:11" s="2" customFormat="1" ht="12.75">
      <c r="C13" s="7"/>
      <c r="D13" s="7"/>
      <c r="E13" s="7"/>
      <c r="G13" s="10"/>
      <c r="I13" s="7"/>
      <c r="J13" s="7"/>
      <c r="K13" s="7"/>
    </row>
    <row r="14" spans="1:11" s="2" customFormat="1" ht="13.5" thickBot="1">
      <c r="A14" s="5" t="s">
        <v>8</v>
      </c>
      <c r="C14" s="11">
        <f>SUM(C10:C12)</f>
        <v>10830.716880000002</v>
      </c>
      <c r="D14" s="11">
        <f>SUM(D10:D12)</f>
        <v>9663.53592</v>
      </c>
      <c r="E14" s="11">
        <f>SUM(E10:E12)</f>
        <v>20494.252800000002</v>
      </c>
      <c r="G14" s="10"/>
      <c r="I14" s="11">
        <f>SUM(I10:I12)</f>
        <v>11071.926300236817</v>
      </c>
      <c r="J14" s="11">
        <f>SUM(J10:J12)</f>
        <v>9871.246818761772</v>
      </c>
      <c r="K14" s="11">
        <f>SUM(K10:K12)</f>
        <v>20943.173118998588</v>
      </c>
    </row>
    <row r="15" spans="3:11" s="2" customFormat="1" ht="13.5" thickTop="1">
      <c r="C15" s="7"/>
      <c r="D15" s="7"/>
      <c r="E15" s="7"/>
      <c r="G15" s="10"/>
      <c r="I15" s="7"/>
      <c r="J15" s="7"/>
      <c r="K15" s="7"/>
    </row>
    <row r="16" spans="1:11" s="2" customFormat="1" ht="12.75">
      <c r="A16" s="12" t="s">
        <v>11</v>
      </c>
      <c r="B16" s="13"/>
      <c r="C16" s="14"/>
      <c r="D16" s="14"/>
      <c r="E16" s="14"/>
      <c r="F16" s="13"/>
      <c r="G16" s="15"/>
      <c r="H16" s="13"/>
      <c r="I16" s="14">
        <f>AVERAGE(I10:I12)</f>
        <v>3690.642100078939</v>
      </c>
      <c r="J16" s="14">
        <f>AVERAGE(J10:J12)</f>
        <v>3290.415606253924</v>
      </c>
      <c r="K16" s="14">
        <f>AVERAGE(K10:K12)</f>
        <v>6981.057706332863</v>
      </c>
    </row>
    <row r="17" s="2" customFormat="1" ht="12.75">
      <c r="G17" s="16"/>
    </row>
    <row r="18" spans="1:11" s="2" customFormat="1" ht="12.75">
      <c r="A18" s="17" t="s">
        <v>12</v>
      </c>
      <c r="B18" s="18"/>
      <c r="C18" s="18"/>
      <c r="D18" s="18"/>
      <c r="E18" s="18"/>
      <c r="F18" s="18"/>
      <c r="G18" s="19"/>
      <c r="H18" s="18"/>
      <c r="I18" s="18"/>
      <c r="J18" s="18"/>
      <c r="K18" s="20"/>
    </row>
    <row r="19" spans="1:11" s="2" customFormat="1" ht="12.75">
      <c r="A19" s="21">
        <f>A10</f>
        <v>2017</v>
      </c>
      <c r="B19" s="22"/>
      <c r="C19" s="22"/>
      <c r="D19" s="22"/>
      <c r="E19" s="22"/>
      <c r="F19" s="22"/>
      <c r="G19" s="23">
        <f>'CPI Summary'!G20</f>
        <v>1</v>
      </c>
      <c r="H19" s="22"/>
      <c r="I19" s="24">
        <f>+I$16*$G19</f>
        <v>3690.642100078939</v>
      </c>
      <c r="J19" s="24">
        <f>+J$16*$G19</f>
        <v>3290.415606253924</v>
      </c>
      <c r="K19" s="25">
        <f aca="true" t="shared" si="1" ref="K19:K24">SUM(I19:J19)</f>
        <v>6981.057706332864</v>
      </c>
    </row>
    <row r="20" spans="1:15" s="2" customFormat="1" ht="12.75">
      <c r="A20" s="21">
        <f>A19+1</f>
        <v>2018</v>
      </c>
      <c r="B20" s="22"/>
      <c r="C20" s="22"/>
      <c r="D20" s="22"/>
      <c r="E20" s="22"/>
      <c r="F20" s="22"/>
      <c r="G20" s="23">
        <f>'CPI Summary'!G21</f>
        <v>1.0203252032520325</v>
      </c>
      <c r="H20" s="22"/>
      <c r="I20" s="24">
        <f aca="true" t="shared" si="2" ref="I20:J24">+I$16*$G20</f>
        <v>3765.6551508935518</v>
      </c>
      <c r="J20" s="24">
        <f t="shared" si="2"/>
        <v>3357.2939722346946</v>
      </c>
      <c r="K20" s="25">
        <f t="shared" si="1"/>
        <v>7122.949123128246</v>
      </c>
      <c r="M20" s="26"/>
      <c r="O20" s="27"/>
    </row>
    <row r="21" spans="1:15" s="2" customFormat="1" ht="12.75">
      <c r="A21" s="21">
        <f>A20+1</f>
        <v>2019</v>
      </c>
      <c r="B21" s="22"/>
      <c r="C21" s="22"/>
      <c r="D21" s="22"/>
      <c r="E21" s="22"/>
      <c r="F21" s="22"/>
      <c r="G21" s="23">
        <f>'CPI Summary'!G22</f>
        <v>1.0447154471544715</v>
      </c>
      <c r="H21" s="22"/>
      <c r="I21" s="24">
        <f t="shared" si="2"/>
        <v>3855.6708118710867</v>
      </c>
      <c r="J21" s="24">
        <f t="shared" si="2"/>
        <v>3437.54801141162</v>
      </c>
      <c r="K21" s="25">
        <f t="shared" si="1"/>
        <v>7293.218823282707</v>
      </c>
      <c r="M21" s="26"/>
      <c r="O21" s="27"/>
    </row>
    <row r="22" spans="1:15" s="2" customFormat="1" ht="12.75">
      <c r="A22" s="21">
        <f>A21+1</f>
        <v>2020</v>
      </c>
      <c r="B22" s="22"/>
      <c r="C22" s="22"/>
      <c r="D22" s="22"/>
      <c r="E22" s="22"/>
      <c r="F22" s="22"/>
      <c r="G22" s="23">
        <f>'CPI Summary'!G23</f>
        <v>1.0731707317073171</v>
      </c>
      <c r="H22" s="22"/>
      <c r="I22" s="24">
        <f t="shared" si="2"/>
        <v>3960.689083011545</v>
      </c>
      <c r="J22" s="24">
        <f t="shared" si="2"/>
        <v>3531.177723784699</v>
      </c>
      <c r="K22" s="25">
        <f t="shared" si="1"/>
        <v>7491.866806796244</v>
      </c>
      <c r="M22" s="28"/>
      <c r="O22" s="27"/>
    </row>
    <row r="23" spans="1:15" s="2" customFormat="1" ht="12.75">
      <c r="A23" s="21">
        <f>A22+1</f>
        <v>2021</v>
      </c>
      <c r="B23" s="22"/>
      <c r="C23" s="22"/>
      <c r="D23" s="22"/>
      <c r="E23" s="22"/>
      <c r="F23" s="22"/>
      <c r="G23" s="23">
        <f>'CPI Summary'!G24</f>
        <v>1.1016260162601625</v>
      </c>
      <c r="H23" s="22"/>
      <c r="I23" s="24">
        <f t="shared" si="2"/>
        <v>4065.7073541520017</v>
      </c>
      <c r="J23" s="24">
        <f t="shared" si="2"/>
        <v>3624.807436157778</v>
      </c>
      <c r="K23" s="25">
        <f t="shared" si="1"/>
        <v>7690.5147903097795</v>
      </c>
      <c r="M23" s="26"/>
      <c r="O23" s="27"/>
    </row>
    <row r="24" spans="1:15" s="2" customFormat="1" ht="12.75">
      <c r="A24" s="29">
        <f>A23+1</f>
        <v>2022</v>
      </c>
      <c r="B24" s="30"/>
      <c r="C24" s="30"/>
      <c r="D24" s="30"/>
      <c r="E24" s="30"/>
      <c r="F24" s="30"/>
      <c r="G24" s="31">
        <f>'CPI Summary'!G25</f>
        <v>1.1300813008130082</v>
      </c>
      <c r="H24" s="30"/>
      <c r="I24" s="32">
        <f t="shared" si="2"/>
        <v>4170.72562529246</v>
      </c>
      <c r="J24" s="32">
        <f t="shared" si="2"/>
        <v>3718.4371485308575</v>
      </c>
      <c r="K24" s="33">
        <f t="shared" si="1"/>
        <v>7889.162773823317</v>
      </c>
      <c r="M24" s="26"/>
      <c r="O24" s="27"/>
    </row>
    <row r="25" s="2" customFormat="1" ht="12.75"/>
    <row r="26" s="2" customFormat="1" ht="12.75"/>
    <row r="27" spans="3:12" s="2" customFormat="1" ht="12.75">
      <c r="C27" s="34"/>
      <c r="D27" s="34"/>
      <c r="E27" s="34"/>
      <c r="L27" s="35"/>
    </row>
    <row r="28" spans="3:5" s="2" customFormat="1" ht="12.75">
      <c r="C28" s="34"/>
      <c r="D28" s="34"/>
      <c r="E28" s="34"/>
    </row>
    <row r="29" s="2" customFormat="1" ht="12.75"/>
  </sheetData>
  <sheetProtection/>
  <mergeCells count="2">
    <mergeCell ref="C6:E6"/>
    <mergeCell ref="I6:K6"/>
  </mergeCells>
  <printOptions/>
  <pageMargins left="1" right="1" top="1" bottom="1.75" header="0.5" footer="0.5"/>
  <pageSetup fitToHeight="1" fitToWidth="1" horizontalDpi="600" verticalDpi="600" orientation="landscape" r:id="rId1"/>
  <headerFooter>
    <oddFooter>&amp;R&amp;"Times New Roman,Bold"&amp;12 Case Nos. 2018-00295
Attachment 2 to Response to KIUC-2 Question No. 12
Page &amp;P of &amp;N
Arbough
</oddFooter>
  </headerFooter>
</worksheet>
</file>

<file path=xl/worksheets/sheet2.xml><?xml version="1.0" encoding="utf-8"?>
<worksheet xmlns="http://schemas.openxmlformats.org/spreadsheetml/2006/main" xmlns:r="http://schemas.openxmlformats.org/officeDocument/2006/relationships">
  <sheetPr>
    <tabColor theme="8" tint="0.39998000860214233"/>
  </sheetPr>
  <dimension ref="A1:DN59"/>
  <sheetViews>
    <sheetView view="pageBreakPreview" zoomScale="60" zoomScaleNormal="90" workbookViewId="0" topLeftCell="BU1">
      <selection activeCell="BZ35" sqref="BZ35"/>
    </sheetView>
  </sheetViews>
  <sheetFormatPr defaultColWidth="9.140625" defaultRowHeight="12.75"/>
  <cols>
    <col min="1" max="1" width="11.7109375" style="0" bestFit="1" customWidth="1"/>
    <col min="4" max="4" width="11.140625" style="0" bestFit="1" customWidth="1"/>
    <col min="5" max="6" width="12.140625" style="0" bestFit="1" customWidth="1"/>
    <col min="7" max="7" width="11.140625" style="36" bestFit="1" customWidth="1"/>
    <col min="8" max="8" width="12.140625" style="36" bestFit="1" customWidth="1"/>
    <col min="9" max="13" width="11.140625" style="36" bestFit="1" customWidth="1"/>
    <col min="14" max="14" width="22.00390625" style="36" bestFit="1" customWidth="1"/>
    <col min="15" max="15" width="2.140625" style="0" customWidth="1"/>
    <col min="16" max="16" width="11.140625" style="0" bestFit="1" customWidth="1"/>
    <col min="18" max="18" width="6.140625" style="0" bestFit="1" customWidth="1"/>
    <col min="19" max="20" width="12.140625" style="0" bestFit="1" customWidth="1"/>
    <col min="21" max="21" width="6.8515625" style="0" bestFit="1" customWidth="1"/>
    <col min="22" max="22" width="11.140625" style="0" bestFit="1" customWidth="1"/>
    <col min="23" max="23" width="7.28125" style="0" bestFit="1" customWidth="1"/>
    <col min="24" max="27" width="6.8515625" style="0" bestFit="1" customWidth="1"/>
    <col min="28" max="28" width="12.57421875" style="0" bestFit="1" customWidth="1"/>
    <col min="29" max="29" width="2.28125" style="0" customWidth="1"/>
    <col min="30" max="30" width="11.140625" style="0" bestFit="1" customWidth="1"/>
    <col min="31" max="31" width="6.8515625" style="0" bestFit="1" customWidth="1"/>
    <col min="32" max="41" width="11.140625" style="0" bestFit="1" customWidth="1"/>
    <col min="42" max="42" width="12.57421875" style="0" bestFit="1" customWidth="1"/>
    <col min="43" max="43" width="3.28125" style="2" customWidth="1"/>
    <col min="44" max="44" width="11.140625" style="2" bestFit="1" customWidth="1"/>
    <col min="45" max="45" width="6.8515625" style="2" bestFit="1" customWidth="1"/>
    <col min="46" max="46" width="11.140625" style="2" bestFit="1" customWidth="1"/>
    <col min="47" max="48" width="2.28125" style="2" customWidth="1"/>
    <col min="49" max="49" width="11.140625" style="2" bestFit="1" customWidth="1"/>
    <col min="50" max="50" width="6.8515625" style="2" bestFit="1" customWidth="1"/>
    <col min="51" max="53" width="11.140625" style="2" bestFit="1" customWidth="1"/>
    <col min="54" max="54" width="13.28125" style="2" bestFit="1" customWidth="1"/>
    <col min="55" max="60" width="11.140625" style="2" bestFit="1" customWidth="1"/>
    <col min="61" max="61" width="12.57421875" style="2" bestFit="1" customWidth="1"/>
    <col min="62" max="62" width="7.57421875" style="2" customWidth="1"/>
    <col min="63" max="63" width="11.140625" style="2" bestFit="1" customWidth="1"/>
    <col min="64" max="64" width="6.8515625" style="2" bestFit="1" customWidth="1"/>
    <col min="65" max="65" width="11.140625" style="2" bestFit="1" customWidth="1"/>
    <col min="68" max="68" width="11.140625" style="0" bestFit="1" customWidth="1"/>
    <col min="69" max="69" width="6.8515625" style="0" bestFit="1" customWidth="1"/>
    <col min="70" max="74" width="11.140625" style="0" bestFit="1" customWidth="1"/>
    <col min="76" max="76" width="34.8515625" style="0" customWidth="1"/>
    <col min="77" max="77" width="13.140625" style="0" customWidth="1"/>
    <col min="78" max="86" width="12.140625" style="0" bestFit="1" customWidth="1"/>
    <col min="87" max="87" width="11.140625" style="0" bestFit="1" customWidth="1"/>
    <col min="88" max="88" width="12.140625" style="0" bestFit="1" customWidth="1"/>
    <col min="89" max="89" width="13.8515625" style="0" bestFit="1" customWidth="1"/>
    <col min="91" max="102" width="12.140625" style="0" bestFit="1" customWidth="1"/>
    <col min="103" max="103" width="13.8515625" style="0" bestFit="1" customWidth="1"/>
    <col min="105" max="116" width="12.140625" style="0" bestFit="1" customWidth="1"/>
    <col min="117" max="117" width="13.8515625" style="0" bestFit="1" customWidth="1"/>
  </cols>
  <sheetData>
    <row r="1" ht="12.75">
      <c r="BY1" s="37" t="s">
        <v>13</v>
      </c>
    </row>
    <row r="2" spans="1:105" ht="15.75">
      <c r="A2" s="124" t="s">
        <v>14</v>
      </c>
      <c r="B2" s="125"/>
      <c r="C2" s="125"/>
      <c r="D2" s="125"/>
      <c r="E2" s="125"/>
      <c r="F2" s="125"/>
      <c r="G2" s="125"/>
      <c r="H2" s="125"/>
      <c r="I2" s="125"/>
      <c r="J2" s="125"/>
      <c r="K2" s="125"/>
      <c r="L2" s="125"/>
      <c r="M2" s="125"/>
      <c r="N2" s="125"/>
      <c r="P2" s="116" t="s">
        <v>15</v>
      </c>
      <c r="Q2" s="116"/>
      <c r="R2" s="116"/>
      <c r="S2" s="116"/>
      <c r="T2" s="116"/>
      <c r="U2" s="116"/>
      <c r="V2" s="116"/>
      <c r="W2" s="116"/>
      <c r="X2" s="116"/>
      <c r="Y2" s="116"/>
      <c r="Z2" s="116"/>
      <c r="AA2" s="116"/>
      <c r="AB2" s="116"/>
      <c r="AD2" s="116" t="s">
        <v>16</v>
      </c>
      <c r="AE2" s="116"/>
      <c r="AF2" s="116"/>
      <c r="AG2" s="116"/>
      <c r="AH2" s="116"/>
      <c r="AI2" s="116"/>
      <c r="AJ2" s="116"/>
      <c r="AK2" s="116"/>
      <c r="AL2" s="116"/>
      <c r="AM2" s="116"/>
      <c r="AN2" s="116"/>
      <c r="AO2" s="116"/>
      <c r="AP2" s="116"/>
      <c r="AQ2" s="38"/>
      <c r="AR2" s="126" t="s">
        <v>17</v>
      </c>
      <c r="AS2" s="126"/>
      <c r="AT2" s="126"/>
      <c r="AU2" s="38"/>
      <c r="AV2" s="38"/>
      <c r="AW2" s="127" t="s">
        <v>18</v>
      </c>
      <c r="AX2" s="116"/>
      <c r="AY2" s="116"/>
      <c r="AZ2" s="116"/>
      <c r="BA2" s="116"/>
      <c r="BB2" s="116"/>
      <c r="BC2" s="116"/>
      <c r="BD2" s="116"/>
      <c r="BE2" s="116"/>
      <c r="BF2" s="116"/>
      <c r="BG2" s="116"/>
      <c r="BH2" s="116"/>
      <c r="BI2" s="116"/>
      <c r="BJ2" s="38"/>
      <c r="BK2" s="128" t="s">
        <v>19</v>
      </c>
      <c r="BL2" s="126"/>
      <c r="BM2" s="126"/>
      <c r="BP2" s="116" t="s">
        <v>20</v>
      </c>
      <c r="BQ2" s="116"/>
      <c r="BR2" s="116"/>
      <c r="BS2" s="116"/>
      <c r="BT2" s="116"/>
      <c r="BU2" s="116"/>
      <c r="BV2" s="116"/>
      <c r="BY2" s="39">
        <f>BR4</f>
        <v>2018</v>
      </c>
      <c r="CM2" s="39">
        <f>BS4</f>
        <v>2019</v>
      </c>
      <c r="DA2" s="39">
        <f>BT4</f>
        <v>2020</v>
      </c>
    </row>
    <row r="3" spans="1:117" ht="12.75">
      <c r="A3" s="40" t="s">
        <v>21</v>
      </c>
      <c r="B3" s="40"/>
      <c r="C3" s="40"/>
      <c r="D3" s="40"/>
      <c r="E3" s="40"/>
      <c r="F3" s="40"/>
      <c r="H3" s="41"/>
      <c r="I3" s="41"/>
      <c r="J3" s="41"/>
      <c r="K3" s="41"/>
      <c r="L3" s="41"/>
      <c r="M3" s="41"/>
      <c r="N3" s="41"/>
      <c r="P3" s="40"/>
      <c r="Q3" s="40"/>
      <c r="R3" s="40"/>
      <c r="S3" s="40"/>
      <c r="T3" s="40"/>
      <c r="U3" s="40"/>
      <c r="V3" s="40"/>
      <c r="W3" s="40"/>
      <c r="X3" s="40"/>
      <c r="Y3" s="40"/>
      <c r="Z3" s="40"/>
      <c r="AA3" s="40"/>
      <c r="AB3" s="40"/>
      <c r="AD3" s="40"/>
      <c r="AE3" s="40"/>
      <c r="AF3" s="40"/>
      <c r="AG3" s="40"/>
      <c r="AH3" s="40"/>
      <c r="AI3" s="40"/>
      <c r="AJ3" s="40"/>
      <c r="AK3" s="40"/>
      <c r="AL3" s="40"/>
      <c r="AM3" s="40"/>
      <c r="AN3" s="40"/>
      <c r="AO3" s="40"/>
      <c r="AP3" s="40"/>
      <c r="AQ3" s="22"/>
      <c r="AR3" s="40"/>
      <c r="AS3" s="40"/>
      <c r="AT3" s="42"/>
      <c r="AU3" s="22"/>
      <c r="AV3" s="22"/>
      <c r="AW3" s="43"/>
      <c r="AX3" s="40"/>
      <c r="AY3" s="40"/>
      <c r="AZ3" s="40"/>
      <c r="BA3" s="40"/>
      <c r="BB3" s="40"/>
      <c r="BC3" s="40"/>
      <c r="BD3" s="40"/>
      <c r="BE3" s="40"/>
      <c r="BF3" s="40"/>
      <c r="BG3" s="40"/>
      <c r="BH3" s="40"/>
      <c r="BI3" s="40"/>
      <c r="BJ3" s="22"/>
      <c r="BK3" s="40"/>
      <c r="BL3" s="40"/>
      <c r="BM3" s="42"/>
      <c r="BP3" s="40"/>
      <c r="BQ3" s="40"/>
      <c r="BR3" s="41"/>
      <c r="BS3" s="40"/>
      <c r="BT3" s="40"/>
      <c r="BU3" s="40"/>
      <c r="BV3" s="40"/>
      <c r="BY3" s="37" t="s">
        <v>22</v>
      </c>
      <c r="BZ3" s="37" t="s">
        <v>23</v>
      </c>
      <c r="CA3" s="37" t="s">
        <v>24</v>
      </c>
      <c r="CB3" s="37" t="s">
        <v>25</v>
      </c>
      <c r="CC3" s="37" t="s">
        <v>26</v>
      </c>
      <c r="CD3" s="37" t="s">
        <v>27</v>
      </c>
      <c r="CE3" s="37" t="s">
        <v>28</v>
      </c>
      <c r="CF3" s="37" t="s">
        <v>29</v>
      </c>
      <c r="CG3" s="37" t="s">
        <v>30</v>
      </c>
      <c r="CH3" s="37" t="s">
        <v>31</v>
      </c>
      <c r="CI3" s="37" t="s">
        <v>32</v>
      </c>
      <c r="CJ3" s="37" t="s">
        <v>33</v>
      </c>
      <c r="CK3" s="37" t="s">
        <v>8</v>
      </c>
      <c r="CM3" s="37" t="s">
        <v>22</v>
      </c>
      <c r="CN3" s="37" t="s">
        <v>23</v>
      </c>
      <c r="CO3" s="37" t="s">
        <v>24</v>
      </c>
      <c r="CP3" s="37" t="s">
        <v>25</v>
      </c>
      <c r="CQ3" s="37" t="s">
        <v>26</v>
      </c>
      <c r="CR3" s="37" t="s">
        <v>27</v>
      </c>
      <c r="CS3" s="37" t="s">
        <v>28</v>
      </c>
      <c r="CT3" s="37" t="s">
        <v>29</v>
      </c>
      <c r="CU3" s="37" t="s">
        <v>30</v>
      </c>
      <c r="CV3" s="37" t="s">
        <v>31</v>
      </c>
      <c r="CW3" s="37" t="s">
        <v>32</v>
      </c>
      <c r="CX3" s="37" t="s">
        <v>33</v>
      </c>
      <c r="CY3" s="37" t="s">
        <v>8</v>
      </c>
      <c r="DA3" s="37" t="s">
        <v>22</v>
      </c>
      <c r="DB3" s="37" t="s">
        <v>23</v>
      </c>
      <c r="DC3" s="37" t="s">
        <v>24</v>
      </c>
      <c r="DD3" s="37" t="s">
        <v>25</v>
      </c>
      <c r="DE3" s="37" t="s">
        <v>26</v>
      </c>
      <c r="DF3" s="37" t="s">
        <v>27</v>
      </c>
      <c r="DG3" s="37" t="s">
        <v>28</v>
      </c>
      <c r="DH3" s="37" t="s">
        <v>29</v>
      </c>
      <c r="DI3" s="37" t="s">
        <v>30</v>
      </c>
      <c r="DJ3" s="37" t="s">
        <v>31</v>
      </c>
      <c r="DK3" s="37" t="s">
        <v>32</v>
      </c>
      <c r="DL3" s="37" t="s">
        <v>33</v>
      </c>
      <c r="DM3" s="37" t="s">
        <v>8</v>
      </c>
    </row>
    <row r="4" spans="1:116" ht="12.75">
      <c r="A4" s="40" t="s">
        <v>34</v>
      </c>
      <c r="B4" s="40" t="s">
        <v>35</v>
      </c>
      <c r="C4" s="40" t="s">
        <v>36</v>
      </c>
      <c r="D4" s="44" t="s">
        <v>37</v>
      </c>
      <c r="E4" s="44" t="s">
        <v>38</v>
      </c>
      <c r="F4" s="41" t="s">
        <v>39</v>
      </c>
      <c r="G4" s="41" t="s">
        <v>40</v>
      </c>
      <c r="H4" s="41" t="s">
        <v>41</v>
      </c>
      <c r="I4" s="41" t="s">
        <v>42</v>
      </c>
      <c r="J4" s="41" t="s">
        <v>43</v>
      </c>
      <c r="K4" s="44" t="s">
        <v>44</v>
      </c>
      <c r="L4" s="45" t="s">
        <v>45</v>
      </c>
      <c r="M4" s="45" t="s">
        <v>46</v>
      </c>
      <c r="N4" s="46" t="s">
        <v>47</v>
      </c>
      <c r="P4" s="40" t="s">
        <v>35</v>
      </c>
      <c r="Q4" s="40" t="s">
        <v>36</v>
      </c>
      <c r="R4" s="44" t="s">
        <v>37</v>
      </c>
      <c r="S4" s="44" t="s">
        <v>38</v>
      </c>
      <c r="T4" s="41" t="s">
        <v>39</v>
      </c>
      <c r="U4" s="41" t="s">
        <v>40</v>
      </c>
      <c r="V4" s="41" t="s">
        <v>41</v>
      </c>
      <c r="W4" s="41" t="s">
        <v>42</v>
      </c>
      <c r="X4" s="41" t="s">
        <v>43</v>
      </c>
      <c r="Y4" s="44" t="s">
        <v>44</v>
      </c>
      <c r="Z4" s="45" t="s">
        <v>45</v>
      </c>
      <c r="AA4" s="45" t="s">
        <v>46</v>
      </c>
      <c r="AB4" s="41" t="s">
        <v>48</v>
      </c>
      <c r="AD4" s="40" t="s">
        <v>35</v>
      </c>
      <c r="AE4" s="40" t="s">
        <v>36</v>
      </c>
      <c r="AF4" s="44" t="s">
        <v>37</v>
      </c>
      <c r="AG4" s="44" t="s">
        <v>38</v>
      </c>
      <c r="AH4" s="41" t="s">
        <v>39</v>
      </c>
      <c r="AI4" s="41" t="s">
        <v>40</v>
      </c>
      <c r="AJ4" s="41" t="s">
        <v>41</v>
      </c>
      <c r="AK4" s="41" t="s">
        <v>42</v>
      </c>
      <c r="AL4" s="41" t="s">
        <v>43</v>
      </c>
      <c r="AM4" s="44" t="s">
        <v>44</v>
      </c>
      <c r="AN4" s="45" t="s">
        <v>45</v>
      </c>
      <c r="AO4" s="45" t="s">
        <v>46</v>
      </c>
      <c r="AP4" s="41" t="s">
        <v>48</v>
      </c>
      <c r="AQ4" s="47"/>
      <c r="AR4" s="40" t="s">
        <v>35</v>
      </c>
      <c r="AS4" s="40" t="s">
        <v>36</v>
      </c>
      <c r="AT4" s="48"/>
      <c r="AU4" s="47"/>
      <c r="AV4" s="47"/>
      <c r="AW4" s="40" t="s">
        <v>35</v>
      </c>
      <c r="AX4" s="40" t="s">
        <v>36</v>
      </c>
      <c r="AY4" s="49">
        <v>2007</v>
      </c>
      <c r="AZ4" s="49">
        <v>2008</v>
      </c>
      <c r="BA4" s="50">
        <v>2009</v>
      </c>
      <c r="BB4" s="50">
        <v>2010</v>
      </c>
      <c r="BC4" s="50">
        <v>2011</v>
      </c>
      <c r="BD4" s="50">
        <v>2012</v>
      </c>
      <c r="BE4" s="50">
        <v>2013</v>
      </c>
      <c r="BF4" s="49">
        <v>2014</v>
      </c>
      <c r="BG4" s="51">
        <v>2015</v>
      </c>
      <c r="BH4" s="51">
        <v>2016</v>
      </c>
      <c r="BI4" s="41" t="s">
        <v>48</v>
      </c>
      <c r="BJ4" s="47"/>
      <c r="BK4" s="40" t="s">
        <v>35</v>
      </c>
      <c r="BL4" s="40" t="s">
        <v>36</v>
      </c>
      <c r="BM4" s="42"/>
      <c r="BP4" s="40" t="s">
        <v>35</v>
      </c>
      <c r="BQ4" s="40" t="s">
        <v>36</v>
      </c>
      <c r="BR4" s="42">
        <f>BH4+2</f>
        <v>2018</v>
      </c>
      <c r="BS4" s="42">
        <f>BR4+1</f>
        <v>2019</v>
      </c>
      <c r="BT4" s="42">
        <f>BS4+1</f>
        <v>2020</v>
      </c>
      <c r="BU4" s="42">
        <f>BT4+1</f>
        <v>2021</v>
      </c>
      <c r="BV4" s="42">
        <f>BU4+1</f>
        <v>2022</v>
      </c>
      <c r="BX4" s="52" t="s">
        <v>49</v>
      </c>
      <c r="BY4" s="53">
        <v>0.06301747761257934</v>
      </c>
      <c r="BZ4" s="53">
        <v>0.11327894540941896</v>
      </c>
      <c r="CA4" s="53">
        <v>0.0830946119730764</v>
      </c>
      <c r="CB4" s="53">
        <v>0.07887861615697396</v>
      </c>
      <c r="CC4" s="53">
        <v>0.0975506369489432</v>
      </c>
      <c r="CD4" s="53">
        <v>0.10145990026664722</v>
      </c>
      <c r="CE4" s="53">
        <v>0.22228273518365294</v>
      </c>
      <c r="CF4" s="53">
        <v>0.09002028831393283</v>
      </c>
      <c r="CG4" s="53">
        <v>0.052947784875162336</v>
      </c>
      <c r="CH4" s="53">
        <v>0.03163190811207591</v>
      </c>
      <c r="CI4" s="53">
        <v>0.026251512565386832</v>
      </c>
      <c r="CJ4" s="53">
        <v>0.039585582582150024</v>
      </c>
      <c r="CM4" s="53">
        <v>0.06301747761257934</v>
      </c>
      <c r="CN4" s="53">
        <v>0.11327894540941896</v>
      </c>
      <c r="CO4" s="53">
        <v>0.0830946119730764</v>
      </c>
      <c r="CP4" s="53">
        <v>0.07887861615697396</v>
      </c>
      <c r="CQ4" s="53">
        <v>0.0975506369489432</v>
      </c>
      <c r="CR4" s="53">
        <v>0.10145990026664722</v>
      </c>
      <c r="CS4" s="53">
        <v>0.22228273518365294</v>
      </c>
      <c r="CT4" s="53">
        <v>0.09002028831393283</v>
      </c>
      <c r="CU4" s="53">
        <v>0.052947784875162336</v>
      </c>
      <c r="CV4" s="53">
        <v>0.03163190811207591</v>
      </c>
      <c r="CW4" s="53">
        <v>0.026251512565386832</v>
      </c>
      <c r="CX4" s="53">
        <v>0.039585582582150024</v>
      </c>
      <c r="DA4" s="53">
        <v>0.06301747761257934</v>
      </c>
      <c r="DB4" s="53">
        <v>0.11327894540941896</v>
      </c>
      <c r="DC4" s="53">
        <v>0.0830946119730764</v>
      </c>
      <c r="DD4" s="53">
        <v>0.07887861615697396</v>
      </c>
      <c r="DE4" s="53">
        <v>0.0975506369489432</v>
      </c>
      <c r="DF4" s="53">
        <v>0.10145990026664722</v>
      </c>
      <c r="DG4" s="53">
        <v>0.22228273518365294</v>
      </c>
      <c r="DH4" s="53">
        <v>0.09002028831393283</v>
      </c>
      <c r="DI4" s="53">
        <v>0.052947784875162336</v>
      </c>
      <c r="DJ4" s="53">
        <v>0.03163190811207591</v>
      </c>
      <c r="DK4" s="53">
        <v>0.026251512565386832</v>
      </c>
      <c r="DL4" s="53">
        <v>0.039585582582150024</v>
      </c>
    </row>
    <row r="5" spans="1:118" s="2" customFormat="1" ht="12.75">
      <c r="A5" s="40" t="s">
        <v>50</v>
      </c>
      <c r="B5" s="40" t="s">
        <v>6</v>
      </c>
      <c r="C5" s="54" t="s">
        <v>51</v>
      </c>
      <c r="D5" s="55">
        <v>0</v>
      </c>
      <c r="E5" s="56">
        <f>15433.58*0</f>
        <v>0</v>
      </c>
      <c r="F5" s="55">
        <v>0</v>
      </c>
      <c r="G5" s="55">
        <v>0</v>
      </c>
      <c r="H5" s="55">
        <v>0</v>
      </c>
      <c r="I5" s="55">
        <v>0</v>
      </c>
      <c r="J5" s="55">
        <v>0</v>
      </c>
      <c r="K5" s="55">
        <v>0</v>
      </c>
      <c r="L5" s="56">
        <v>0</v>
      </c>
      <c r="M5" s="56">
        <v>0</v>
      </c>
      <c r="N5" s="57">
        <f>SUM(D5:M5)</f>
        <v>0</v>
      </c>
      <c r="P5" s="40" t="s">
        <v>6</v>
      </c>
      <c r="Q5" s="54" t="str">
        <f aca="true" t="shared" si="0" ref="Q5:Q23">C5</f>
        <v>562</v>
      </c>
      <c r="R5" s="56">
        <v>0</v>
      </c>
      <c r="S5" s="56">
        <f>15433.58*0</f>
        <v>0</v>
      </c>
      <c r="T5" s="56">
        <v>0</v>
      </c>
      <c r="U5" s="56">
        <v>0</v>
      </c>
      <c r="V5" s="56">
        <v>0</v>
      </c>
      <c r="W5" s="56">
        <v>0</v>
      </c>
      <c r="X5" s="56">
        <v>0</v>
      </c>
      <c r="Y5" s="56">
        <v>0</v>
      </c>
      <c r="Z5" s="56">
        <v>0</v>
      </c>
      <c r="AA5" s="56">
        <v>0</v>
      </c>
      <c r="AB5" s="57">
        <f>SUM(R5:AA5)</f>
        <v>0</v>
      </c>
      <c r="AD5" s="40" t="s">
        <v>6</v>
      </c>
      <c r="AE5" s="58" t="str">
        <f aca="true" t="shared" si="1" ref="AE5:AE23">Q5</f>
        <v>562</v>
      </c>
      <c r="AF5" s="59">
        <f aca="true" t="shared" si="2" ref="AF5:AF23">D5-R5</f>
        <v>0</v>
      </c>
      <c r="AG5" s="59">
        <f aca="true" t="shared" si="3" ref="AG5:AG23">E5-S5</f>
        <v>0</v>
      </c>
      <c r="AH5" s="59">
        <f aca="true" t="shared" si="4" ref="AH5:AH23">F5-T5</f>
        <v>0</v>
      </c>
      <c r="AI5" s="59">
        <f aca="true" t="shared" si="5" ref="AI5:AI23">G5-U5</f>
        <v>0</v>
      </c>
      <c r="AJ5" s="59">
        <f aca="true" t="shared" si="6" ref="AJ5:AJ23">H5-V5</f>
        <v>0</v>
      </c>
      <c r="AK5" s="59">
        <f aca="true" t="shared" si="7" ref="AK5:AK23">I5-W5</f>
        <v>0</v>
      </c>
      <c r="AL5" s="59">
        <f aca="true" t="shared" si="8" ref="AL5:AL23">J5-X5</f>
        <v>0</v>
      </c>
      <c r="AM5" s="59">
        <f aca="true" t="shared" si="9" ref="AM5:AM23">K5-Y5</f>
        <v>0</v>
      </c>
      <c r="AN5" s="59">
        <f aca="true" t="shared" si="10" ref="AN5:AN23">L5-Z5</f>
        <v>0</v>
      </c>
      <c r="AO5" s="59">
        <f aca="true" t="shared" si="11" ref="AO5:AO23">M5-AA5</f>
        <v>0</v>
      </c>
      <c r="AP5" s="57">
        <f aca="true" t="shared" si="12" ref="AP5:AP23">SUM(AF5:AO5)</f>
        <v>0</v>
      </c>
      <c r="AQ5" s="60"/>
      <c r="AR5" s="40" t="s">
        <v>6</v>
      </c>
      <c r="AS5" s="58" t="str">
        <f aca="true" t="shared" si="13" ref="AS5:AS23">AE5</f>
        <v>562</v>
      </c>
      <c r="AT5" s="56">
        <f aca="true" t="shared" si="14" ref="AT5:AT23">AP5/10</f>
        <v>0</v>
      </c>
      <c r="AU5" s="60"/>
      <c r="AV5" s="60"/>
      <c r="AW5" s="40" t="s">
        <v>6</v>
      </c>
      <c r="AX5" s="58" t="str">
        <f aca="true" t="shared" si="15" ref="AX5:AX23">AS5</f>
        <v>562</v>
      </c>
      <c r="AY5" s="61">
        <f aca="true" t="shared" si="16" ref="AY5:AY23">AF5*VLOOKUP(AY$4,$BA$34:$BB$45,2,FALSE)</f>
        <v>0</v>
      </c>
      <c r="AZ5" s="61">
        <f aca="true" t="shared" si="17" ref="AZ5:AZ23">AG5*VLOOKUP(AZ$4,$BA$34:$BB$45,2,FALSE)</f>
        <v>0</v>
      </c>
      <c r="BA5" s="61">
        <f aca="true" t="shared" si="18" ref="BA5:BA23">AH5*VLOOKUP(BA$4,$BA$34:$BB$45,2,FALSE)</f>
        <v>0</v>
      </c>
      <c r="BB5" s="61">
        <f aca="true" t="shared" si="19" ref="BB5:BB23">AI5*VLOOKUP(BB$4,$BA$34:$BB$45,2,FALSE)</f>
        <v>0</v>
      </c>
      <c r="BC5" s="61">
        <f aca="true" t="shared" si="20" ref="BC5:BC23">AJ5*VLOOKUP(BC$4,$BA$34:$BB$45,2,FALSE)</f>
        <v>0</v>
      </c>
      <c r="BD5" s="61">
        <f aca="true" t="shared" si="21" ref="BD5:BD23">AK5*VLOOKUP(BD$4,$BA$34:$BB$45,2,FALSE)</f>
        <v>0</v>
      </c>
      <c r="BE5" s="61">
        <f aca="true" t="shared" si="22" ref="BE5:BE23">AL5*VLOOKUP(BE$4,$BA$34:$BB$45,2,FALSE)</f>
        <v>0</v>
      </c>
      <c r="BF5" s="61">
        <f aca="true" t="shared" si="23" ref="BF5:BF23">AM5*VLOOKUP(BF$4,$BA$34:$BB$45,2,FALSE)</f>
        <v>0</v>
      </c>
      <c r="BG5" s="61">
        <f aca="true" t="shared" si="24" ref="BG5:BG23">AN5*VLOOKUP(BG$4,$BA$34:$BB$45,2,FALSE)</f>
        <v>0</v>
      </c>
      <c r="BH5" s="61">
        <f aca="true" t="shared" si="25" ref="BH5:BH23">AO5*VLOOKUP(BH$4,$BA$34:$BB$45,2,FALSE)</f>
        <v>0</v>
      </c>
      <c r="BI5" s="56">
        <f>SUM(AY5:BH5)</f>
        <v>0</v>
      </c>
      <c r="BJ5" s="62"/>
      <c r="BK5" s="40" t="s">
        <v>6</v>
      </c>
      <c r="BL5" s="58" t="str">
        <f aca="true" t="shared" si="26" ref="BL5:BL23">AX5</f>
        <v>562</v>
      </c>
      <c r="BM5" s="63">
        <f>BI5/10</f>
        <v>0</v>
      </c>
      <c r="BP5" s="40" t="s">
        <v>6</v>
      </c>
      <c r="BQ5" s="58" t="str">
        <f aca="true" t="shared" si="27" ref="BQ5:BQ23">BL5</f>
        <v>562</v>
      </c>
      <c r="BR5" s="57">
        <f aca="true" t="shared" si="28" ref="BR5:BV20">$BM5*VLOOKUP(BR$4,$BR$33:$BS$38,2,FALSE)</f>
        <v>0</v>
      </c>
      <c r="BS5" s="57">
        <f t="shared" si="28"/>
        <v>0</v>
      </c>
      <c r="BT5" s="57">
        <f t="shared" si="28"/>
        <v>0</v>
      </c>
      <c r="BU5" s="57">
        <f t="shared" si="28"/>
        <v>0</v>
      </c>
      <c r="BV5" s="57">
        <f t="shared" si="28"/>
        <v>0</v>
      </c>
      <c r="BY5" s="64">
        <f>$BR5*BY$4</f>
        <v>0</v>
      </c>
      <c r="BZ5" s="64">
        <f aca="true" t="shared" si="29" ref="BZ5:CJ5">$BR5*BZ$4</f>
        <v>0</v>
      </c>
      <c r="CA5" s="64">
        <f t="shared" si="29"/>
        <v>0</v>
      </c>
      <c r="CB5" s="64">
        <f t="shared" si="29"/>
        <v>0</v>
      </c>
      <c r="CC5" s="64">
        <f t="shared" si="29"/>
        <v>0</v>
      </c>
      <c r="CD5" s="64">
        <f t="shared" si="29"/>
        <v>0</v>
      </c>
      <c r="CE5" s="64">
        <f t="shared" si="29"/>
        <v>0</v>
      </c>
      <c r="CF5" s="64">
        <f t="shared" si="29"/>
        <v>0</v>
      </c>
      <c r="CG5" s="64">
        <f t="shared" si="29"/>
        <v>0</v>
      </c>
      <c r="CH5" s="64">
        <f t="shared" si="29"/>
        <v>0</v>
      </c>
      <c r="CI5" s="64">
        <f t="shared" si="29"/>
        <v>0</v>
      </c>
      <c r="CJ5" s="64">
        <f t="shared" si="29"/>
        <v>0</v>
      </c>
      <c r="CK5" s="65">
        <f>SUM(BY5:CJ5)</f>
        <v>0</v>
      </c>
      <c r="CL5" s="66">
        <f aca="true" t="shared" si="30" ref="CL5:CL23">CK5/$CK$24</f>
        <v>0</v>
      </c>
      <c r="CM5" s="67">
        <f>$BS5*CM$4</f>
        <v>0</v>
      </c>
      <c r="CN5" s="67">
        <f aca="true" t="shared" si="31" ref="CM5:CX13">$BS5*CN$4</f>
        <v>0</v>
      </c>
      <c r="CO5" s="67">
        <f t="shared" si="31"/>
        <v>0</v>
      </c>
      <c r="CP5" s="67">
        <f t="shared" si="31"/>
        <v>0</v>
      </c>
      <c r="CQ5" s="67">
        <f t="shared" si="31"/>
        <v>0</v>
      </c>
      <c r="CR5" s="67">
        <f t="shared" si="31"/>
        <v>0</v>
      </c>
      <c r="CS5" s="67">
        <f t="shared" si="31"/>
        <v>0</v>
      </c>
      <c r="CT5" s="67">
        <f t="shared" si="31"/>
        <v>0</v>
      </c>
      <c r="CU5" s="67">
        <f t="shared" si="31"/>
        <v>0</v>
      </c>
      <c r="CV5" s="67">
        <f t="shared" si="31"/>
        <v>0</v>
      </c>
      <c r="CW5" s="67">
        <f>$BS5*CW$4</f>
        <v>0</v>
      </c>
      <c r="CX5" s="67">
        <f t="shared" si="31"/>
        <v>0</v>
      </c>
      <c r="CY5" s="65">
        <f>SUM(CM5:CX5)</f>
        <v>0</v>
      </c>
      <c r="CZ5" s="66">
        <f>CY5/$CY$24</f>
        <v>0</v>
      </c>
      <c r="DA5" s="65">
        <f>$BT5*DA$4</f>
        <v>0</v>
      </c>
      <c r="DB5" s="65">
        <f aca="true" t="shared" si="32" ref="DB5:DL5">$BT5*DB$4</f>
        <v>0</v>
      </c>
      <c r="DC5" s="65">
        <f t="shared" si="32"/>
        <v>0</v>
      </c>
      <c r="DD5" s="65">
        <f t="shared" si="32"/>
        <v>0</v>
      </c>
      <c r="DE5" s="65">
        <f t="shared" si="32"/>
        <v>0</v>
      </c>
      <c r="DF5" s="65">
        <f t="shared" si="32"/>
        <v>0</v>
      </c>
      <c r="DG5" s="65">
        <f t="shared" si="32"/>
        <v>0</v>
      </c>
      <c r="DH5" s="65">
        <f t="shared" si="32"/>
        <v>0</v>
      </c>
      <c r="DI5" s="65">
        <f t="shared" si="32"/>
        <v>0</v>
      </c>
      <c r="DJ5" s="65">
        <f t="shared" si="32"/>
        <v>0</v>
      </c>
      <c r="DK5" s="65">
        <f t="shared" si="32"/>
        <v>0</v>
      </c>
      <c r="DL5" s="65">
        <f t="shared" si="32"/>
        <v>0</v>
      </c>
      <c r="DM5" s="65">
        <f>SUM(DA5:DL5)</f>
        <v>0</v>
      </c>
      <c r="DN5" s="66">
        <f>DM5/$DM$24</f>
        <v>0</v>
      </c>
    </row>
    <row r="6" spans="1:118" ht="12.75">
      <c r="A6" s="40"/>
      <c r="B6" s="40"/>
      <c r="C6" s="58" t="s">
        <v>52</v>
      </c>
      <c r="D6" s="57">
        <v>5551.11</v>
      </c>
      <c r="E6" s="57">
        <v>-14491.68</v>
      </c>
      <c r="F6" s="57">
        <v>0</v>
      </c>
      <c r="G6" s="57">
        <v>0</v>
      </c>
      <c r="H6" s="57">
        <v>0</v>
      </c>
      <c r="I6" s="57">
        <v>0</v>
      </c>
      <c r="J6" s="57">
        <v>0</v>
      </c>
      <c r="K6" s="57">
        <v>0</v>
      </c>
      <c r="L6" s="56">
        <v>0</v>
      </c>
      <c r="M6" s="56">
        <v>0</v>
      </c>
      <c r="N6" s="57">
        <f>SUM(D6:M6)</f>
        <v>-8940.57</v>
      </c>
      <c r="P6" s="40"/>
      <c r="Q6" s="54" t="str">
        <f t="shared" si="0"/>
        <v>571</v>
      </c>
      <c r="R6" s="68">
        <v>0</v>
      </c>
      <c r="S6" s="68">
        <v>-15047.59</v>
      </c>
      <c r="T6" s="68">
        <v>0</v>
      </c>
      <c r="U6" s="68">
        <v>0</v>
      </c>
      <c r="V6" s="68">
        <v>0</v>
      </c>
      <c r="W6" s="68">
        <v>0</v>
      </c>
      <c r="X6" s="68">
        <v>0</v>
      </c>
      <c r="Y6" s="68">
        <v>0</v>
      </c>
      <c r="Z6" s="68">
        <v>0</v>
      </c>
      <c r="AA6" s="68">
        <v>0</v>
      </c>
      <c r="AB6" s="57">
        <f aca="true" t="shared" si="33" ref="AB6:AB23">SUM(R6:AA6)</f>
        <v>-15047.59</v>
      </c>
      <c r="AD6" s="40"/>
      <c r="AE6" s="58" t="str">
        <f t="shared" si="1"/>
        <v>571</v>
      </c>
      <c r="AF6" s="59">
        <f t="shared" si="2"/>
        <v>5551.11</v>
      </c>
      <c r="AG6" s="59">
        <f t="shared" si="3"/>
        <v>555.9099999999999</v>
      </c>
      <c r="AH6" s="59">
        <f t="shared" si="4"/>
        <v>0</v>
      </c>
      <c r="AI6" s="59">
        <f t="shared" si="5"/>
        <v>0</v>
      </c>
      <c r="AJ6" s="59">
        <f t="shared" si="6"/>
        <v>0</v>
      </c>
      <c r="AK6" s="59">
        <f t="shared" si="7"/>
        <v>0</v>
      </c>
      <c r="AL6" s="59">
        <f t="shared" si="8"/>
        <v>0</v>
      </c>
      <c r="AM6" s="59">
        <f t="shared" si="9"/>
        <v>0</v>
      </c>
      <c r="AN6" s="59">
        <f t="shared" si="10"/>
        <v>0</v>
      </c>
      <c r="AO6" s="59">
        <f t="shared" si="11"/>
        <v>0</v>
      </c>
      <c r="AP6" s="57">
        <f t="shared" si="12"/>
        <v>6107.0199999999995</v>
      </c>
      <c r="AQ6" s="60"/>
      <c r="AR6" s="40"/>
      <c r="AS6" s="58" t="str">
        <f t="shared" si="13"/>
        <v>571</v>
      </c>
      <c r="AT6" s="56">
        <f t="shared" si="14"/>
        <v>610.702</v>
      </c>
      <c r="AU6" s="47"/>
      <c r="AV6" s="47"/>
      <c r="AW6" s="40"/>
      <c r="AX6" s="58" t="str">
        <f t="shared" si="15"/>
        <v>571</v>
      </c>
      <c r="AY6" s="61">
        <f t="shared" si="16"/>
        <v>6425.453598402639</v>
      </c>
      <c r="AZ6" s="61">
        <f t="shared" si="17"/>
        <v>619.677384894776</v>
      </c>
      <c r="BA6" s="61">
        <f t="shared" si="18"/>
        <v>0</v>
      </c>
      <c r="BB6" s="61">
        <f t="shared" si="19"/>
        <v>0</v>
      </c>
      <c r="BC6" s="61">
        <f t="shared" si="20"/>
        <v>0</v>
      </c>
      <c r="BD6" s="61">
        <f t="shared" si="21"/>
        <v>0</v>
      </c>
      <c r="BE6" s="61">
        <f t="shared" si="22"/>
        <v>0</v>
      </c>
      <c r="BF6" s="61">
        <f t="shared" si="23"/>
        <v>0</v>
      </c>
      <c r="BG6" s="61">
        <f t="shared" si="24"/>
        <v>0</v>
      </c>
      <c r="BH6" s="61">
        <f t="shared" si="25"/>
        <v>0</v>
      </c>
      <c r="BI6" s="56">
        <f aca="true" t="shared" si="34" ref="BI6:BI23">SUM(AY6:BH6)</f>
        <v>7045.130983297415</v>
      </c>
      <c r="BJ6" s="62"/>
      <c r="BK6" s="40"/>
      <c r="BL6" s="58" t="str">
        <f t="shared" si="26"/>
        <v>571</v>
      </c>
      <c r="BM6" s="63">
        <f aca="true" t="shared" si="35" ref="BM6:BM23">BI6/10</f>
        <v>704.5130983297415</v>
      </c>
      <c r="BP6" s="40"/>
      <c r="BQ6" s="58" t="str">
        <f t="shared" si="27"/>
        <v>571</v>
      </c>
      <c r="BR6" s="57">
        <f t="shared" si="28"/>
        <v>736.8032820031879</v>
      </c>
      <c r="BS6" s="57">
        <f t="shared" si="28"/>
        <v>754.4161094614316</v>
      </c>
      <c r="BT6" s="57">
        <f t="shared" si="28"/>
        <v>774.9644081627157</v>
      </c>
      <c r="BU6" s="57">
        <f t="shared" si="28"/>
        <v>795.5127068639998</v>
      </c>
      <c r="BV6" s="57">
        <f t="shared" si="28"/>
        <v>816.061005565284</v>
      </c>
      <c r="BY6" s="64">
        <f aca="true" t="shared" si="36" ref="BY6:CJ23">$BR6*BY$4</f>
        <v>46.43148432851087</v>
      </c>
      <c r="BZ6" s="64">
        <f t="shared" si="36"/>
        <v>83.46429875951985</v>
      </c>
      <c r="CA6" s="64">
        <f t="shared" si="36"/>
        <v>61.22438281854408</v>
      </c>
      <c r="CB6" s="64">
        <f t="shared" si="36"/>
        <v>58.118023264328095</v>
      </c>
      <c r="CC6" s="64">
        <f t="shared" si="36"/>
        <v>71.87562946548279</v>
      </c>
      <c r="CD6" s="64">
        <f t="shared" si="36"/>
        <v>74.75598750818179</v>
      </c>
      <c r="CE6" s="64">
        <f t="shared" si="36"/>
        <v>163.77864881596096</v>
      </c>
      <c r="CF6" s="64">
        <f t="shared" si="36"/>
        <v>66.32724387657893</v>
      </c>
      <c r="CG6" s="64">
        <f t="shared" si="36"/>
        <v>39.01210167081836</v>
      </c>
      <c r="CH6" s="64">
        <f t="shared" si="36"/>
        <v>23.306493713000794</v>
      </c>
      <c r="CI6" s="64">
        <f t="shared" si="36"/>
        <v>19.342200615724945</v>
      </c>
      <c r="CJ6" s="64">
        <f t="shared" si="36"/>
        <v>29.166787166536366</v>
      </c>
      <c r="CK6" s="65">
        <f aca="true" t="shared" si="37" ref="CK6:CK24">SUM(BY6:CJ6)</f>
        <v>736.8032820031877</v>
      </c>
      <c r="CL6" s="66">
        <f t="shared" si="30"/>
        <v>0.00015519339821596143</v>
      </c>
      <c r="CM6" s="67">
        <f>$BS6*CM$4</f>
        <v>47.54140028855497</v>
      </c>
      <c r="CN6" s="67">
        <f>$BS6*CN$4</f>
        <v>85.45946127966775</v>
      </c>
      <c r="CO6" s="67">
        <f t="shared" si="31"/>
        <v>62.687913881935586</v>
      </c>
      <c r="CP6" s="67">
        <f t="shared" si="31"/>
        <v>59.50729872084591</v>
      </c>
      <c r="CQ6" s="67">
        <f t="shared" si="31"/>
        <v>73.5937720025063</v>
      </c>
      <c r="CR6" s="67">
        <f t="shared" si="31"/>
        <v>76.54298322550886</v>
      </c>
      <c r="CS6" s="67">
        <f t="shared" si="31"/>
        <v>167.6936762776971</v>
      </c>
      <c r="CT6" s="67">
        <f t="shared" si="31"/>
        <v>67.91275568239358</v>
      </c>
      <c r="CU6" s="67">
        <f t="shared" si="31"/>
        <v>39.9446618701208</v>
      </c>
      <c r="CV6" s="67">
        <f t="shared" si="31"/>
        <v>23.863621052753807</v>
      </c>
      <c r="CW6" s="67">
        <f t="shared" si="31"/>
        <v>19.80456397705702</v>
      </c>
      <c r="CX6" s="67">
        <f t="shared" si="31"/>
        <v>29.864001202389833</v>
      </c>
      <c r="CY6" s="65">
        <f aca="true" t="shared" si="38" ref="CY6:CY24">SUM(CM6:CX6)</f>
        <v>754.4161094614317</v>
      </c>
      <c r="CZ6" s="66">
        <f aca="true" t="shared" si="39" ref="CZ6:CZ23">CY6/$CY$24</f>
        <v>0.00015519339821596148</v>
      </c>
      <c r="DA6" s="65">
        <f aca="true" t="shared" si="40" ref="DA6:DL23">$BT6*DA$4</f>
        <v>48.836302241939734</v>
      </c>
      <c r="DB6" s="65">
        <f t="shared" si="40"/>
        <v>87.78715088650695</v>
      </c>
      <c r="DC6" s="65">
        <f t="shared" si="40"/>
        <v>64.39536678922566</v>
      </c>
      <c r="DD6" s="65">
        <f t="shared" si="40"/>
        <v>61.12812008678335</v>
      </c>
      <c r="DE6" s="65">
        <f t="shared" si="40"/>
        <v>75.59827162903372</v>
      </c>
      <c r="DF6" s="65">
        <f t="shared" si="40"/>
        <v>78.62781156239042</v>
      </c>
      <c r="DG6" s="65">
        <f t="shared" si="40"/>
        <v>172.26120831638926</v>
      </c>
      <c r="DH6" s="65">
        <f t="shared" si="40"/>
        <v>69.76251945584399</v>
      </c>
      <c r="DI6" s="65">
        <f t="shared" si="40"/>
        <v>41.03264876930697</v>
      </c>
      <c r="DJ6" s="65">
        <f t="shared" si="40"/>
        <v>24.513602949132313</v>
      </c>
      <c r="DK6" s="65">
        <f t="shared" si="40"/>
        <v>20.3439878986111</v>
      </c>
      <c r="DL6" s="65">
        <f t="shared" si="40"/>
        <v>30.677417577552202</v>
      </c>
      <c r="DM6" s="65">
        <f aca="true" t="shared" si="41" ref="DM6:DM23">SUM(DA6:DL6)</f>
        <v>774.9644081627156</v>
      </c>
      <c r="DN6" s="66">
        <f aca="true" t="shared" si="42" ref="DN6:DN23">DM6/$DM$24</f>
        <v>0.00015519339821596143</v>
      </c>
    </row>
    <row r="7" spans="1:118" ht="12.75">
      <c r="A7" s="40"/>
      <c r="B7" s="40"/>
      <c r="C7" s="40" t="s">
        <v>53</v>
      </c>
      <c r="D7" s="57">
        <v>5138.9</v>
      </c>
      <c r="E7" s="57">
        <v>4818.18</v>
      </c>
      <c r="F7" s="57">
        <v>2250475.849999999</v>
      </c>
      <c r="G7" s="57">
        <v>177213.2200000001</v>
      </c>
      <c r="H7" s="57">
        <v>1779010.0299999996</v>
      </c>
      <c r="I7" s="57">
        <v>632929.3500000003</v>
      </c>
      <c r="J7" s="57">
        <v>614592.11</v>
      </c>
      <c r="K7" s="57">
        <v>908904.81</v>
      </c>
      <c r="L7" s="56">
        <v>626687.35</v>
      </c>
      <c r="M7" s="56">
        <v>274399.6600000005</v>
      </c>
      <c r="N7" s="57">
        <f aca="true" t="shared" si="43" ref="N7:N23">SUM(D7:M7)</f>
        <v>7274169.459999999</v>
      </c>
      <c r="P7" s="40"/>
      <c r="Q7" s="54" t="str">
        <f t="shared" si="0"/>
        <v>580</v>
      </c>
      <c r="R7" s="68">
        <v>0</v>
      </c>
      <c r="S7" s="68">
        <v>0</v>
      </c>
      <c r="T7" s="68">
        <v>2004416.1599999997</v>
      </c>
      <c r="U7" s="68">
        <v>0</v>
      </c>
      <c r="V7" s="68">
        <v>964903.17</v>
      </c>
      <c r="W7" s="68">
        <v>-5.87</v>
      </c>
      <c r="X7" s="68">
        <v>0</v>
      </c>
      <c r="Y7" s="68">
        <v>0</v>
      </c>
      <c r="Z7" s="68">
        <v>0</v>
      </c>
      <c r="AA7" s="68">
        <v>0</v>
      </c>
      <c r="AB7" s="57">
        <f t="shared" si="33"/>
        <v>2969313.4599999995</v>
      </c>
      <c r="AD7" s="40"/>
      <c r="AE7" s="58" t="str">
        <f t="shared" si="1"/>
        <v>580</v>
      </c>
      <c r="AF7" s="59">
        <f t="shared" si="2"/>
        <v>5138.9</v>
      </c>
      <c r="AG7" s="59">
        <f t="shared" si="3"/>
        <v>4818.18</v>
      </c>
      <c r="AH7" s="59">
        <f t="shared" si="4"/>
        <v>246059.68999999948</v>
      </c>
      <c r="AI7" s="59">
        <f t="shared" si="5"/>
        <v>177213.2200000001</v>
      </c>
      <c r="AJ7" s="59">
        <f t="shared" si="6"/>
        <v>814106.8599999995</v>
      </c>
      <c r="AK7" s="59">
        <f t="shared" si="7"/>
        <v>632935.2200000003</v>
      </c>
      <c r="AL7" s="59">
        <f t="shared" si="8"/>
        <v>614592.11</v>
      </c>
      <c r="AM7" s="59">
        <f t="shared" si="9"/>
        <v>908904.81</v>
      </c>
      <c r="AN7" s="59">
        <f t="shared" si="10"/>
        <v>626687.35</v>
      </c>
      <c r="AO7" s="59">
        <f t="shared" si="11"/>
        <v>274399.6600000005</v>
      </c>
      <c r="AP7" s="57">
        <f t="shared" si="12"/>
        <v>4304856</v>
      </c>
      <c r="AQ7" s="60"/>
      <c r="AR7" s="40"/>
      <c r="AS7" s="58" t="str">
        <f t="shared" si="13"/>
        <v>580</v>
      </c>
      <c r="AT7" s="56">
        <f t="shared" si="14"/>
        <v>430485.6</v>
      </c>
      <c r="AU7" s="47"/>
      <c r="AV7" s="47"/>
      <c r="AW7" s="40"/>
      <c r="AX7" s="58" t="str">
        <f t="shared" si="15"/>
        <v>580</v>
      </c>
      <c r="AY7" s="61">
        <f t="shared" si="16"/>
        <v>5948.317272911421</v>
      </c>
      <c r="AZ7" s="61">
        <f t="shared" si="17"/>
        <v>5370.864316800044</v>
      </c>
      <c r="BA7" s="61">
        <f t="shared" si="18"/>
        <v>275264.0598125259</v>
      </c>
      <c r="BB7" s="61">
        <f t="shared" si="19"/>
        <v>195028.98207584937</v>
      </c>
      <c r="BC7" s="61">
        <f t="shared" si="20"/>
        <v>868652.1849051748</v>
      </c>
      <c r="BD7" s="61">
        <f t="shared" si="21"/>
        <v>661604.759581954</v>
      </c>
      <c r="BE7" s="61">
        <f t="shared" si="22"/>
        <v>633160.1921774031</v>
      </c>
      <c r="BF7" s="61">
        <f t="shared" si="23"/>
        <v>921436.3442822384</v>
      </c>
      <c r="BG7" s="61">
        <f t="shared" si="24"/>
        <v>634574.583257741</v>
      </c>
      <c r="BH7" s="61">
        <f t="shared" si="25"/>
        <v>274399.6600000005</v>
      </c>
      <c r="BI7" s="56">
        <f t="shared" si="34"/>
        <v>4475439.947682598</v>
      </c>
      <c r="BJ7" s="62"/>
      <c r="BK7" s="40"/>
      <c r="BL7" s="58" t="str">
        <f t="shared" si="26"/>
        <v>580</v>
      </c>
      <c r="BM7" s="63">
        <f t="shared" si="35"/>
        <v>447543.99476825976</v>
      </c>
      <c r="BP7" s="40"/>
      <c r="BQ7" s="58" t="str">
        <f t="shared" si="27"/>
        <v>580</v>
      </c>
      <c r="BR7" s="57">
        <f t="shared" si="28"/>
        <v>468056.4278618049</v>
      </c>
      <c r="BS7" s="57">
        <f t="shared" si="28"/>
        <v>479245.02773101145</v>
      </c>
      <c r="BT7" s="57">
        <f t="shared" si="28"/>
        <v>492298.3942450858</v>
      </c>
      <c r="BU7" s="57">
        <f t="shared" si="28"/>
        <v>505351.76075916</v>
      </c>
      <c r="BV7" s="57">
        <f t="shared" si="28"/>
        <v>518405.12727323425</v>
      </c>
      <c r="BY7" s="64">
        <f t="shared" si="36"/>
        <v>29495.735464205147</v>
      </c>
      <c r="BZ7" s="64">
        <f t="shared" si="36"/>
        <v>53020.93854028504</v>
      </c>
      <c r="CA7" s="64">
        <f t="shared" si="36"/>
        <v>38892.9672546809</v>
      </c>
      <c r="CB7" s="64">
        <f t="shared" si="36"/>
        <v>36919.64331311568</v>
      </c>
      <c r="CC7" s="64">
        <f t="shared" si="36"/>
        <v>45659.20266596615</v>
      </c>
      <c r="CD7" s="64">
        <f t="shared" si="36"/>
        <v>47488.95849002188</v>
      </c>
      <c r="CE7" s="64">
        <f t="shared" si="36"/>
        <v>104040.86300541213</v>
      </c>
      <c r="CF7" s="64">
        <f t="shared" si="36"/>
        <v>42134.57458330918</v>
      </c>
      <c r="CG7" s="64">
        <f t="shared" si="36"/>
        <v>24782.551051863786</v>
      </c>
      <c r="CH7" s="64">
        <f t="shared" si="36"/>
        <v>14805.5179173911</v>
      </c>
      <c r="CI7" s="64">
        <f t="shared" si="36"/>
        <v>12287.189197324247</v>
      </c>
      <c r="CJ7" s="64">
        <f t="shared" si="36"/>
        <v>18528.286378229623</v>
      </c>
      <c r="CK7" s="65">
        <f t="shared" si="37"/>
        <v>468056.42786180484</v>
      </c>
      <c r="CL7" s="66">
        <f t="shared" si="30"/>
        <v>0.09858705759182981</v>
      </c>
      <c r="CM7" s="67">
        <f t="shared" si="31"/>
        <v>30200.812805978978</v>
      </c>
      <c r="CN7" s="67">
        <f t="shared" si="31"/>
        <v>54288.37133407672</v>
      </c>
      <c r="CO7" s="67">
        <f t="shared" si="31"/>
        <v>39822.67961933463</v>
      </c>
      <c r="CP7" s="67">
        <f t="shared" si="31"/>
        <v>37802.18458753279</v>
      </c>
      <c r="CQ7" s="67">
        <f t="shared" si="31"/>
        <v>46750.65770977411</v>
      </c>
      <c r="CR7" s="67">
        <f t="shared" si="31"/>
        <v>48624.152716875</v>
      </c>
      <c r="CS7" s="67">
        <f t="shared" si="31"/>
        <v>106527.89558721482</v>
      </c>
      <c r="CT7" s="67">
        <f t="shared" si="31"/>
        <v>43141.775569364385</v>
      </c>
      <c r="CU7" s="67">
        <f t="shared" si="31"/>
        <v>25374.9626307928</v>
      </c>
      <c r="CV7" s="67">
        <f t="shared" si="31"/>
        <v>15159.434680356626</v>
      </c>
      <c r="CW7" s="67">
        <f t="shared" si="31"/>
        <v>12580.906867379808</v>
      </c>
      <c r="CX7" s="67">
        <f t="shared" si="31"/>
        <v>18971.19362233073</v>
      </c>
      <c r="CY7" s="65">
        <f t="shared" si="38"/>
        <v>479245.02773101145</v>
      </c>
      <c r="CZ7" s="66">
        <f t="shared" si="39"/>
        <v>0.09858705759182983</v>
      </c>
      <c r="DA7" s="65">
        <f t="shared" si="40"/>
        <v>31023.403038048447</v>
      </c>
      <c r="DB7" s="65">
        <f t="shared" si="40"/>
        <v>55767.04292683369</v>
      </c>
      <c r="DC7" s="65">
        <f t="shared" si="40"/>
        <v>40907.34404476399</v>
      </c>
      <c r="DD7" s="65">
        <f t="shared" si="40"/>
        <v>38831.81607435276</v>
      </c>
      <c r="DE7" s="65">
        <f t="shared" si="40"/>
        <v>48024.02192755007</v>
      </c>
      <c r="DF7" s="65">
        <f t="shared" si="40"/>
        <v>49948.545981536976</v>
      </c>
      <c r="DG7" s="65">
        <f t="shared" si="40"/>
        <v>109429.43359931797</v>
      </c>
      <c r="DH7" s="65">
        <f t="shared" si="40"/>
        <v>44316.843386428794</v>
      </c>
      <c r="DI7" s="65">
        <f t="shared" si="40"/>
        <v>26066.10947287666</v>
      </c>
      <c r="DJ7" s="65">
        <f t="shared" si="40"/>
        <v>15572.337570483074</v>
      </c>
      <c r="DK7" s="65">
        <f t="shared" si="40"/>
        <v>12923.577482444629</v>
      </c>
      <c r="DL7" s="65">
        <f t="shared" si="40"/>
        <v>19487.91874044869</v>
      </c>
      <c r="DM7" s="65">
        <f t="shared" si="41"/>
        <v>492298.3942450858</v>
      </c>
      <c r="DN7" s="66">
        <f t="shared" si="42"/>
        <v>0.09858705759182984</v>
      </c>
    </row>
    <row r="8" spans="1:118" ht="12.75">
      <c r="A8" s="40"/>
      <c r="B8" s="40"/>
      <c r="C8" s="58" t="s">
        <v>54</v>
      </c>
      <c r="D8" s="57">
        <v>0</v>
      </c>
      <c r="E8" s="57">
        <v>16165.09</v>
      </c>
      <c r="F8" s="57">
        <v>0</v>
      </c>
      <c r="G8" s="57">
        <v>0</v>
      </c>
      <c r="H8" s="57">
        <v>0</v>
      </c>
      <c r="I8" s="57">
        <v>0</v>
      </c>
      <c r="J8" s="57">
        <v>0</v>
      </c>
      <c r="K8" s="57">
        <v>0</v>
      </c>
      <c r="L8" s="56">
        <v>0</v>
      </c>
      <c r="M8" s="56">
        <v>0</v>
      </c>
      <c r="N8" s="57">
        <f t="shared" si="43"/>
        <v>16165.09</v>
      </c>
      <c r="P8" s="40"/>
      <c r="Q8" s="54" t="str">
        <f t="shared" si="0"/>
        <v>581</v>
      </c>
      <c r="R8" s="68">
        <v>0</v>
      </c>
      <c r="S8" s="68">
        <v>16165.09</v>
      </c>
      <c r="T8" s="68">
        <v>0</v>
      </c>
      <c r="U8" s="68">
        <v>0</v>
      </c>
      <c r="V8" s="68">
        <v>0</v>
      </c>
      <c r="W8" s="68">
        <v>0</v>
      </c>
      <c r="X8" s="68">
        <v>0</v>
      </c>
      <c r="Y8" s="68">
        <v>0</v>
      </c>
      <c r="Z8" s="68">
        <v>0</v>
      </c>
      <c r="AA8" s="68">
        <v>0</v>
      </c>
      <c r="AB8" s="57">
        <f t="shared" si="33"/>
        <v>16165.09</v>
      </c>
      <c r="AD8" s="40"/>
      <c r="AE8" s="58" t="str">
        <f t="shared" si="1"/>
        <v>581</v>
      </c>
      <c r="AF8" s="59">
        <f t="shared" si="2"/>
        <v>0</v>
      </c>
      <c r="AG8" s="59">
        <f t="shared" si="3"/>
        <v>0</v>
      </c>
      <c r="AH8" s="59">
        <f t="shared" si="4"/>
        <v>0</v>
      </c>
      <c r="AI8" s="59">
        <f t="shared" si="5"/>
        <v>0</v>
      </c>
      <c r="AJ8" s="59">
        <f t="shared" si="6"/>
        <v>0</v>
      </c>
      <c r="AK8" s="59">
        <f t="shared" si="7"/>
        <v>0</v>
      </c>
      <c r="AL8" s="59">
        <f t="shared" si="8"/>
        <v>0</v>
      </c>
      <c r="AM8" s="59">
        <f t="shared" si="9"/>
        <v>0</v>
      </c>
      <c r="AN8" s="59">
        <f t="shared" si="10"/>
        <v>0</v>
      </c>
      <c r="AO8" s="59">
        <f t="shared" si="11"/>
        <v>0</v>
      </c>
      <c r="AP8" s="57">
        <f t="shared" si="12"/>
        <v>0</v>
      </c>
      <c r="AQ8" s="60"/>
      <c r="AR8" s="40"/>
      <c r="AS8" s="58" t="str">
        <f t="shared" si="13"/>
        <v>581</v>
      </c>
      <c r="AT8" s="56">
        <f t="shared" si="14"/>
        <v>0</v>
      </c>
      <c r="AU8" s="47"/>
      <c r="AV8" s="47"/>
      <c r="AW8" s="40"/>
      <c r="AX8" s="58" t="str">
        <f t="shared" si="15"/>
        <v>581</v>
      </c>
      <c r="AY8" s="61">
        <f t="shared" si="16"/>
        <v>0</v>
      </c>
      <c r="AZ8" s="61">
        <f t="shared" si="17"/>
        <v>0</v>
      </c>
      <c r="BA8" s="61">
        <f t="shared" si="18"/>
        <v>0</v>
      </c>
      <c r="BB8" s="61">
        <f t="shared" si="19"/>
        <v>0</v>
      </c>
      <c r="BC8" s="61">
        <f t="shared" si="20"/>
        <v>0</v>
      </c>
      <c r="BD8" s="61">
        <f t="shared" si="21"/>
        <v>0</v>
      </c>
      <c r="BE8" s="61">
        <f t="shared" si="22"/>
        <v>0</v>
      </c>
      <c r="BF8" s="61">
        <f t="shared" si="23"/>
        <v>0</v>
      </c>
      <c r="BG8" s="61">
        <f t="shared" si="24"/>
        <v>0</v>
      </c>
      <c r="BH8" s="61">
        <f t="shared" si="25"/>
        <v>0</v>
      </c>
      <c r="BI8" s="56">
        <f t="shared" si="34"/>
        <v>0</v>
      </c>
      <c r="BJ8" s="62"/>
      <c r="BK8" s="40"/>
      <c r="BL8" s="58" t="str">
        <f t="shared" si="26"/>
        <v>581</v>
      </c>
      <c r="BM8" s="63">
        <f t="shared" si="35"/>
        <v>0</v>
      </c>
      <c r="BP8" s="40"/>
      <c r="BQ8" s="58" t="str">
        <f t="shared" si="27"/>
        <v>581</v>
      </c>
      <c r="BR8" s="57">
        <f t="shared" si="28"/>
        <v>0</v>
      </c>
      <c r="BS8" s="57">
        <f t="shared" si="28"/>
        <v>0</v>
      </c>
      <c r="BT8" s="57">
        <f t="shared" si="28"/>
        <v>0</v>
      </c>
      <c r="BU8" s="57">
        <f t="shared" si="28"/>
        <v>0</v>
      </c>
      <c r="BV8" s="57">
        <f t="shared" si="28"/>
        <v>0</v>
      </c>
      <c r="BY8" s="64">
        <f t="shared" si="36"/>
        <v>0</v>
      </c>
      <c r="BZ8" s="64">
        <f t="shared" si="36"/>
        <v>0</v>
      </c>
      <c r="CA8" s="64">
        <f t="shared" si="36"/>
        <v>0</v>
      </c>
      <c r="CB8" s="64">
        <f t="shared" si="36"/>
        <v>0</v>
      </c>
      <c r="CC8" s="64">
        <f t="shared" si="36"/>
        <v>0</v>
      </c>
      <c r="CD8" s="64">
        <f t="shared" si="36"/>
        <v>0</v>
      </c>
      <c r="CE8" s="64">
        <f t="shared" si="36"/>
        <v>0</v>
      </c>
      <c r="CF8" s="64">
        <f t="shared" si="36"/>
        <v>0</v>
      </c>
      <c r="CG8" s="64">
        <f t="shared" si="36"/>
        <v>0</v>
      </c>
      <c r="CH8" s="64">
        <f t="shared" si="36"/>
        <v>0</v>
      </c>
      <c r="CI8" s="64">
        <f t="shared" si="36"/>
        <v>0</v>
      </c>
      <c r="CJ8" s="64">
        <f t="shared" si="36"/>
        <v>0</v>
      </c>
      <c r="CK8" s="65">
        <f t="shared" si="37"/>
        <v>0</v>
      </c>
      <c r="CL8" s="66">
        <f t="shared" si="30"/>
        <v>0</v>
      </c>
      <c r="CM8" s="67">
        <f t="shared" si="31"/>
        <v>0</v>
      </c>
      <c r="CN8" s="67">
        <f t="shared" si="31"/>
        <v>0</v>
      </c>
      <c r="CO8" s="67">
        <f t="shared" si="31"/>
        <v>0</v>
      </c>
      <c r="CP8" s="67">
        <f t="shared" si="31"/>
        <v>0</v>
      </c>
      <c r="CQ8" s="67">
        <f t="shared" si="31"/>
        <v>0</v>
      </c>
      <c r="CR8" s="67">
        <f t="shared" si="31"/>
        <v>0</v>
      </c>
      <c r="CS8" s="67">
        <f t="shared" si="31"/>
        <v>0</v>
      </c>
      <c r="CT8" s="67">
        <f t="shared" si="31"/>
        <v>0</v>
      </c>
      <c r="CU8" s="67">
        <f t="shared" si="31"/>
        <v>0</v>
      </c>
      <c r="CV8" s="67">
        <f t="shared" si="31"/>
        <v>0</v>
      </c>
      <c r="CW8" s="67">
        <f t="shared" si="31"/>
        <v>0</v>
      </c>
      <c r="CX8" s="67">
        <f t="shared" si="31"/>
        <v>0</v>
      </c>
      <c r="CY8" s="65">
        <f t="shared" si="38"/>
        <v>0</v>
      </c>
      <c r="CZ8" s="66">
        <f t="shared" si="39"/>
        <v>0</v>
      </c>
      <c r="DA8" s="65">
        <f t="shared" si="40"/>
        <v>0</v>
      </c>
      <c r="DB8" s="65">
        <f t="shared" si="40"/>
        <v>0</v>
      </c>
      <c r="DC8" s="65">
        <f t="shared" si="40"/>
        <v>0</v>
      </c>
      <c r="DD8" s="65">
        <f t="shared" si="40"/>
        <v>0</v>
      </c>
      <c r="DE8" s="65">
        <f t="shared" si="40"/>
        <v>0</v>
      </c>
      <c r="DF8" s="65">
        <f t="shared" si="40"/>
        <v>0</v>
      </c>
      <c r="DG8" s="65">
        <f t="shared" si="40"/>
        <v>0</v>
      </c>
      <c r="DH8" s="65">
        <f t="shared" si="40"/>
        <v>0</v>
      </c>
      <c r="DI8" s="65">
        <f t="shared" si="40"/>
        <v>0</v>
      </c>
      <c r="DJ8" s="65">
        <f t="shared" si="40"/>
        <v>0</v>
      </c>
      <c r="DK8" s="65">
        <f t="shared" si="40"/>
        <v>0</v>
      </c>
      <c r="DL8" s="65">
        <f t="shared" si="40"/>
        <v>0</v>
      </c>
      <c r="DM8" s="65">
        <f t="shared" si="41"/>
        <v>0</v>
      </c>
      <c r="DN8" s="66">
        <f t="shared" si="42"/>
        <v>0</v>
      </c>
    </row>
    <row r="9" spans="1:118" ht="12.75">
      <c r="A9" s="40"/>
      <c r="B9" s="40"/>
      <c r="C9" s="40" t="s">
        <v>55</v>
      </c>
      <c r="D9" s="57">
        <v>462182.45</v>
      </c>
      <c r="E9" s="57">
        <v>7397140.83</v>
      </c>
      <c r="F9" s="57">
        <v>627491.0599999997</v>
      </c>
      <c r="G9" s="57">
        <v>93298.08</v>
      </c>
      <c r="H9" s="57">
        <v>455273.1399999998</v>
      </c>
      <c r="I9" s="57">
        <v>369323.94999999984</v>
      </c>
      <c r="J9" s="57">
        <v>431154.1800000001</v>
      </c>
      <c r="K9" s="57">
        <v>2307864.72</v>
      </c>
      <c r="L9" s="56">
        <v>570381.86</v>
      </c>
      <c r="M9" s="56">
        <v>265227.31000000006</v>
      </c>
      <c r="N9" s="57">
        <f t="shared" si="43"/>
        <v>12979337.58</v>
      </c>
      <c r="P9" s="40"/>
      <c r="Q9" s="54" t="str">
        <f t="shared" si="0"/>
        <v>583</v>
      </c>
      <c r="R9" s="68">
        <v>0</v>
      </c>
      <c r="S9" s="68">
        <v>6332569.3</v>
      </c>
      <c r="T9" s="68">
        <v>459463.76999999996</v>
      </c>
      <c r="U9" s="68">
        <v>13.73</v>
      </c>
      <c r="V9" s="68">
        <v>166438.72999999995</v>
      </c>
      <c r="W9" s="68">
        <v>-0.45</v>
      </c>
      <c r="X9" s="68">
        <v>0</v>
      </c>
      <c r="Y9" s="68">
        <v>0</v>
      </c>
      <c r="Z9" s="68">
        <v>0</v>
      </c>
      <c r="AA9" s="68">
        <v>0</v>
      </c>
      <c r="AB9" s="57">
        <f t="shared" si="33"/>
        <v>6958485.079999999</v>
      </c>
      <c r="AD9" s="40"/>
      <c r="AE9" s="58" t="str">
        <f t="shared" si="1"/>
        <v>583</v>
      </c>
      <c r="AF9" s="59">
        <f t="shared" si="2"/>
        <v>462182.45</v>
      </c>
      <c r="AG9" s="59">
        <f t="shared" si="3"/>
        <v>1064571.5300000003</v>
      </c>
      <c r="AH9" s="59">
        <f t="shared" si="4"/>
        <v>168027.28999999975</v>
      </c>
      <c r="AI9" s="59">
        <f t="shared" si="5"/>
        <v>93284.35</v>
      </c>
      <c r="AJ9" s="59">
        <f t="shared" si="6"/>
        <v>288834.4099999998</v>
      </c>
      <c r="AK9" s="59">
        <f t="shared" si="7"/>
        <v>369324.39999999985</v>
      </c>
      <c r="AL9" s="59">
        <f t="shared" si="8"/>
        <v>431154.1800000001</v>
      </c>
      <c r="AM9" s="59">
        <f t="shared" si="9"/>
        <v>2307864.72</v>
      </c>
      <c r="AN9" s="59">
        <f t="shared" si="10"/>
        <v>570381.86</v>
      </c>
      <c r="AO9" s="59">
        <f t="shared" si="11"/>
        <v>265227.31000000006</v>
      </c>
      <c r="AP9" s="57">
        <f>SUM(AF9:AO9)</f>
        <v>6020852.5</v>
      </c>
      <c r="AQ9" s="60"/>
      <c r="AR9" s="40"/>
      <c r="AS9" s="58" t="str">
        <f t="shared" si="13"/>
        <v>583</v>
      </c>
      <c r="AT9" s="56">
        <f t="shared" si="14"/>
        <v>602085.25</v>
      </c>
      <c r="AU9" s="47"/>
      <c r="AV9" s="47"/>
      <c r="AW9" s="40"/>
      <c r="AX9" s="58" t="str">
        <f t="shared" si="15"/>
        <v>583</v>
      </c>
      <c r="AY9" s="61">
        <f t="shared" si="16"/>
        <v>534979.8304250948</v>
      </c>
      <c r="AZ9" s="61">
        <f t="shared" si="17"/>
        <v>1186686.5171409596</v>
      </c>
      <c r="BA9" s="61">
        <f t="shared" si="18"/>
        <v>187970.1384842705</v>
      </c>
      <c r="BB9" s="61">
        <f t="shared" si="19"/>
        <v>102662.49788874245</v>
      </c>
      <c r="BC9" s="61">
        <f t="shared" si="20"/>
        <v>308186.3741110068</v>
      </c>
      <c r="BD9" s="61">
        <f t="shared" si="21"/>
        <v>386053.3797909827</v>
      </c>
      <c r="BE9" s="61">
        <f t="shared" si="22"/>
        <v>444180.2278699783</v>
      </c>
      <c r="BF9" s="61">
        <f t="shared" si="23"/>
        <v>2339684.428223844</v>
      </c>
      <c r="BG9" s="61">
        <f t="shared" si="24"/>
        <v>577560.455157225</v>
      </c>
      <c r="BH9" s="61">
        <f t="shared" si="25"/>
        <v>265227.31000000006</v>
      </c>
      <c r="BI9" s="56">
        <f t="shared" si="34"/>
        <v>6333191.159092104</v>
      </c>
      <c r="BJ9" s="62"/>
      <c r="BK9" s="40"/>
      <c r="BL9" s="58" t="str">
        <f t="shared" si="26"/>
        <v>583</v>
      </c>
      <c r="BM9" s="63">
        <f t="shared" si="35"/>
        <v>633319.1159092104</v>
      </c>
      <c r="BP9" s="40"/>
      <c r="BQ9" s="58" t="str">
        <f t="shared" si="27"/>
        <v>583</v>
      </c>
      <c r="BR9" s="57">
        <f t="shared" si="28"/>
        <v>662346.2420550492</v>
      </c>
      <c r="BS9" s="57">
        <f t="shared" si="28"/>
        <v>678179.2199527795</v>
      </c>
      <c r="BT9" s="57">
        <f t="shared" si="28"/>
        <v>696651.0275001315</v>
      </c>
      <c r="BU9" s="57">
        <f t="shared" si="28"/>
        <v>715122.8350474834</v>
      </c>
      <c r="BV9" s="57">
        <f t="shared" si="28"/>
        <v>733594.6425948355</v>
      </c>
      <c r="BY9" s="64">
        <f>$BR9*BY$4</f>
        <v>41739.38948048012</v>
      </c>
      <c r="BZ9" s="64">
        <f t="shared" si="36"/>
        <v>75029.88379588771</v>
      </c>
      <c r="CA9" s="64">
        <f t="shared" si="36"/>
        <v>55037.40397538964</v>
      </c>
      <c r="CB9" s="64">
        <f t="shared" si="36"/>
        <v>52244.95499007439</v>
      </c>
      <c r="CC9" s="64">
        <f t="shared" si="36"/>
        <v>64612.297793208956</v>
      </c>
      <c r="CD9" s="64">
        <f t="shared" si="36"/>
        <v>67201.58366089387</v>
      </c>
      <c r="CE9" s="64">
        <f t="shared" si="36"/>
        <v>147228.1343226102</v>
      </c>
      <c r="CF9" s="64">
        <f t="shared" si="36"/>
        <v>59624.59967344547</v>
      </c>
      <c r="CG9" s="64">
        <f t="shared" si="36"/>
        <v>35069.76633720294</v>
      </c>
      <c r="CH9" s="64">
        <f t="shared" si="36"/>
        <v>20951.275467064104</v>
      </c>
      <c r="CI9" s="64">
        <f t="shared" si="36"/>
        <v>17387.590695944873</v>
      </c>
      <c r="CJ9" s="64">
        <f t="shared" si="36"/>
        <v>26219.36186284688</v>
      </c>
      <c r="CK9" s="65">
        <f t="shared" si="37"/>
        <v>662346.2420550492</v>
      </c>
      <c r="CL9" s="66">
        <f t="shared" si="30"/>
        <v>0.13951045904767032</v>
      </c>
      <c r="CM9" s="67">
        <f t="shared" si="31"/>
        <v>42737.143810690795</v>
      </c>
      <c r="CN9" s="67">
        <f t="shared" si="31"/>
        <v>76823.42683483324</v>
      </c>
      <c r="CO9" s="67">
        <f t="shared" si="31"/>
        <v>56353.03913017984</v>
      </c>
      <c r="CP9" s="67">
        <f t="shared" si="31"/>
        <v>53493.83837629131</v>
      </c>
      <c r="CQ9" s="67">
        <f t="shared" si="31"/>
        <v>66156.81487193108</v>
      </c>
      <c r="CR9" s="67">
        <f t="shared" si="31"/>
        <v>68807.99601932161</v>
      </c>
      <c r="CS9" s="67">
        <f t="shared" si="31"/>
        <v>150747.53195581998</v>
      </c>
      <c r="CT9" s="67">
        <f t="shared" si="31"/>
        <v>61049.88890866727</v>
      </c>
      <c r="CU9" s="67">
        <f t="shared" si="31"/>
        <v>35908.08744486517</v>
      </c>
      <c r="CV9" s="67">
        <f t="shared" si="31"/>
        <v>21452.102769065637</v>
      </c>
      <c r="CW9" s="67">
        <f t="shared" si="31"/>
        <v>17803.23031417463</v>
      </c>
      <c r="CX9" s="67">
        <f t="shared" si="31"/>
        <v>26846.119516938837</v>
      </c>
      <c r="CY9" s="65">
        <f t="shared" si="38"/>
        <v>678179.2199527794</v>
      </c>
      <c r="CZ9" s="66">
        <f t="shared" si="39"/>
        <v>0.13951045904767032</v>
      </c>
      <c r="DA9" s="65">
        <f t="shared" si="40"/>
        <v>43901.19052926993</v>
      </c>
      <c r="DB9" s="65">
        <f t="shared" si="40"/>
        <v>78915.89371360303</v>
      </c>
      <c r="DC9" s="65">
        <f t="shared" si="40"/>
        <v>57887.9468107684</v>
      </c>
      <c r="DD9" s="65">
        <f t="shared" si="40"/>
        <v>54950.86899354438</v>
      </c>
      <c r="DE9" s="65">
        <f t="shared" si="40"/>
        <v>67958.75146377357</v>
      </c>
      <c r="DF9" s="65">
        <f t="shared" si="40"/>
        <v>70682.14377082065</v>
      </c>
      <c r="DG9" s="65">
        <f t="shared" si="40"/>
        <v>154853.49586123147</v>
      </c>
      <c r="DH9" s="65">
        <f t="shared" si="40"/>
        <v>62712.72634975939</v>
      </c>
      <c r="DI9" s="65">
        <f t="shared" si="40"/>
        <v>36886.12873713776</v>
      </c>
      <c r="DJ9" s="65">
        <f t="shared" si="40"/>
        <v>22036.401288067427</v>
      </c>
      <c r="DK9" s="65">
        <f t="shared" si="40"/>
        <v>18288.14320210935</v>
      </c>
      <c r="DL9" s="65">
        <f t="shared" si="40"/>
        <v>27577.336780046124</v>
      </c>
      <c r="DM9" s="65">
        <f t="shared" si="41"/>
        <v>696651.0275001314</v>
      </c>
      <c r="DN9" s="66">
        <f t="shared" si="42"/>
        <v>0.1395104590476703</v>
      </c>
    </row>
    <row r="10" spans="1:118" ht="12.75">
      <c r="A10" s="40"/>
      <c r="B10" s="40"/>
      <c r="C10" s="69" t="s">
        <v>56</v>
      </c>
      <c r="D10" s="57">
        <v>0</v>
      </c>
      <c r="E10" s="57">
        <v>0</v>
      </c>
      <c r="F10" s="57">
        <v>0</v>
      </c>
      <c r="G10" s="57">
        <v>0</v>
      </c>
      <c r="H10" s="57">
        <v>0</v>
      </c>
      <c r="I10" s="57">
        <v>0</v>
      </c>
      <c r="J10" s="57">
        <v>0</v>
      </c>
      <c r="K10" s="57">
        <v>0</v>
      </c>
      <c r="L10" s="56">
        <v>0</v>
      </c>
      <c r="M10" s="56">
        <v>0</v>
      </c>
      <c r="N10" s="57">
        <f t="shared" si="43"/>
        <v>0</v>
      </c>
      <c r="P10" s="40"/>
      <c r="Q10" s="54" t="str">
        <f t="shared" si="0"/>
        <v>584</v>
      </c>
      <c r="R10" s="68"/>
      <c r="S10" s="68"/>
      <c r="T10" s="68"/>
      <c r="U10" s="68"/>
      <c r="V10" s="68"/>
      <c r="W10" s="68"/>
      <c r="X10" s="68"/>
      <c r="Y10" s="68"/>
      <c r="Z10" s="68"/>
      <c r="AA10" s="68"/>
      <c r="AB10" s="57">
        <f t="shared" si="33"/>
        <v>0</v>
      </c>
      <c r="AD10" s="40"/>
      <c r="AE10" s="58" t="str">
        <f t="shared" si="1"/>
        <v>584</v>
      </c>
      <c r="AF10" s="59">
        <f t="shared" si="2"/>
        <v>0</v>
      </c>
      <c r="AG10" s="59">
        <f t="shared" si="3"/>
        <v>0</v>
      </c>
      <c r="AH10" s="59">
        <f t="shared" si="4"/>
        <v>0</v>
      </c>
      <c r="AI10" s="59">
        <f t="shared" si="5"/>
        <v>0</v>
      </c>
      <c r="AJ10" s="59">
        <f t="shared" si="6"/>
        <v>0</v>
      </c>
      <c r="AK10" s="59">
        <f t="shared" si="7"/>
        <v>0</v>
      </c>
      <c r="AL10" s="59">
        <f t="shared" si="8"/>
        <v>0</v>
      </c>
      <c r="AM10" s="59">
        <f t="shared" si="9"/>
        <v>0</v>
      </c>
      <c r="AN10" s="59">
        <f t="shared" si="10"/>
        <v>0</v>
      </c>
      <c r="AO10" s="59">
        <f t="shared" si="11"/>
        <v>0</v>
      </c>
      <c r="AP10" s="57">
        <f t="shared" si="12"/>
        <v>0</v>
      </c>
      <c r="AQ10" s="60"/>
      <c r="AR10" s="40"/>
      <c r="AS10" s="58" t="str">
        <f t="shared" si="13"/>
        <v>584</v>
      </c>
      <c r="AT10" s="56">
        <f t="shared" si="14"/>
        <v>0</v>
      </c>
      <c r="AU10" s="47"/>
      <c r="AV10" s="47"/>
      <c r="AW10" s="40"/>
      <c r="AX10" s="58" t="str">
        <f t="shared" si="15"/>
        <v>584</v>
      </c>
      <c r="AY10" s="61">
        <f t="shared" si="16"/>
        <v>0</v>
      </c>
      <c r="AZ10" s="61">
        <f t="shared" si="17"/>
        <v>0</v>
      </c>
      <c r="BA10" s="61">
        <f t="shared" si="18"/>
        <v>0</v>
      </c>
      <c r="BB10" s="61">
        <f t="shared" si="19"/>
        <v>0</v>
      </c>
      <c r="BC10" s="61">
        <f t="shared" si="20"/>
        <v>0</v>
      </c>
      <c r="BD10" s="61">
        <f t="shared" si="21"/>
        <v>0</v>
      </c>
      <c r="BE10" s="61">
        <f t="shared" si="22"/>
        <v>0</v>
      </c>
      <c r="BF10" s="61">
        <f t="shared" si="23"/>
        <v>0</v>
      </c>
      <c r="BG10" s="61">
        <f t="shared" si="24"/>
        <v>0</v>
      </c>
      <c r="BH10" s="61">
        <f t="shared" si="25"/>
        <v>0</v>
      </c>
      <c r="BI10" s="56">
        <f t="shared" si="34"/>
        <v>0</v>
      </c>
      <c r="BJ10" s="62"/>
      <c r="BK10" s="40"/>
      <c r="BL10" s="58" t="str">
        <f t="shared" si="26"/>
        <v>584</v>
      </c>
      <c r="BM10" s="63">
        <f t="shared" si="35"/>
        <v>0</v>
      </c>
      <c r="BP10" s="40"/>
      <c r="BQ10" s="58" t="str">
        <f t="shared" si="27"/>
        <v>584</v>
      </c>
      <c r="BR10" s="57">
        <f t="shared" si="28"/>
        <v>0</v>
      </c>
      <c r="BS10" s="57">
        <f t="shared" si="28"/>
        <v>0</v>
      </c>
      <c r="BT10" s="57">
        <f t="shared" si="28"/>
        <v>0</v>
      </c>
      <c r="BU10" s="57">
        <f t="shared" si="28"/>
        <v>0</v>
      </c>
      <c r="BV10" s="57">
        <f t="shared" si="28"/>
        <v>0</v>
      </c>
      <c r="BY10" s="64">
        <f t="shared" si="36"/>
        <v>0</v>
      </c>
      <c r="BZ10" s="64">
        <f t="shared" si="36"/>
        <v>0</v>
      </c>
      <c r="CA10" s="64">
        <f t="shared" si="36"/>
        <v>0</v>
      </c>
      <c r="CB10" s="64">
        <f t="shared" si="36"/>
        <v>0</v>
      </c>
      <c r="CC10" s="64">
        <f t="shared" si="36"/>
        <v>0</v>
      </c>
      <c r="CD10" s="64">
        <f t="shared" si="36"/>
        <v>0</v>
      </c>
      <c r="CE10" s="64">
        <f t="shared" si="36"/>
        <v>0</v>
      </c>
      <c r="CF10" s="64">
        <f t="shared" si="36"/>
        <v>0</v>
      </c>
      <c r="CG10" s="64">
        <f t="shared" si="36"/>
        <v>0</v>
      </c>
      <c r="CH10" s="64">
        <f t="shared" si="36"/>
        <v>0</v>
      </c>
      <c r="CI10" s="64">
        <f t="shared" si="36"/>
        <v>0</v>
      </c>
      <c r="CJ10" s="64">
        <f t="shared" si="36"/>
        <v>0</v>
      </c>
      <c r="CK10" s="65"/>
      <c r="CL10" s="66">
        <f t="shared" si="30"/>
        <v>0</v>
      </c>
      <c r="CM10" s="67">
        <f t="shared" si="31"/>
        <v>0</v>
      </c>
      <c r="CN10" s="67">
        <f t="shared" si="31"/>
        <v>0</v>
      </c>
      <c r="CO10" s="67">
        <f t="shared" si="31"/>
        <v>0</v>
      </c>
      <c r="CP10" s="67">
        <f t="shared" si="31"/>
        <v>0</v>
      </c>
      <c r="CQ10" s="67">
        <f t="shared" si="31"/>
        <v>0</v>
      </c>
      <c r="CR10" s="67">
        <f t="shared" si="31"/>
        <v>0</v>
      </c>
      <c r="CS10" s="67">
        <f t="shared" si="31"/>
        <v>0</v>
      </c>
      <c r="CT10" s="67">
        <f t="shared" si="31"/>
        <v>0</v>
      </c>
      <c r="CU10" s="67">
        <f t="shared" si="31"/>
        <v>0</v>
      </c>
      <c r="CV10" s="67">
        <f t="shared" si="31"/>
        <v>0</v>
      </c>
      <c r="CW10" s="67">
        <f t="shared" si="31"/>
        <v>0</v>
      </c>
      <c r="CX10" s="67">
        <f t="shared" si="31"/>
        <v>0</v>
      </c>
      <c r="CY10" s="65"/>
      <c r="CZ10" s="66">
        <f t="shared" si="39"/>
        <v>0</v>
      </c>
      <c r="DA10" s="65">
        <f t="shared" si="40"/>
        <v>0</v>
      </c>
      <c r="DB10" s="65">
        <f t="shared" si="40"/>
        <v>0</v>
      </c>
      <c r="DC10" s="65">
        <f t="shared" si="40"/>
        <v>0</v>
      </c>
      <c r="DD10" s="65">
        <f t="shared" si="40"/>
        <v>0</v>
      </c>
      <c r="DE10" s="65">
        <f t="shared" si="40"/>
        <v>0</v>
      </c>
      <c r="DF10" s="65">
        <f t="shared" si="40"/>
        <v>0</v>
      </c>
      <c r="DG10" s="65">
        <f t="shared" si="40"/>
        <v>0</v>
      </c>
      <c r="DH10" s="65">
        <f t="shared" si="40"/>
        <v>0</v>
      </c>
      <c r="DI10" s="65">
        <f t="shared" si="40"/>
        <v>0</v>
      </c>
      <c r="DJ10" s="65">
        <f t="shared" si="40"/>
        <v>0</v>
      </c>
      <c r="DK10" s="65">
        <f t="shared" si="40"/>
        <v>0</v>
      </c>
      <c r="DL10" s="65">
        <f t="shared" si="40"/>
        <v>0</v>
      </c>
      <c r="DM10" s="65"/>
      <c r="DN10" s="66">
        <f t="shared" si="42"/>
        <v>0</v>
      </c>
    </row>
    <row r="11" spans="1:118" ht="12.75">
      <c r="A11" s="40"/>
      <c r="B11" s="40"/>
      <c r="C11" s="40" t="s">
        <v>57</v>
      </c>
      <c r="D11" s="57">
        <v>297.32</v>
      </c>
      <c r="E11" s="57">
        <v>0</v>
      </c>
      <c r="F11" s="57">
        <v>44797.19000000005</v>
      </c>
      <c r="G11" s="57">
        <v>3604.21</v>
      </c>
      <c r="H11" s="57">
        <v>1275.7200000000003</v>
      </c>
      <c r="I11" s="57">
        <v>3809.48</v>
      </c>
      <c r="J11" s="57">
        <v>-2717.1</v>
      </c>
      <c r="K11" s="57">
        <v>0</v>
      </c>
      <c r="L11" s="56">
        <v>0</v>
      </c>
      <c r="M11" s="56">
        <v>0</v>
      </c>
      <c r="N11" s="57">
        <f t="shared" si="43"/>
        <v>51066.82000000006</v>
      </c>
      <c r="P11" s="40"/>
      <c r="Q11" s="54" t="str">
        <f t="shared" si="0"/>
        <v>588</v>
      </c>
      <c r="R11" s="68">
        <v>0</v>
      </c>
      <c r="S11" s="68">
        <v>0</v>
      </c>
      <c r="T11" s="68">
        <v>38041.11000000006</v>
      </c>
      <c r="U11" s="68">
        <v>0</v>
      </c>
      <c r="V11" s="68">
        <v>0</v>
      </c>
      <c r="W11" s="68">
        <v>0</v>
      </c>
      <c r="X11" s="68">
        <v>0</v>
      </c>
      <c r="Y11" s="68">
        <v>0</v>
      </c>
      <c r="Z11" s="68">
        <v>0</v>
      </c>
      <c r="AA11" s="68">
        <v>0</v>
      </c>
      <c r="AB11" s="57">
        <f t="shared" si="33"/>
        <v>38041.11000000006</v>
      </c>
      <c r="AD11" s="40"/>
      <c r="AE11" s="58" t="str">
        <f t="shared" si="1"/>
        <v>588</v>
      </c>
      <c r="AF11" s="59">
        <f t="shared" si="2"/>
        <v>297.32</v>
      </c>
      <c r="AG11" s="59">
        <f t="shared" si="3"/>
        <v>0</v>
      </c>
      <c r="AH11" s="59">
        <f t="shared" si="4"/>
        <v>6756.0799999999945</v>
      </c>
      <c r="AI11" s="59">
        <f t="shared" si="5"/>
        <v>3604.21</v>
      </c>
      <c r="AJ11" s="59">
        <f t="shared" si="6"/>
        <v>1275.7200000000003</v>
      </c>
      <c r="AK11" s="59">
        <f t="shared" si="7"/>
        <v>3809.48</v>
      </c>
      <c r="AL11" s="59">
        <f t="shared" si="8"/>
        <v>-2717.1</v>
      </c>
      <c r="AM11" s="59">
        <f t="shared" si="9"/>
        <v>0</v>
      </c>
      <c r="AN11" s="59">
        <f t="shared" si="10"/>
        <v>0</v>
      </c>
      <c r="AO11" s="59">
        <f t="shared" si="11"/>
        <v>0</v>
      </c>
      <c r="AP11" s="57">
        <f t="shared" si="12"/>
        <v>13025.709999999994</v>
      </c>
      <c r="AQ11" s="60"/>
      <c r="AR11" s="40"/>
      <c r="AS11" s="58" t="str">
        <f t="shared" si="13"/>
        <v>588</v>
      </c>
      <c r="AT11" s="56">
        <f t="shared" si="14"/>
        <v>1302.5709999999995</v>
      </c>
      <c r="AU11" s="47"/>
      <c r="AV11" s="47"/>
      <c r="AW11" s="40"/>
      <c r="AX11" s="58" t="str">
        <f t="shared" si="15"/>
        <v>588</v>
      </c>
      <c r="AY11" s="61">
        <f t="shared" si="16"/>
        <v>344.1502445235408</v>
      </c>
      <c r="AZ11" s="61">
        <f t="shared" si="17"/>
        <v>0</v>
      </c>
      <c r="BA11" s="61">
        <f t="shared" si="18"/>
        <v>7557.946647897559</v>
      </c>
      <c r="BB11" s="61">
        <f t="shared" si="19"/>
        <v>3966.5517475930787</v>
      </c>
      <c r="BC11" s="61">
        <f t="shared" si="20"/>
        <v>1361.1934990048242</v>
      </c>
      <c r="BD11" s="61">
        <f t="shared" si="21"/>
        <v>3982.034843206009</v>
      </c>
      <c r="BE11" s="61">
        <f t="shared" si="22"/>
        <v>-2799.1891372722343</v>
      </c>
      <c r="BF11" s="61">
        <f t="shared" si="23"/>
        <v>0</v>
      </c>
      <c r="BG11" s="61">
        <f t="shared" si="24"/>
        <v>0</v>
      </c>
      <c r="BH11" s="61">
        <f t="shared" si="25"/>
        <v>0</v>
      </c>
      <c r="BI11" s="56">
        <f t="shared" si="34"/>
        <v>14412.687844952776</v>
      </c>
      <c r="BJ11" s="62"/>
      <c r="BK11" s="40"/>
      <c r="BL11" s="58" t="str">
        <f t="shared" si="26"/>
        <v>588</v>
      </c>
      <c r="BM11" s="63">
        <f t="shared" si="35"/>
        <v>1441.2687844952775</v>
      </c>
      <c r="BP11" s="40"/>
      <c r="BQ11" s="58" t="str">
        <f t="shared" si="27"/>
        <v>588</v>
      </c>
      <c r="BR11" s="57">
        <f t="shared" si="28"/>
        <v>1507.3269371179774</v>
      </c>
      <c r="BS11" s="57">
        <f t="shared" si="28"/>
        <v>1543.3586567303596</v>
      </c>
      <c r="BT11" s="57">
        <f t="shared" si="28"/>
        <v>1585.3956629448053</v>
      </c>
      <c r="BU11" s="57">
        <f t="shared" si="28"/>
        <v>1627.4326691592507</v>
      </c>
      <c r="BV11" s="57">
        <f t="shared" si="28"/>
        <v>1669.4696753736966</v>
      </c>
      <c r="BY11" s="64">
        <f t="shared" si="36"/>
        <v>94.98794151466993</v>
      </c>
      <c r="BZ11" s="64">
        <f t="shared" si="36"/>
        <v>170.74840582393406</v>
      </c>
      <c r="CA11" s="64">
        <f t="shared" si="36"/>
        <v>125.25074695638406</v>
      </c>
      <c r="CB11" s="64">
        <f t="shared" si="36"/>
        <v>118.89586289599616</v>
      </c>
      <c r="CC11" s="64">
        <f t="shared" si="36"/>
        <v>147.04070280615835</v>
      </c>
      <c r="CD11" s="64">
        <f t="shared" si="36"/>
        <v>152.93324070922083</v>
      </c>
      <c r="CE11" s="64">
        <f t="shared" si="36"/>
        <v>335.05275439858207</v>
      </c>
      <c r="CF11" s="64">
        <f t="shared" si="36"/>
        <v>135.69000546271764</v>
      </c>
      <c r="CG11" s="64">
        <f t="shared" si="36"/>
        <v>79.80962240306002</v>
      </c>
      <c r="CH11" s="64">
        <f t="shared" si="36"/>
        <v>47.67962716977269</v>
      </c>
      <c r="CI11" s="64">
        <f t="shared" si="36"/>
        <v>39.56961202989863</v>
      </c>
      <c r="CJ11" s="64">
        <f t="shared" si="36"/>
        <v>59.66841494758295</v>
      </c>
      <c r="CK11" s="65">
        <f t="shared" si="37"/>
        <v>1507.3269371179776</v>
      </c>
      <c r="CL11" s="66">
        <f t="shared" si="30"/>
        <v>0.00031748934255260776</v>
      </c>
      <c r="CM11" s="67">
        <f t="shared" si="31"/>
        <v>97.25856959868595</v>
      </c>
      <c r="CN11" s="67">
        <f t="shared" si="31"/>
        <v>174.83004102291258</v>
      </c>
      <c r="CO11" s="67">
        <f t="shared" si="31"/>
        <v>128.24478871629765</v>
      </c>
      <c r="CP11" s="67">
        <f t="shared" si="31"/>
        <v>121.73799507677697</v>
      </c>
      <c r="CQ11" s="67">
        <f t="shared" si="31"/>
        <v>150.55562000471195</v>
      </c>
      <c r="CR11" s="67">
        <f t="shared" si="31"/>
        <v>156.58901538752892</v>
      </c>
      <c r="CS11" s="67">
        <f t="shared" si="31"/>
        <v>343.06198358739283</v>
      </c>
      <c r="CT11" s="67">
        <f t="shared" si="31"/>
        <v>138.93359125067107</v>
      </c>
      <c r="CU11" s="67">
        <f t="shared" si="31"/>
        <v>81.7174221417786</v>
      </c>
      <c r="CV11" s="67">
        <f t="shared" si="31"/>
        <v>48.819379213671645</v>
      </c>
      <c r="CW11" s="67">
        <f t="shared" si="31"/>
        <v>40.51549917005558</v>
      </c>
      <c r="CX11" s="67">
        <f t="shared" si="31"/>
        <v>61.09475155987578</v>
      </c>
      <c r="CY11" s="65">
        <f t="shared" si="38"/>
        <v>1543.3586567303594</v>
      </c>
      <c r="CZ11" s="66">
        <f t="shared" si="39"/>
        <v>0.0003174893425526077</v>
      </c>
      <c r="DA11" s="65">
        <f t="shared" si="40"/>
        <v>99.90763569670465</v>
      </c>
      <c r="DB11" s="65">
        <f t="shared" si="40"/>
        <v>179.59194875505418</v>
      </c>
      <c r="DC11" s="65">
        <f t="shared" si="40"/>
        <v>131.7378374361968</v>
      </c>
      <c r="DD11" s="65">
        <f t="shared" si="40"/>
        <v>125.05381595435456</v>
      </c>
      <c r="DE11" s="65">
        <f t="shared" si="40"/>
        <v>154.65635673635782</v>
      </c>
      <c r="DF11" s="65">
        <f t="shared" si="40"/>
        <v>160.854085845555</v>
      </c>
      <c r="DG11" s="65">
        <f t="shared" si="40"/>
        <v>352.406084307672</v>
      </c>
      <c r="DH11" s="65">
        <f t="shared" si="40"/>
        <v>142.71777466995005</v>
      </c>
      <c r="DI11" s="65">
        <f t="shared" si="40"/>
        <v>83.94318850361692</v>
      </c>
      <c r="DJ11" s="65">
        <f t="shared" si="40"/>
        <v>50.14908993155375</v>
      </c>
      <c r="DK11" s="65">
        <f t="shared" si="40"/>
        <v>41.619034166905344</v>
      </c>
      <c r="DL11" s="65">
        <f t="shared" si="40"/>
        <v>62.758810940884075</v>
      </c>
      <c r="DM11" s="65">
        <f t="shared" si="41"/>
        <v>1585.3956629448055</v>
      </c>
      <c r="DN11" s="66">
        <f t="shared" si="42"/>
        <v>0.00031748934255260776</v>
      </c>
    </row>
    <row r="12" spans="1:118" ht="12.75">
      <c r="A12" s="40"/>
      <c r="B12" s="40"/>
      <c r="C12" s="40" t="s">
        <v>58</v>
      </c>
      <c r="D12" s="57">
        <v>7419.31</v>
      </c>
      <c r="E12" s="57">
        <v>67435.04</v>
      </c>
      <c r="F12" s="57">
        <v>117538.54</v>
      </c>
      <c r="G12" s="57">
        <v>0</v>
      </c>
      <c r="H12" s="57">
        <v>356107.07000000024</v>
      </c>
      <c r="I12" s="57">
        <v>128054.99000000005</v>
      </c>
      <c r="J12" s="57">
        <v>74524.34999999998</v>
      </c>
      <c r="K12" s="57">
        <v>164008.1</v>
      </c>
      <c r="L12" s="56">
        <v>63558.26</v>
      </c>
      <c r="M12" s="56">
        <v>8789.300000000003</v>
      </c>
      <c r="N12" s="57">
        <f t="shared" si="43"/>
        <v>987434.9600000002</v>
      </c>
      <c r="P12" s="40"/>
      <c r="Q12" s="54" t="str">
        <f t="shared" si="0"/>
        <v>590</v>
      </c>
      <c r="R12" s="68">
        <v>0</v>
      </c>
      <c r="S12" s="68">
        <v>57834.8</v>
      </c>
      <c r="T12" s="68">
        <v>113506.21</v>
      </c>
      <c r="U12" s="68">
        <v>0</v>
      </c>
      <c r="V12" s="68">
        <v>100093.97999999998</v>
      </c>
      <c r="W12" s="68">
        <v>-3.22</v>
      </c>
      <c r="X12" s="68">
        <v>0</v>
      </c>
      <c r="Y12" s="68">
        <v>0</v>
      </c>
      <c r="Z12" s="68">
        <v>0</v>
      </c>
      <c r="AA12" s="68">
        <v>0</v>
      </c>
      <c r="AB12" s="57">
        <f t="shared" si="33"/>
        <v>271431.77</v>
      </c>
      <c r="AD12" s="40"/>
      <c r="AE12" s="58" t="str">
        <f t="shared" si="1"/>
        <v>590</v>
      </c>
      <c r="AF12" s="59">
        <f t="shared" si="2"/>
        <v>7419.31</v>
      </c>
      <c r="AG12" s="59">
        <f t="shared" si="3"/>
        <v>9600.23999999999</v>
      </c>
      <c r="AH12" s="59">
        <f t="shared" si="4"/>
        <v>4032.329999999987</v>
      </c>
      <c r="AI12" s="59">
        <f t="shared" si="5"/>
        <v>0</v>
      </c>
      <c r="AJ12" s="59">
        <f t="shared" si="6"/>
        <v>256013.09000000026</v>
      </c>
      <c r="AK12" s="59">
        <f t="shared" si="7"/>
        <v>128058.21000000005</v>
      </c>
      <c r="AL12" s="59">
        <f t="shared" si="8"/>
        <v>74524.34999999998</v>
      </c>
      <c r="AM12" s="59">
        <f t="shared" si="9"/>
        <v>164008.1</v>
      </c>
      <c r="AN12" s="59">
        <f t="shared" si="10"/>
        <v>63558.26</v>
      </c>
      <c r="AO12" s="59">
        <f t="shared" si="11"/>
        <v>8789.300000000003</v>
      </c>
      <c r="AP12" s="57">
        <f t="shared" si="12"/>
        <v>716003.1900000003</v>
      </c>
      <c r="AQ12" s="60"/>
      <c r="AR12" s="40"/>
      <c r="AS12" s="58" t="str">
        <f t="shared" si="13"/>
        <v>590</v>
      </c>
      <c r="AT12" s="56">
        <f>AP12/10</f>
        <v>71600.31900000003</v>
      </c>
      <c r="AU12" s="47"/>
      <c r="AV12" s="47"/>
      <c r="AW12" s="40"/>
      <c r="AX12" s="58" t="str">
        <f t="shared" si="15"/>
        <v>590</v>
      </c>
      <c r="AY12" s="61">
        <f t="shared" si="16"/>
        <v>8587.909830135717</v>
      </c>
      <c r="AZ12" s="61">
        <f t="shared" si="17"/>
        <v>10701.46537670166</v>
      </c>
      <c r="BA12" s="61">
        <f t="shared" si="18"/>
        <v>4510.91979472071</v>
      </c>
      <c r="BB12" s="61">
        <f t="shared" si="19"/>
        <v>0</v>
      </c>
      <c r="BC12" s="61">
        <f t="shared" si="20"/>
        <v>273166.01900741324</v>
      </c>
      <c r="BD12" s="61">
        <f t="shared" si="21"/>
        <v>133858.75609757562</v>
      </c>
      <c r="BE12" s="61">
        <f t="shared" si="22"/>
        <v>76775.88273610614</v>
      </c>
      <c r="BF12" s="61">
        <f t="shared" si="23"/>
        <v>166269.36334144362</v>
      </c>
      <c r="BG12" s="61">
        <f t="shared" si="24"/>
        <v>64358.17852727864</v>
      </c>
      <c r="BH12" s="61">
        <f t="shared" si="25"/>
        <v>8789.300000000003</v>
      </c>
      <c r="BI12" s="56">
        <f t="shared" si="34"/>
        <v>747017.7947113754</v>
      </c>
      <c r="BJ12" s="62"/>
      <c r="BK12" s="40"/>
      <c r="BL12" s="58" t="str">
        <f t="shared" si="26"/>
        <v>590</v>
      </c>
      <c r="BM12" s="63">
        <f t="shared" si="35"/>
        <v>74701.77947113753</v>
      </c>
      <c r="BP12" s="40"/>
      <c r="BQ12" s="58" t="str">
        <f t="shared" si="27"/>
        <v>590</v>
      </c>
      <c r="BR12" s="57">
        <f t="shared" si="28"/>
        <v>78125.61103023132</v>
      </c>
      <c r="BS12" s="57">
        <f t="shared" si="28"/>
        <v>79993.15551700977</v>
      </c>
      <c r="BT12" s="57">
        <f t="shared" si="28"/>
        <v>82171.95741825129</v>
      </c>
      <c r="BU12" s="57">
        <f t="shared" si="28"/>
        <v>84350.75931949279</v>
      </c>
      <c r="BV12" s="57">
        <f t="shared" si="28"/>
        <v>86529.56122073432</v>
      </c>
      <c r="BY12" s="64">
        <f t="shared" si="36"/>
        <v>4923.278944066683</v>
      </c>
      <c r="BZ12" s="64">
        <f t="shared" si="36"/>
        <v>8849.986826971073</v>
      </c>
      <c r="CA12" s="64">
        <f t="shared" si="36"/>
        <v>6491.817333716569</v>
      </c>
      <c r="CB12" s="64">
        <f t="shared" si="36"/>
        <v>6162.440084482667</v>
      </c>
      <c r="CC12" s="64">
        <f t="shared" si="36"/>
        <v>7621.203118024448</v>
      </c>
      <c r="CD12" s="64">
        <f t="shared" si="36"/>
        <v>7926.616703398144</v>
      </c>
      <c r="CE12" s="64">
        <f t="shared" si="36"/>
        <v>17365.974507693983</v>
      </c>
      <c r="CF12" s="64">
        <f t="shared" si="36"/>
        <v>7032.890029643594</v>
      </c>
      <c r="CG12" s="64">
        <f t="shared" si="36"/>
        <v>4136.578046069298</v>
      </c>
      <c r="CH12" s="64">
        <f t="shared" si="36"/>
        <v>2471.2621493080615</v>
      </c>
      <c r="CI12" s="64">
        <f t="shared" si="36"/>
        <v>2050.9154596386416</v>
      </c>
      <c r="CJ12" s="64">
        <f t="shared" si="36"/>
        <v>3092.6478272181525</v>
      </c>
      <c r="CK12" s="65">
        <f t="shared" si="37"/>
        <v>78125.6110302313</v>
      </c>
      <c r="CL12" s="66">
        <f t="shared" si="30"/>
        <v>0.016455652898988496</v>
      </c>
      <c r="CM12" s="67">
        <f t="shared" si="31"/>
        <v>5040.96688695274</v>
      </c>
      <c r="CN12" s="67">
        <f t="shared" si="31"/>
        <v>9061.54029693851</v>
      </c>
      <c r="CO12" s="67">
        <f t="shared" si="31"/>
        <v>6647.000218187883</v>
      </c>
      <c r="CP12" s="67">
        <f t="shared" si="31"/>
        <v>6309.7494092113375</v>
      </c>
      <c r="CQ12" s="67">
        <f t="shared" si="31"/>
        <v>7803.383272240173</v>
      </c>
      <c r="CR12" s="67">
        <f t="shared" si="31"/>
        <v>8116.0975807702125</v>
      </c>
      <c r="CS12" s="67">
        <f t="shared" si="31"/>
        <v>17781.09740429225</v>
      </c>
      <c r="CT12" s="67">
        <f t="shared" si="31"/>
        <v>7201.006922782486</v>
      </c>
      <c r="CU12" s="67">
        <f t="shared" si="31"/>
        <v>4235.460389800039</v>
      </c>
      <c r="CV12" s="67">
        <f t="shared" si="31"/>
        <v>2530.336144909051</v>
      </c>
      <c r="CW12" s="67">
        <f t="shared" si="31"/>
        <v>2099.941327199725</v>
      </c>
      <c r="CX12" s="67">
        <f t="shared" si="31"/>
        <v>3166.57566372536</v>
      </c>
      <c r="CY12" s="65">
        <f t="shared" si="38"/>
        <v>79993.15551700976</v>
      </c>
      <c r="CZ12" s="66">
        <f t="shared" si="39"/>
        <v>0.016455652898988496</v>
      </c>
      <c r="DA12" s="65">
        <f t="shared" si="40"/>
        <v>5178.269486986473</v>
      </c>
      <c r="DB12" s="65">
        <f t="shared" si="40"/>
        <v>9308.352678567187</v>
      </c>
      <c r="DC12" s="65">
        <f t="shared" si="40"/>
        <v>6828.046916737747</v>
      </c>
      <c r="DD12" s="65">
        <f t="shared" si="40"/>
        <v>6481.610288061453</v>
      </c>
      <c r="DE12" s="65">
        <f t="shared" si="40"/>
        <v>8015.926785491851</v>
      </c>
      <c r="DF12" s="65">
        <f t="shared" si="40"/>
        <v>8337.158604370958</v>
      </c>
      <c r="DG12" s="65">
        <f t="shared" si="40"/>
        <v>18265.407450323557</v>
      </c>
      <c r="DH12" s="65">
        <f t="shared" si="40"/>
        <v>7397.143298111192</v>
      </c>
      <c r="DI12" s="65">
        <f t="shared" si="40"/>
        <v>4350.823124152569</v>
      </c>
      <c r="DJ12" s="65">
        <f t="shared" si="40"/>
        <v>2599.2558064435393</v>
      </c>
      <c r="DK12" s="65">
        <f t="shared" si="40"/>
        <v>2157.1381726876552</v>
      </c>
      <c r="DL12" s="65">
        <f t="shared" si="40"/>
        <v>3252.824806317102</v>
      </c>
      <c r="DM12" s="65">
        <f t="shared" si="41"/>
        <v>82171.95741825129</v>
      </c>
      <c r="DN12" s="66">
        <f t="shared" si="42"/>
        <v>0.0164556528989885</v>
      </c>
    </row>
    <row r="13" spans="1:118" ht="12.75">
      <c r="A13" s="40"/>
      <c r="B13" s="40"/>
      <c r="C13" s="40" t="s">
        <v>59</v>
      </c>
      <c r="D13" s="57">
        <v>1553014.88</v>
      </c>
      <c r="E13" s="57">
        <v>20807343.61</v>
      </c>
      <c r="F13" s="57">
        <v>37409933.46000007</v>
      </c>
      <c r="G13" s="57">
        <v>1031788.2400000001</v>
      </c>
      <c r="H13" s="57">
        <v>10837487.619999992</v>
      </c>
      <c r="I13" s="57">
        <v>2950180.5200000023</v>
      </c>
      <c r="J13" s="57">
        <v>4127893.2100000004</v>
      </c>
      <c r="K13" s="57">
        <v>5028929.51</v>
      </c>
      <c r="L13" s="56">
        <v>3267140.25</v>
      </c>
      <c r="M13" s="56">
        <v>1669105.5000000002</v>
      </c>
      <c r="N13" s="57">
        <f t="shared" si="43"/>
        <v>88682816.80000006</v>
      </c>
      <c r="P13" s="40"/>
      <c r="Q13" s="54" t="str">
        <f t="shared" si="0"/>
        <v>593</v>
      </c>
      <c r="R13" s="68">
        <v>0</v>
      </c>
      <c r="S13" s="68">
        <v>17265890.63</v>
      </c>
      <c r="T13" s="68">
        <v>35372849.39000002</v>
      </c>
      <c r="U13" s="68">
        <v>-26.65</v>
      </c>
      <c r="V13" s="68">
        <v>6570446.6</v>
      </c>
      <c r="W13" s="68">
        <v>1242.13</v>
      </c>
      <c r="X13" s="68">
        <v>0</v>
      </c>
      <c r="Y13" s="68">
        <v>0</v>
      </c>
      <c r="Z13" s="68">
        <v>0</v>
      </c>
      <c r="AA13" s="68">
        <v>0</v>
      </c>
      <c r="AB13" s="57">
        <f t="shared" si="33"/>
        <v>59210402.10000003</v>
      </c>
      <c r="AD13" s="40"/>
      <c r="AE13" s="58" t="str">
        <f t="shared" si="1"/>
        <v>593</v>
      </c>
      <c r="AF13" s="59">
        <f t="shared" si="2"/>
        <v>1553014.88</v>
      </c>
      <c r="AG13" s="59">
        <f t="shared" si="3"/>
        <v>3541452.9800000004</v>
      </c>
      <c r="AH13" s="59">
        <f t="shared" si="4"/>
        <v>2037084.070000045</v>
      </c>
      <c r="AI13" s="59">
        <f t="shared" si="5"/>
        <v>1031814.8900000001</v>
      </c>
      <c r="AJ13" s="59">
        <f t="shared" si="6"/>
        <v>4267041.019999992</v>
      </c>
      <c r="AK13" s="59">
        <f t="shared" si="7"/>
        <v>2948938.3900000025</v>
      </c>
      <c r="AL13" s="59">
        <f t="shared" si="8"/>
        <v>4127893.2100000004</v>
      </c>
      <c r="AM13" s="59">
        <f t="shared" si="9"/>
        <v>5028929.51</v>
      </c>
      <c r="AN13" s="59">
        <f t="shared" si="10"/>
        <v>3267140.25</v>
      </c>
      <c r="AO13" s="59">
        <f t="shared" si="11"/>
        <v>1669105.5000000002</v>
      </c>
      <c r="AP13" s="57">
        <f t="shared" si="12"/>
        <v>29472414.70000004</v>
      </c>
      <c r="AQ13" s="60"/>
      <c r="AR13" s="40"/>
      <c r="AS13" s="58" t="str">
        <f t="shared" si="13"/>
        <v>593</v>
      </c>
      <c r="AT13" s="56">
        <f t="shared" si="14"/>
        <v>2947241.470000004</v>
      </c>
      <c r="AU13" s="47"/>
      <c r="AV13" s="47"/>
      <c r="AW13" s="40"/>
      <c r="AX13" s="58" t="str">
        <f t="shared" si="15"/>
        <v>593</v>
      </c>
      <c r="AY13" s="61">
        <f t="shared" si="16"/>
        <v>1797626.9699337324</v>
      </c>
      <c r="AZ13" s="61">
        <f t="shared" si="17"/>
        <v>3947686.35457936</v>
      </c>
      <c r="BA13" s="61">
        <f t="shared" si="18"/>
        <v>2278861.8131138724</v>
      </c>
      <c r="BB13" s="61">
        <f t="shared" si="19"/>
        <v>1135546.2515009006</v>
      </c>
      <c r="BC13" s="61">
        <f t="shared" si="20"/>
        <v>4552933.634661918</v>
      </c>
      <c r="BD13" s="61">
        <f t="shared" si="21"/>
        <v>3082513.996516018</v>
      </c>
      <c r="BE13" s="61">
        <f t="shared" si="22"/>
        <v>4252605.289923748</v>
      </c>
      <c r="BF13" s="61">
        <f t="shared" si="23"/>
        <v>5098265.926601783</v>
      </c>
      <c r="BG13" s="61">
        <f t="shared" si="24"/>
        <v>3308259.1544066463</v>
      </c>
      <c r="BH13" s="61">
        <f t="shared" si="25"/>
        <v>1669105.5000000002</v>
      </c>
      <c r="BI13" s="56">
        <f t="shared" si="34"/>
        <v>31123404.891237974</v>
      </c>
      <c r="BJ13" s="62"/>
      <c r="BK13" s="40"/>
      <c r="BL13" s="58" t="str">
        <f t="shared" si="26"/>
        <v>593</v>
      </c>
      <c r="BM13" s="63">
        <f t="shared" si="35"/>
        <v>3112340.4891237975</v>
      </c>
      <c r="BP13" s="40"/>
      <c r="BQ13" s="58" t="str">
        <f t="shared" si="27"/>
        <v>593</v>
      </c>
      <c r="BR13" s="57">
        <f t="shared" si="28"/>
        <v>3254989.4282086375</v>
      </c>
      <c r="BS13" s="57">
        <f t="shared" si="28"/>
        <v>3332797.940436733</v>
      </c>
      <c r="BT13" s="57">
        <f t="shared" si="28"/>
        <v>3423574.5380361774</v>
      </c>
      <c r="BU13" s="57">
        <f t="shared" si="28"/>
        <v>3514351.1356356214</v>
      </c>
      <c r="BV13" s="57">
        <f t="shared" si="28"/>
        <v>3605127.733235066</v>
      </c>
      <c r="BY13" s="64">
        <f t="shared" si="36"/>
        <v>205121.22342132023</v>
      </c>
      <c r="BZ13" s="64">
        <f t="shared" si="36"/>
        <v>368721.7697462821</v>
      </c>
      <c r="CA13" s="64">
        <f t="shared" si="36"/>
        <v>270472.08351346257</v>
      </c>
      <c r="CB13" s="64">
        <f t="shared" si="36"/>
        <v>256749.06170267728</v>
      </c>
      <c r="CC13" s="64">
        <f t="shared" si="36"/>
        <v>317526.291983829</v>
      </c>
      <c r="CD13" s="64">
        <f t="shared" si="36"/>
        <v>330250.90275503945</v>
      </c>
      <c r="CE13" s="64">
        <f t="shared" si="36"/>
        <v>723527.9530960905</v>
      </c>
      <c r="CF13" s="64">
        <f t="shared" si="36"/>
        <v>293015.08678614494</v>
      </c>
      <c r="CG13" s="64">
        <f t="shared" si="36"/>
        <v>172344.4800157186</v>
      </c>
      <c r="CH13" s="64">
        <f t="shared" si="36"/>
        <v>102961.52649887414</v>
      </c>
      <c r="CI13" s="64">
        <f t="shared" si="36"/>
        <v>85448.39587482034</v>
      </c>
      <c r="CJ13" s="64">
        <f t="shared" si="36"/>
        <v>128850.6528143783</v>
      </c>
      <c r="CK13" s="65">
        <f t="shared" si="37"/>
        <v>3254989.4282086375</v>
      </c>
      <c r="CL13" s="66">
        <f>CK13/$CK$24</f>
        <v>0.6856007334106068</v>
      </c>
      <c r="CM13" s="67">
        <f>$BS13*CM$4</f>
        <v>210024.51959872234</v>
      </c>
      <c r="CN13" s="67">
        <f>$BS13*CN$4</f>
        <v>377535.8359553566</v>
      </c>
      <c r="CO13" s="67">
        <f>$BS13*CO$4</f>
        <v>276937.5516452585</v>
      </c>
      <c r="CP13" s="67">
        <f>$BS13*CP$4</f>
        <v>262886.48947246245</v>
      </c>
      <c r="CQ13" s="67">
        <f t="shared" si="31"/>
        <v>325116.56191172934</v>
      </c>
      <c r="CR13" s="67">
        <f t="shared" si="31"/>
        <v>338145.3466455982</v>
      </c>
      <c r="CS13" s="67">
        <f t="shared" si="31"/>
        <v>740823.4420147223</v>
      </c>
      <c r="CT13" s="67">
        <f>$BS13*CT$4</f>
        <v>300019.4314901962</v>
      </c>
      <c r="CU13" s="67">
        <f>$BS13*CU$4</f>
        <v>176464.26838262824</v>
      </c>
      <c r="CV13" s="67">
        <f>$BS13*CV$4</f>
        <v>105422.75820801058</v>
      </c>
      <c r="CW13" s="67">
        <f>$BS13*CW$4</f>
        <v>87490.98701127025</v>
      </c>
      <c r="CX13" s="67">
        <f>$BS13*CX$4</f>
        <v>131930.7481007778</v>
      </c>
      <c r="CY13" s="65">
        <f t="shared" si="38"/>
        <v>3332797.940436733</v>
      </c>
      <c r="CZ13" s="66">
        <f t="shared" si="39"/>
        <v>0.6856007334106068</v>
      </c>
      <c r="DA13" s="65">
        <f t="shared" si="40"/>
        <v>215745.03180569145</v>
      </c>
      <c r="DB13" s="65">
        <f t="shared" si="40"/>
        <v>387818.9131992769</v>
      </c>
      <c r="DC13" s="65">
        <f t="shared" si="40"/>
        <v>284480.5977990204</v>
      </c>
      <c r="DD13" s="65">
        <f t="shared" si="40"/>
        <v>270046.8218705451</v>
      </c>
      <c r="DE13" s="65">
        <f t="shared" si="40"/>
        <v>333971.87682761304</v>
      </c>
      <c r="DF13" s="65">
        <f t="shared" si="40"/>
        <v>347355.5311845834</v>
      </c>
      <c r="DG13" s="65">
        <f t="shared" si="40"/>
        <v>761001.5124197926</v>
      </c>
      <c r="DH13" s="65">
        <f t="shared" si="40"/>
        <v>308191.1669782561</v>
      </c>
      <c r="DI13" s="65">
        <f t="shared" si="40"/>
        <v>181270.6881440228</v>
      </c>
      <c r="DJ13" s="65">
        <f t="shared" si="40"/>
        <v>108294.1952020031</v>
      </c>
      <c r="DK13" s="65">
        <f t="shared" si="40"/>
        <v>89874.01000379513</v>
      </c>
      <c r="DL13" s="65">
        <f t="shared" si="40"/>
        <v>135524.1926015772</v>
      </c>
      <c r="DM13" s="65">
        <f t="shared" si="41"/>
        <v>3423574.538036177</v>
      </c>
      <c r="DN13" s="66">
        <f t="shared" si="42"/>
        <v>0.6856007334106067</v>
      </c>
    </row>
    <row r="14" spans="1:118" ht="12.75">
      <c r="A14" s="40"/>
      <c r="B14" s="40"/>
      <c r="C14" s="40" t="s">
        <v>60</v>
      </c>
      <c r="D14" s="57">
        <v>11887.44</v>
      </c>
      <c r="E14" s="57">
        <v>49345.08</v>
      </c>
      <c r="F14" s="57">
        <v>206921.33000000002</v>
      </c>
      <c r="G14" s="57">
        <v>47396.42999999999</v>
      </c>
      <c r="H14" s="57">
        <v>123359.34999999998</v>
      </c>
      <c r="I14" s="57">
        <v>78906.44000000003</v>
      </c>
      <c r="J14" s="57">
        <v>53191.94999999999</v>
      </c>
      <c r="K14" s="57">
        <v>195727.84</v>
      </c>
      <c r="L14" s="56">
        <v>144131.46</v>
      </c>
      <c r="M14" s="56">
        <v>64543.60999999999</v>
      </c>
      <c r="N14" s="57">
        <f t="shared" si="43"/>
        <v>975410.9299999999</v>
      </c>
      <c r="P14" s="40"/>
      <c r="Q14" s="54" t="str">
        <f t="shared" si="0"/>
        <v>594</v>
      </c>
      <c r="R14" s="68">
        <v>0</v>
      </c>
      <c r="S14" s="68">
        <v>27991.32</v>
      </c>
      <c r="T14" s="68">
        <v>8653.070000000002</v>
      </c>
      <c r="U14" s="68">
        <v>0</v>
      </c>
      <c r="V14" s="68">
        <v>9752.320000000002</v>
      </c>
      <c r="W14" s="68">
        <v>0</v>
      </c>
      <c r="X14" s="68">
        <v>0</v>
      </c>
      <c r="Y14" s="68">
        <v>0</v>
      </c>
      <c r="Z14" s="68">
        <v>0</v>
      </c>
      <c r="AA14" s="68">
        <v>0</v>
      </c>
      <c r="AB14" s="57">
        <f t="shared" si="33"/>
        <v>46396.71</v>
      </c>
      <c r="AD14" s="40"/>
      <c r="AE14" s="58" t="str">
        <f t="shared" si="1"/>
        <v>594</v>
      </c>
      <c r="AF14" s="59">
        <f t="shared" si="2"/>
        <v>11887.44</v>
      </c>
      <c r="AG14" s="59">
        <f t="shared" si="3"/>
        <v>21353.760000000002</v>
      </c>
      <c r="AH14" s="59">
        <f t="shared" si="4"/>
        <v>198268.26</v>
      </c>
      <c r="AI14" s="59">
        <f t="shared" si="5"/>
        <v>47396.42999999999</v>
      </c>
      <c r="AJ14" s="59">
        <f t="shared" si="6"/>
        <v>113607.02999999997</v>
      </c>
      <c r="AK14" s="59">
        <f t="shared" si="7"/>
        <v>78906.44000000003</v>
      </c>
      <c r="AL14" s="59">
        <f t="shared" si="8"/>
        <v>53191.94999999999</v>
      </c>
      <c r="AM14" s="59">
        <f t="shared" si="9"/>
        <v>195727.84</v>
      </c>
      <c r="AN14" s="59">
        <f t="shared" si="10"/>
        <v>144131.46</v>
      </c>
      <c r="AO14" s="59">
        <f t="shared" si="11"/>
        <v>64543.60999999999</v>
      </c>
      <c r="AP14" s="57">
        <f t="shared" si="12"/>
        <v>929014.2199999999</v>
      </c>
      <c r="AQ14" s="60"/>
      <c r="AR14" s="40"/>
      <c r="AS14" s="58" t="str">
        <f t="shared" si="13"/>
        <v>594</v>
      </c>
      <c r="AT14" s="56">
        <f t="shared" si="14"/>
        <v>92901.42199999999</v>
      </c>
      <c r="AU14" s="47"/>
      <c r="AV14" s="47"/>
      <c r="AW14" s="40"/>
      <c r="AX14" s="58" t="str">
        <f t="shared" si="15"/>
        <v>594</v>
      </c>
      <c r="AY14" s="61">
        <f t="shared" si="16"/>
        <v>13759.805538675233</v>
      </c>
      <c r="AZ14" s="61">
        <f t="shared" si="17"/>
        <v>23803.2094304306</v>
      </c>
      <c r="BA14" s="61">
        <f t="shared" si="18"/>
        <v>221800.35331900793</v>
      </c>
      <c r="BB14" s="61">
        <f t="shared" si="19"/>
        <v>52161.33140027162</v>
      </c>
      <c r="BC14" s="61">
        <f t="shared" si="20"/>
        <v>121218.72407522493</v>
      </c>
      <c r="BD14" s="61">
        <f t="shared" si="21"/>
        <v>82480.59930314492</v>
      </c>
      <c r="BE14" s="61">
        <f t="shared" si="22"/>
        <v>54798.98738740856</v>
      </c>
      <c r="BF14" s="61">
        <f t="shared" si="23"/>
        <v>198426.43957826437</v>
      </c>
      <c r="BG14" s="61">
        <f t="shared" si="24"/>
        <v>145945.44020049195</v>
      </c>
      <c r="BH14" s="61">
        <f t="shared" si="25"/>
        <v>64543.60999999999</v>
      </c>
      <c r="BI14" s="56">
        <f t="shared" si="34"/>
        <v>978938.50023292</v>
      </c>
      <c r="BJ14" s="62"/>
      <c r="BK14" s="40"/>
      <c r="BL14" s="58" t="str">
        <f t="shared" si="26"/>
        <v>594</v>
      </c>
      <c r="BM14" s="63">
        <f t="shared" si="35"/>
        <v>97893.850023292</v>
      </c>
      <c r="BP14" s="40"/>
      <c r="BQ14" s="58" t="str">
        <f t="shared" si="27"/>
        <v>594</v>
      </c>
      <c r="BR14" s="57">
        <f t="shared" si="28"/>
        <v>102380.65148269288</v>
      </c>
      <c r="BS14" s="57">
        <f t="shared" si="28"/>
        <v>104827.99773327519</v>
      </c>
      <c r="BT14" s="57">
        <f t="shared" si="28"/>
        <v>107683.23502562121</v>
      </c>
      <c r="BU14" s="57">
        <f t="shared" si="28"/>
        <v>110538.47231796721</v>
      </c>
      <c r="BV14" s="57">
        <f t="shared" si="28"/>
        <v>113393.70961031325</v>
      </c>
      <c r="BY14" s="64">
        <f t="shared" si="36"/>
        <v>6451.770412771886</v>
      </c>
      <c r="BZ14" s="64">
        <f t="shared" si="36"/>
        <v>11597.572230288715</v>
      </c>
      <c r="CA14" s="64">
        <f t="shared" si="36"/>
        <v>8507.280508505133</v>
      </c>
      <c r="CB14" s="64">
        <f t="shared" si="36"/>
        <v>8075.644110204258</v>
      </c>
      <c r="CC14" s="64">
        <f t="shared" si="36"/>
        <v>9987.297763384457</v>
      </c>
      <c r="CD14" s="64">
        <f t="shared" si="36"/>
        <v>10387.530688668387</v>
      </c>
      <c r="CE14" s="64">
        <f t="shared" si="36"/>
        <v>22757.451241457286</v>
      </c>
      <c r="CF14" s="64">
        <f t="shared" si="36"/>
        <v>9216.335764240288</v>
      </c>
      <c r="CG14" s="64">
        <f t="shared" si="36"/>
        <v>5420.828710084592</v>
      </c>
      <c r="CH14" s="64">
        <f t="shared" si="36"/>
        <v>3238.4953601550096</v>
      </c>
      <c r="CI14" s="64">
        <f t="shared" si="36"/>
        <v>2687.646958850402</v>
      </c>
      <c r="CJ14" s="64">
        <f t="shared" si="36"/>
        <v>4052.797734082459</v>
      </c>
      <c r="CK14" s="65">
        <f t="shared" si="37"/>
        <v>102380.65148269286</v>
      </c>
      <c r="CL14" s="66">
        <f t="shared" si="30"/>
        <v>0.021564509283896447</v>
      </c>
      <c r="CM14" s="67">
        <f aca="true" t="shared" si="44" ref="CM14:CX23">$BS14*CM$4</f>
        <v>6605.996000328187</v>
      </c>
      <c r="CN14" s="67">
        <f t="shared" si="44"/>
        <v>11874.805032606375</v>
      </c>
      <c r="CO14" s="67">
        <f t="shared" si="44"/>
        <v>8710.641795561034</v>
      </c>
      <c r="CP14" s="67">
        <f t="shared" si="44"/>
        <v>8268.68739570715</v>
      </c>
      <c r="CQ14" s="67">
        <f t="shared" si="44"/>
        <v>10226.037948963369</v>
      </c>
      <c r="CR14" s="67">
        <f t="shared" si="44"/>
        <v>10635.838195170421</v>
      </c>
      <c r="CS14" s="67">
        <f t="shared" si="44"/>
        <v>23301.45405997818</v>
      </c>
      <c r="CT14" s="67">
        <f t="shared" si="44"/>
        <v>9436.646579321728</v>
      </c>
      <c r="CU14" s="67">
        <f t="shared" si="44"/>
        <v>5550.41027287546</v>
      </c>
      <c r="CV14" s="67">
        <f t="shared" si="44"/>
        <v>3315.9095918718626</v>
      </c>
      <c r="CW14" s="67">
        <f t="shared" si="44"/>
        <v>2751.8934996994158</v>
      </c>
      <c r="CX14" s="67">
        <f t="shared" si="44"/>
        <v>4149.677361192001</v>
      </c>
      <c r="CY14" s="65">
        <f t="shared" si="38"/>
        <v>104827.99773327522</v>
      </c>
      <c r="CZ14" s="66">
        <f t="shared" si="39"/>
        <v>0.021564509283896457</v>
      </c>
      <c r="DA14" s="65">
        <f t="shared" si="40"/>
        <v>6785.925852477204</v>
      </c>
      <c r="DB14" s="65">
        <f t="shared" si="40"/>
        <v>12198.243301976976</v>
      </c>
      <c r="DC14" s="65">
        <f t="shared" si="40"/>
        <v>8947.896630459583</v>
      </c>
      <c r="DD14" s="65">
        <f t="shared" si="40"/>
        <v>8493.904562127189</v>
      </c>
      <c r="DE14" s="65">
        <f t="shared" si="40"/>
        <v>10504.5681654721</v>
      </c>
      <c r="DF14" s="65">
        <f t="shared" si="40"/>
        <v>10925.53028608946</v>
      </c>
      <c r="DG14" s="65">
        <f t="shared" si="40"/>
        <v>23936.12401491922</v>
      </c>
      <c r="DH14" s="65">
        <f t="shared" si="40"/>
        <v>9693.67586358341</v>
      </c>
      <c r="DI14" s="65">
        <f t="shared" si="40"/>
        <v>5701.588762798137</v>
      </c>
      <c r="DJ14" s="65">
        <f t="shared" si="40"/>
        <v>3406.2261955415242</v>
      </c>
      <c r="DK14" s="65">
        <f t="shared" si="40"/>
        <v>2826.8477973565987</v>
      </c>
      <c r="DL14" s="65">
        <f t="shared" si="40"/>
        <v>4262.703592819798</v>
      </c>
      <c r="DM14" s="65">
        <f t="shared" si="41"/>
        <v>107683.23502562122</v>
      </c>
      <c r="DN14" s="66">
        <f t="shared" si="42"/>
        <v>0.02156450928389645</v>
      </c>
    </row>
    <row r="15" spans="1:118" ht="12.75">
      <c r="A15" s="40"/>
      <c r="B15" s="40"/>
      <c r="C15" s="40" t="s">
        <v>61</v>
      </c>
      <c r="D15" s="57">
        <v>17866.81</v>
      </c>
      <c r="E15" s="57">
        <v>709312.26</v>
      </c>
      <c r="F15" s="57">
        <v>1643997.7200000007</v>
      </c>
      <c r="G15" s="57">
        <v>22178.050000000007</v>
      </c>
      <c r="H15" s="57">
        <v>13141.879999999997</v>
      </c>
      <c r="I15" s="57">
        <v>51322.00999999996</v>
      </c>
      <c r="J15" s="57">
        <v>16204.51</v>
      </c>
      <c r="K15" s="57">
        <v>12701.3</v>
      </c>
      <c r="L15" s="56">
        <v>22910.66</v>
      </c>
      <c r="M15" s="56">
        <v>2088.57</v>
      </c>
      <c r="N15" s="57">
        <f t="shared" si="43"/>
        <v>2511723.77</v>
      </c>
      <c r="P15" s="40"/>
      <c r="Q15" s="54" t="str">
        <f t="shared" si="0"/>
        <v>595</v>
      </c>
      <c r="R15" s="68">
        <v>0</v>
      </c>
      <c r="S15" s="68">
        <v>679660.98</v>
      </c>
      <c r="T15" s="68">
        <v>1615088.37</v>
      </c>
      <c r="U15" s="68">
        <v>0</v>
      </c>
      <c r="V15" s="68">
        <v>1719.42</v>
      </c>
      <c r="W15" s="68">
        <v>0</v>
      </c>
      <c r="X15" s="68">
        <v>0</v>
      </c>
      <c r="Y15" s="68">
        <v>0</v>
      </c>
      <c r="Z15" s="68">
        <v>0</v>
      </c>
      <c r="AA15" s="68">
        <v>0</v>
      </c>
      <c r="AB15" s="57">
        <f t="shared" si="33"/>
        <v>2296468.77</v>
      </c>
      <c r="AD15" s="40"/>
      <c r="AE15" s="58" t="str">
        <f t="shared" si="1"/>
        <v>595</v>
      </c>
      <c r="AF15" s="59">
        <f t="shared" si="2"/>
        <v>17866.81</v>
      </c>
      <c r="AG15" s="59">
        <f t="shared" si="3"/>
        <v>29651.280000000028</v>
      </c>
      <c r="AH15" s="59">
        <f t="shared" si="4"/>
        <v>28909.35000000056</v>
      </c>
      <c r="AI15" s="59">
        <f t="shared" si="5"/>
        <v>22178.050000000007</v>
      </c>
      <c r="AJ15" s="59">
        <f t="shared" si="6"/>
        <v>11422.459999999997</v>
      </c>
      <c r="AK15" s="59">
        <f t="shared" si="7"/>
        <v>51322.00999999996</v>
      </c>
      <c r="AL15" s="59">
        <f t="shared" si="8"/>
        <v>16204.51</v>
      </c>
      <c r="AM15" s="59">
        <f t="shared" si="9"/>
        <v>12701.3</v>
      </c>
      <c r="AN15" s="59">
        <f t="shared" si="10"/>
        <v>22910.66</v>
      </c>
      <c r="AO15" s="59">
        <f t="shared" si="11"/>
        <v>2088.57</v>
      </c>
      <c r="AP15" s="57">
        <f t="shared" si="12"/>
        <v>215255.00000000055</v>
      </c>
      <c r="AQ15" s="60"/>
      <c r="AR15" s="40"/>
      <c r="AS15" s="58" t="str">
        <f t="shared" si="13"/>
        <v>595</v>
      </c>
      <c r="AT15" s="56">
        <f t="shared" si="14"/>
        <v>21525.500000000055</v>
      </c>
      <c r="AU15" s="47"/>
      <c r="AV15" s="47"/>
      <c r="AW15" s="40"/>
      <c r="AX15" s="58" t="str">
        <f t="shared" si="15"/>
        <v>595</v>
      </c>
      <c r="AY15" s="61">
        <f t="shared" si="16"/>
        <v>20680.973464131726</v>
      </c>
      <c r="AZ15" s="61">
        <f t="shared" si="17"/>
        <v>33052.52225932758</v>
      </c>
      <c r="BA15" s="61">
        <f t="shared" si="18"/>
        <v>32340.547318178844</v>
      </c>
      <c r="BB15" s="61">
        <f t="shared" si="19"/>
        <v>24407.67407717827</v>
      </c>
      <c r="BC15" s="61">
        <f t="shared" si="20"/>
        <v>12187.767139060794</v>
      </c>
      <c r="BD15" s="61">
        <f t="shared" si="21"/>
        <v>53646.70034843786</v>
      </c>
      <c r="BE15" s="61">
        <f t="shared" si="22"/>
        <v>16694.08132450749</v>
      </c>
      <c r="BF15" s="61">
        <f t="shared" si="23"/>
        <v>12876.419302514192</v>
      </c>
      <c r="BG15" s="61">
        <f t="shared" si="24"/>
        <v>23199.00429083146</v>
      </c>
      <c r="BH15" s="61">
        <f t="shared" si="25"/>
        <v>2088.57</v>
      </c>
      <c r="BI15" s="56">
        <f t="shared" si="34"/>
        <v>231174.2595241682</v>
      </c>
      <c r="BJ15" s="62"/>
      <c r="BK15" s="40"/>
      <c r="BL15" s="58" t="str">
        <f t="shared" si="26"/>
        <v>595</v>
      </c>
      <c r="BM15" s="63">
        <f t="shared" si="35"/>
        <v>23117.425952416823</v>
      </c>
      <c r="BP15" s="40"/>
      <c r="BQ15" s="58" t="str">
        <f t="shared" si="27"/>
        <v>595</v>
      </c>
      <c r="BR15" s="57">
        <f t="shared" si="28"/>
        <v>24176.97464190259</v>
      </c>
      <c r="BS15" s="57">
        <f t="shared" si="28"/>
        <v>24754.910290713015</v>
      </c>
      <c r="BT15" s="57">
        <f t="shared" si="28"/>
        <v>25429.168547658508</v>
      </c>
      <c r="BU15" s="57">
        <f t="shared" si="28"/>
        <v>26103.426804603994</v>
      </c>
      <c r="BV15" s="57">
        <f t="shared" si="28"/>
        <v>26777.685061549488</v>
      </c>
      <c r="BY15" s="64">
        <f t="shared" si="36"/>
        <v>1523.5719582359948</v>
      </c>
      <c r="BZ15" s="64">
        <f t="shared" si="36"/>
        <v>2738.74219062499</v>
      </c>
      <c r="CA15" s="64">
        <f t="shared" si="36"/>
        <v>2008.9763265518034</v>
      </c>
      <c r="CB15" s="64">
        <f t="shared" si="36"/>
        <v>1907.0463026155273</v>
      </c>
      <c r="CC15" s="64">
        <f t="shared" si="36"/>
        <v>2358.4792758160456</v>
      </c>
      <c r="CD15" s="64">
        <f t="shared" si="36"/>
        <v>2452.993435916696</v>
      </c>
      <c r="CE15" s="64">
        <f t="shared" si="36"/>
        <v>5374.124051867926</v>
      </c>
      <c r="CF15" s="64">
        <f t="shared" si="36"/>
        <v>2176.418227822714</v>
      </c>
      <c r="CG15" s="64">
        <f t="shared" si="36"/>
        <v>1280.1172522717134</v>
      </c>
      <c r="CH15" s="64">
        <f t="shared" si="36"/>
        <v>764.7638403006522</v>
      </c>
      <c r="CI15" s="64">
        <f t="shared" si="36"/>
        <v>634.6821536049447</v>
      </c>
      <c r="CJ15" s="64">
        <f t="shared" si="36"/>
        <v>957.059626273582</v>
      </c>
      <c r="CK15" s="65">
        <f t="shared" si="37"/>
        <v>24176.974641902587</v>
      </c>
      <c r="CL15" s="66">
        <f t="shared" si="30"/>
        <v>0.005092413327824666</v>
      </c>
      <c r="CM15" s="67">
        <f t="shared" si="44"/>
        <v>1559.9920050464173</v>
      </c>
      <c r="CN15" s="67">
        <f t="shared" si="44"/>
        <v>2804.2101314367433</v>
      </c>
      <c r="CO15" s="67">
        <f t="shared" si="44"/>
        <v>2056.9996650351136</v>
      </c>
      <c r="CP15" s="67">
        <f t="shared" si="44"/>
        <v>1952.6330668214766</v>
      </c>
      <c r="CQ15" s="67">
        <f t="shared" si="44"/>
        <v>2414.857266473003</v>
      </c>
      <c r="CR15" s="67">
        <f t="shared" si="44"/>
        <v>2511.6307292055417</v>
      </c>
      <c r="CS15" s="67">
        <f t="shared" si="44"/>
        <v>5502.589168645646</v>
      </c>
      <c r="CT15" s="67">
        <f t="shared" si="44"/>
        <v>2228.4441615555284</v>
      </c>
      <c r="CU15" s="67">
        <f t="shared" si="44"/>
        <v>1310.717664676615</v>
      </c>
      <c r="CV15" s="67">
        <f t="shared" si="44"/>
        <v>783.0450476385165</v>
      </c>
      <c r="CW15" s="67">
        <f t="shared" si="44"/>
        <v>649.8538385516765</v>
      </c>
      <c r="CX15" s="67">
        <f t="shared" si="44"/>
        <v>979.9375456267355</v>
      </c>
      <c r="CY15" s="65">
        <f t="shared" si="38"/>
        <v>24754.91029071302</v>
      </c>
      <c r="CZ15" s="66">
        <f t="shared" si="39"/>
        <v>0.005092413327824668</v>
      </c>
      <c r="DA15" s="65">
        <f t="shared" si="40"/>
        <v>1602.4820596585766</v>
      </c>
      <c r="DB15" s="65">
        <f t="shared" si="40"/>
        <v>2880.589395717122</v>
      </c>
      <c r="DC15" s="65">
        <f t="shared" si="40"/>
        <v>2113.0268932656422</v>
      </c>
      <c r="DD15" s="65">
        <f t="shared" si="40"/>
        <v>2005.8176250617505</v>
      </c>
      <c r="DE15" s="65">
        <f t="shared" si="40"/>
        <v>2480.63158890612</v>
      </c>
      <c r="DF15" s="65">
        <f t="shared" si="40"/>
        <v>2580.040904709195</v>
      </c>
      <c r="DG15" s="65">
        <f t="shared" si="40"/>
        <v>5652.4651382196525</v>
      </c>
      <c r="DH15" s="65">
        <f t="shared" si="40"/>
        <v>2289.1410842438113</v>
      </c>
      <c r="DI15" s="65">
        <f t="shared" si="40"/>
        <v>1346.418145815667</v>
      </c>
      <c r="DJ15" s="65">
        <f t="shared" si="40"/>
        <v>804.3731228660248</v>
      </c>
      <c r="DK15" s="65">
        <f t="shared" si="40"/>
        <v>667.554137656197</v>
      </c>
      <c r="DL15" s="65">
        <f t="shared" si="40"/>
        <v>1006.6284515387479</v>
      </c>
      <c r="DM15" s="65">
        <f t="shared" si="41"/>
        <v>25429.168547658508</v>
      </c>
      <c r="DN15" s="66">
        <f t="shared" si="42"/>
        <v>0.005092413327824667</v>
      </c>
    </row>
    <row r="16" spans="1:118" ht="12.75">
      <c r="A16" s="40"/>
      <c r="B16" s="40"/>
      <c r="C16" s="40" t="s">
        <v>62</v>
      </c>
      <c r="D16" s="57">
        <v>0</v>
      </c>
      <c r="E16" s="57">
        <v>0</v>
      </c>
      <c r="F16" s="57">
        <v>5406858.619999997</v>
      </c>
      <c r="G16" s="57">
        <v>11788.350000000004</v>
      </c>
      <c r="H16" s="57">
        <v>440186.66000000003</v>
      </c>
      <c r="I16" s="57">
        <v>134922.29000000007</v>
      </c>
      <c r="J16" s="57">
        <v>114789.17000000001</v>
      </c>
      <c r="K16" s="57">
        <v>359081.87</v>
      </c>
      <c r="L16" s="56">
        <v>136904.1</v>
      </c>
      <c r="M16" s="56">
        <v>19453.989999999998</v>
      </c>
      <c r="N16" s="57">
        <f t="shared" si="43"/>
        <v>6623985.049999997</v>
      </c>
      <c r="P16" s="40"/>
      <c r="Q16" s="54" t="str">
        <f t="shared" si="0"/>
        <v>598</v>
      </c>
      <c r="R16" s="68">
        <v>0</v>
      </c>
      <c r="S16" s="68">
        <v>0</v>
      </c>
      <c r="T16" s="68">
        <v>5313976.570000001</v>
      </c>
      <c r="U16" s="68">
        <v>0</v>
      </c>
      <c r="V16" s="68">
        <v>342665.18</v>
      </c>
      <c r="W16" s="68">
        <v>-2.68</v>
      </c>
      <c r="X16" s="68">
        <v>0</v>
      </c>
      <c r="Y16" s="68">
        <v>0</v>
      </c>
      <c r="Z16" s="68">
        <v>0</v>
      </c>
      <c r="AA16" s="68">
        <v>0</v>
      </c>
      <c r="AB16" s="57">
        <f t="shared" si="33"/>
        <v>5656639.070000001</v>
      </c>
      <c r="AD16" s="40"/>
      <c r="AE16" s="58" t="str">
        <f t="shared" si="1"/>
        <v>598</v>
      </c>
      <c r="AF16" s="59">
        <f t="shared" si="2"/>
        <v>0</v>
      </c>
      <c r="AG16" s="59">
        <f t="shared" si="3"/>
        <v>0</v>
      </c>
      <c r="AH16" s="59">
        <f t="shared" si="4"/>
        <v>92882.04999999609</v>
      </c>
      <c r="AI16" s="59">
        <f t="shared" si="5"/>
        <v>11788.350000000004</v>
      </c>
      <c r="AJ16" s="59">
        <f t="shared" si="6"/>
        <v>97521.48000000004</v>
      </c>
      <c r="AK16" s="59">
        <f t="shared" si="7"/>
        <v>134924.97000000006</v>
      </c>
      <c r="AL16" s="59">
        <f t="shared" si="8"/>
        <v>114789.17000000001</v>
      </c>
      <c r="AM16" s="59">
        <f t="shared" si="9"/>
        <v>359081.87</v>
      </c>
      <c r="AN16" s="59">
        <f t="shared" si="10"/>
        <v>136904.1</v>
      </c>
      <c r="AO16" s="59">
        <f t="shared" si="11"/>
        <v>19453.989999999998</v>
      </c>
      <c r="AP16" s="57">
        <f t="shared" si="12"/>
        <v>967345.9799999961</v>
      </c>
      <c r="AQ16" s="60"/>
      <c r="AR16" s="40"/>
      <c r="AS16" s="58" t="str">
        <f t="shared" si="13"/>
        <v>598</v>
      </c>
      <c r="AT16" s="56">
        <f t="shared" si="14"/>
        <v>96734.59799999962</v>
      </c>
      <c r="AU16" s="47"/>
      <c r="AV16" s="47"/>
      <c r="AW16" s="40"/>
      <c r="AX16" s="58" t="str">
        <f t="shared" si="15"/>
        <v>598</v>
      </c>
      <c r="AY16" s="61">
        <f t="shared" si="16"/>
        <v>0</v>
      </c>
      <c r="AZ16" s="61">
        <f t="shared" si="17"/>
        <v>0</v>
      </c>
      <c r="BA16" s="61">
        <f t="shared" si="18"/>
        <v>103906.04884005585</v>
      </c>
      <c r="BB16" s="61">
        <f t="shared" si="19"/>
        <v>12973.467221315874</v>
      </c>
      <c r="BC16" s="61">
        <f t="shared" si="20"/>
        <v>104055.43895943389</v>
      </c>
      <c r="BD16" s="61">
        <f t="shared" si="21"/>
        <v>141036.55400698408</v>
      </c>
      <c r="BE16" s="61">
        <f t="shared" si="22"/>
        <v>118257.18513874937</v>
      </c>
      <c r="BF16" s="61">
        <f t="shared" si="23"/>
        <v>364032.7149229521</v>
      </c>
      <c r="BG16" s="61">
        <f t="shared" si="24"/>
        <v>138627.11957370146</v>
      </c>
      <c r="BH16" s="61">
        <f t="shared" si="25"/>
        <v>19453.989999999998</v>
      </c>
      <c r="BI16" s="56">
        <f t="shared" si="34"/>
        <v>1002342.5186631926</v>
      </c>
      <c r="BJ16" s="62"/>
      <c r="BK16" s="40"/>
      <c r="BL16" s="58" t="str">
        <f t="shared" si="26"/>
        <v>598</v>
      </c>
      <c r="BM16" s="63">
        <f t="shared" si="35"/>
        <v>100234.25186631926</v>
      </c>
      <c r="BP16" s="40"/>
      <c r="BQ16" s="58" t="str">
        <f t="shared" si="27"/>
        <v>598</v>
      </c>
      <c r="BR16" s="57">
        <f t="shared" si="28"/>
        <v>104828.32174352555</v>
      </c>
      <c r="BS16" s="57">
        <f t="shared" si="28"/>
        <v>107334.17804018354</v>
      </c>
      <c r="BT16" s="57">
        <f t="shared" si="28"/>
        <v>110257.6770529512</v>
      </c>
      <c r="BU16" s="57">
        <f t="shared" si="28"/>
        <v>113181.17606571883</v>
      </c>
      <c r="BV16" s="57">
        <f t="shared" si="28"/>
        <v>116104.67507848649</v>
      </c>
      <c r="BY16" s="64">
        <f t="shared" si="36"/>
        <v>6606.016418636885</v>
      </c>
      <c r="BZ16" s="64">
        <f t="shared" si="36"/>
        <v>11874.841736145838</v>
      </c>
      <c r="CA16" s="64">
        <f t="shared" si="36"/>
        <v>8710.668719067064</v>
      </c>
      <c r="CB16" s="64">
        <f t="shared" si="36"/>
        <v>8268.71295318732</v>
      </c>
      <c r="CC16" s="64">
        <f t="shared" si="36"/>
        <v>10226.06955636967</v>
      </c>
      <c r="CD16" s="64">
        <f t="shared" si="36"/>
        <v>10635.871069218108</v>
      </c>
      <c r="CE16" s="64">
        <f t="shared" si="36"/>
        <v>23301.526081862856</v>
      </c>
      <c r="CF16" s="64">
        <f t="shared" si="36"/>
        <v>9436.675746817884</v>
      </c>
      <c r="CG16" s="64">
        <f t="shared" si="36"/>
        <v>5550.427428500493</v>
      </c>
      <c r="CH16" s="64">
        <f t="shared" si="36"/>
        <v>3315.9198409343294</v>
      </c>
      <c r="CI16" s="64">
        <f t="shared" si="36"/>
        <v>2751.902005458575</v>
      </c>
      <c r="CJ16" s="64">
        <f t="shared" si="36"/>
        <v>4149.690187326523</v>
      </c>
      <c r="CK16" s="65">
        <f t="shared" si="37"/>
        <v>104828.32174352554</v>
      </c>
      <c r="CL16" s="66">
        <f t="shared" si="30"/>
        <v>0.022080063808108147</v>
      </c>
      <c r="CM16" s="67">
        <f t="shared" si="44"/>
        <v>6763.929161711871</v>
      </c>
      <c r="CN16" s="67">
        <f t="shared" si="44"/>
        <v>12158.702494778807</v>
      </c>
      <c r="CO16" s="67">
        <f t="shared" si="44"/>
        <v>8918.89187569815</v>
      </c>
      <c r="CP16" s="67">
        <f t="shared" si="44"/>
        <v>8466.371430155941</v>
      </c>
      <c r="CQ16" s="67">
        <f t="shared" si="44"/>
        <v>10470.517434211177</v>
      </c>
      <c r="CR16" s="67">
        <f t="shared" si="44"/>
        <v>10890.11499915958</v>
      </c>
      <c r="CS16" s="67">
        <f t="shared" si="44"/>
        <v>23858.534673461174</v>
      </c>
      <c r="CT16" s="67">
        <f t="shared" si="44"/>
        <v>9662.25365311632</v>
      </c>
      <c r="CU16" s="67">
        <f t="shared" si="44"/>
        <v>5683.106968624012</v>
      </c>
      <c r="CV16" s="67">
        <f t="shared" si="44"/>
        <v>3395.184857052282</v>
      </c>
      <c r="CW16" s="67">
        <f t="shared" si="44"/>
        <v>2817.6845235173455</v>
      </c>
      <c r="CX16" s="67">
        <f t="shared" si="44"/>
        <v>4248.885968696879</v>
      </c>
      <c r="CY16" s="65">
        <f t="shared" si="38"/>
        <v>107334.17804018353</v>
      </c>
      <c r="CZ16" s="66">
        <f t="shared" si="39"/>
        <v>0.022080063808108147</v>
      </c>
      <c r="DA16" s="65">
        <f t="shared" si="40"/>
        <v>6948.160695299354</v>
      </c>
      <c r="DB16" s="65">
        <f t="shared" si="40"/>
        <v>12489.873379850605</v>
      </c>
      <c r="DC16" s="65">
        <f t="shared" si="40"/>
        <v>9161.818891767749</v>
      </c>
      <c r="DD16" s="65">
        <f t="shared" si="40"/>
        <v>8696.972986619334</v>
      </c>
      <c r="DE16" s="65">
        <f t="shared" si="40"/>
        <v>10755.706625026269</v>
      </c>
      <c r="DF16" s="65">
        <f t="shared" si="40"/>
        <v>11186.732917424626</v>
      </c>
      <c r="DG16" s="65">
        <f t="shared" si="40"/>
        <v>24508.37803032588</v>
      </c>
      <c r="DH16" s="65">
        <f t="shared" si="40"/>
        <v>9925.427877131162</v>
      </c>
      <c r="DI16" s="65">
        <f t="shared" si="40"/>
        <v>5837.899765434783</v>
      </c>
      <c r="DJ16" s="65">
        <f t="shared" si="40"/>
        <v>3487.660709189893</v>
      </c>
      <c r="DK16" s="65">
        <f t="shared" si="40"/>
        <v>2894.430794585912</v>
      </c>
      <c r="DL16" s="65">
        <f t="shared" si="40"/>
        <v>4364.614380295628</v>
      </c>
      <c r="DM16" s="65">
        <f t="shared" si="41"/>
        <v>110257.6770529512</v>
      </c>
      <c r="DN16" s="66">
        <f t="shared" si="42"/>
        <v>0.022080063808108147</v>
      </c>
    </row>
    <row r="17" spans="1:118" ht="13.5" customHeight="1">
      <c r="A17" s="40"/>
      <c r="B17" s="40"/>
      <c r="C17" s="40" t="s">
        <v>63</v>
      </c>
      <c r="D17" s="57">
        <v>0</v>
      </c>
      <c r="E17" s="57">
        <v>0</v>
      </c>
      <c r="F17" s="57">
        <v>32810.350000000006</v>
      </c>
      <c r="G17" s="57">
        <v>0</v>
      </c>
      <c r="H17" s="57">
        <v>0</v>
      </c>
      <c r="I17" s="57">
        <v>0</v>
      </c>
      <c r="J17" s="57">
        <v>0</v>
      </c>
      <c r="K17" s="57">
        <v>0</v>
      </c>
      <c r="L17" s="56">
        <v>0</v>
      </c>
      <c r="M17" s="56">
        <v>0</v>
      </c>
      <c r="N17" s="57">
        <f t="shared" si="43"/>
        <v>32810.350000000006</v>
      </c>
      <c r="P17" s="40"/>
      <c r="Q17" s="54" t="str">
        <f t="shared" si="0"/>
        <v>834</v>
      </c>
      <c r="R17" s="68">
        <v>0</v>
      </c>
      <c r="S17" s="68">
        <v>0</v>
      </c>
      <c r="T17" s="68">
        <v>32810.350000000006</v>
      </c>
      <c r="U17" s="68">
        <v>0</v>
      </c>
      <c r="V17" s="68">
        <v>0</v>
      </c>
      <c r="W17" s="68">
        <v>0</v>
      </c>
      <c r="X17" s="68">
        <v>0</v>
      </c>
      <c r="Y17" s="68">
        <v>0</v>
      </c>
      <c r="Z17" s="68">
        <v>0</v>
      </c>
      <c r="AA17" s="68">
        <v>0</v>
      </c>
      <c r="AB17" s="57">
        <f t="shared" si="33"/>
        <v>32810.350000000006</v>
      </c>
      <c r="AD17" s="40"/>
      <c r="AE17" s="58" t="str">
        <f t="shared" si="1"/>
        <v>834</v>
      </c>
      <c r="AF17" s="59">
        <f t="shared" si="2"/>
        <v>0</v>
      </c>
      <c r="AG17" s="59">
        <f t="shared" si="3"/>
        <v>0</v>
      </c>
      <c r="AH17" s="59">
        <f t="shared" si="4"/>
        <v>0</v>
      </c>
      <c r="AI17" s="59">
        <f t="shared" si="5"/>
        <v>0</v>
      </c>
      <c r="AJ17" s="59">
        <f t="shared" si="6"/>
        <v>0</v>
      </c>
      <c r="AK17" s="59">
        <f t="shared" si="7"/>
        <v>0</v>
      </c>
      <c r="AL17" s="59">
        <f t="shared" si="8"/>
        <v>0</v>
      </c>
      <c r="AM17" s="59">
        <f t="shared" si="9"/>
        <v>0</v>
      </c>
      <c r="AN17" s="59">
        <f t="shared" si="10"/>
        <v>0</v>
      </c>
      <c r="AO17" s="59">
        <f t="shared" si="11"/>
        <v>0</v>
      </c>
      <c r="AP17" s="57">
        <f t="shared" si="12"/>
        <v>0</v>
      </c>
      <c r="AQ17" s="60"/>
      <c r="AR17" s="40"/>
      <c r="AS17" s="58" t="str">
        <f t="shared" si="13"/>
        <v>834</v>
      </c>
      <c r="AT17" s="56">
        <f t="shared" si="14"/>
        <v>0</v>
      </c>
      <c r="AU17" s="47"/>
      <c r="AV17" s="47"/>
      <c r="AW17" s="40"/>
      <c r="AX17" s="58" t="str">
        <f t="shared" si="15"/>
        <v>834</v>
      </c>
      <c r="AY17" s="61">
        <f t="shared" si="16"/>
        <v>0</v>
      </c>
      <c r="AZ17" s="61">
        <f t="shared" si="17"/>
        <v>0</v>
      </c>
      <c r="BA17" s="61">
        <f t="shared" si="18"/>
        <v>0</v>
      </c>
      <c r="BB17" s="61">
        <f t="shared" si="19"/>
        <v>0</v>
      </c>
      <c r="BC17" s="61">
        <f t="shared" si="20"/>
        <v>0</v>
      </c>
      <c r="BD17" s="61">
        <f t="shared" si="21"/>
        <v>0</v>
      </c>
      <c r="BE17" s="61">
        <f t="shared" si="22"/>
        <v>0</v>
      </c>
      <c r="BF17" s="61">
        <f t="shared" si="23"/>
        <v>0</v>
      </c>
      <c r="BG17" s="61">
        <f t="shared" si="24"/>
        <v>0</v>
      </c>
      <c r="BH17" s="61">
        <f t="shared" si="25"/>
        <v>0</v>
      </c>
      <c r="BI17" s="56">
        <f t="shared" si="34"/>
        <v>0</v>
      </c>
      <c r="BJ17" s="62"/>
      <c r="BK17" s="40"/>
      <c r="BL17" s="58" t="str">
        <f t="shared" si="26"/>
        <v>834</v>
      </c>
      <c r="BM17" s="63">
        <f t="shared" si="35"/>
        <v>0</v>
      </c>
      <c r="BP17" s="40"/>
      <c r="BQ17" s="58" t="str">
        <f t="shared" si="27"/>
        <v>834</v>
      </c>
      <c r="BR17" s="57">
        <f t="shared" si="28"/>
        <v>0</v>
      </c>
      <c r="BS17" s="57">
        <f t="shared" si="28"/>
        <v>0</v>
      </c>
      <c r="BT17" s="57">
        <f t="shared" si="28"/>
        <v>0</v>
      </c>
      <c r="BU17" s="57">
        <f t="shared" si="28"/>
        <v>0</v>
      </c>
      <c r="BV17" s="57">
        <f t="shared" si="28"/>
        <v>0</v>
      </c>
      <c r="BY17" s="64">
        <f t="shared" si="36"/>
        <v>0</v>
      </c>
      <c r="BZ17" s="64">
        <f t="shared" si="36"/>
        <v>0</v>
      </c>
      <c r="CA17" s="64">
        <f t="shared" si="36"/>
        <v>0</v>
      </c>
      <c r="CB17" s="64">
        <f t="shared" si="36"/>
        <v>0</v>
      </c>
      <c r="CC17" s="64">
        <f t="shared" si="36"/>
        <v>0</v>
      </c>
      <c r="CD17" s="64">
        <f t="shared" si="36"/>
        <v>0</v>
      </c>
      <c r="CE17" s="64">
        <f t="shared" si="36"/>
        <v>0</v>
      </c>
      <c r="CF17" s="64">
        <f t="shared" si="36"/>
        <v>0</v>
      </c>
      <c r="CG17" s="64">
        <f t="shared" si="36"/>
        <v>0</v>
      </c>
      <c r="CH17" s="64">
        <f t="shared" si="36"/>
        <v>0</v>
      </c>
      <c r="CI17" s="64">
        <f t="shared" si="36"/>
        <v>0</v>
      </c>
      <c r="CJ17" s="64">
        <f t="shared" si="36"/>
        <v>0</v>
      </c>
      <c r="CK17" s="65">
        <f t="shared" si="37"/>
        <v>0</v>
      </c>
      <c r="CL17" s="66">
        <f t="shared" si="30"/>
        <v>0</v>
      </c>
      <c r="CM17" s="67">
        <f t="shared" si="44"/>
        <v>0</v>
      </c>
      <c r="CN17" s="67">
        <f t="shared" si="44"/>
        <v>0</v>
      </c>
      <c r="CO17" s="67">
        <f t="shared" si="44"/>
        <v>0</v>
      </c>
      <c r="CP17" s="67">
        <f t="shared" si="44"/>
        <v>0</v>
      </c>
      <c r="CQ17" s="67">
        <f t="shared" si="44"/>
        <v>0</v>
      </c>
      <c r="CR17" s="67">
        <f t="shared" si="44"/>
        <v>0</v>
      </c>
      <c r="CS17" s="67">
        <f t="shared" si="44"/>
        <v>0</v>
      </c>
      <c r="CT17" s="67">
        <f t="shared" si="44"/>
        <v>0</v>
      </c>
      <c r="CU17" s="67">
        <f t="shared" si="44"/>
        <v>0</v>
      </c>
      <c r="CV17" s="67">
        <f t="shared" si="44"/>
        <v>0</v>
      </c>
      <c r="CW17" s="67">
        <f t="shared" si="44"/>
        <v>0</v>
      </c>
      <c r="CX17" s="67">
        <f t="shared" si="44"/>
        <v>0</v>
      </c>
      <c r="CY17" s="65">
        <f t="shared" si="38"/>
        <v>0</v>
      </c>
      <c r="CZ17" s="66">
        <f t="shared" si="39"/>
        <v>0</v>
      </c>
      <c r="DA17" s="65">
        <f t="shared" si="40"/>
        <v>0</v>
      </c>
      <c r="DB17" s="65">
        <f t="shared" si="40"/>
        <v>0</v>
      </c>
      <c r="DC17" s="65">
        <f t="shared" si="40"/>
        <v>0</v>
      </c>
      <c r="DD17" s="65">
        <f t="shared" si="40"/>
        <v>0</v>
      </c>
      <c r="DE17" s="65">
        <f t="shared" si="40"/>
        <v>0</v>
      </c>
      <c r="DF17" s="65">
        <f t="shared" si="40"/>
        <v>0</v>
      </c>
      <c r="DG17" s="65">
        <f t="shared" si="40"/>
        <v>0</v>
      </c>
      <c r="DH17" s="65">
        <f t="shared" si="40"/>
        <v>0</v>
      </c>
      <c r="DI17" s="65">
        <f t="shared" si="40"/>
        <v>0</v>
      </c>
      <c r="DJ17" s="65">
        <f t="shared" si="40"/>
        <v>0</v>
      </c>
      <c r="DK17" s="65">
        <f t="shared" si="40"/>
        <v>0</v>
      </c>
      <c r="DL17" s="65">
        <f t="shared" si="40"/>
        <v>0</v>
      </c>
      <c r="DM17" s="65">
        <f t="shared" si="41"/>
        <v>0</v>
      </c>
      <c r="DN17" s="66">
        <f t="shared" si="42"/>
        <v>0</v>
      </c>
    </row>
    <row r="18" spans="1:118" ht="12.75">
      <c r="A18" s="40"/>
      <c r="B18" s="40"/>
      <c r="C18" s="40" t="s">
        <v>64</v>
      </c>
      <c r="D18" s="57">
        <v>0</v>
      </c>
      <c r="E18" s="57">
        <v>0</v>
      </c>
      <c r="F18" s="57">
        <v>177217.19000000003</v>
      </c>
      <c r="G18" s="57">
        <v>0</v>
      </c>
      <c r="H18" s="57">
        <v>0</v>
      </c>
      <c r="I18" s="57">
        <v>0</v>
      </c>
      <c r="J18" s="57">
        <v>0</v>
      </c>
      <c r="K18" s="57">
        <v>0</v>
      </c>
      <c r="L18" s="56">
        <v>0</v>
      </c>
      <c r="M18" s="56">
        <v>0</v>
      </c>
      <c r="N18" s="57">
        <f t="shared" si="43"/>
        <v>177217.19000000003</v>
      </c>
      <c r="P18" s="40"/>
      <c r="Q18" s="54" t="str">
        <f t="shared" si="0"/>
        <v>880</v>
      </c>
      <c r="R18" s="68">
        <v>0</v>
      </c>
      <c r="S18" s="68">
        <v>0</v>
      </c>
      <c r="T18" s="68">
        <v>127007.12000000001</v>
      </c>
      <c r="U18" s="68">
        <v>0</v>
      </c>
      <c r="V18" s="68">
        <v>0</v>
      </c>
      <c r="W18" s="68">
        <v>0</v>
      </c>
      <c r="X18" s="68">
        <v>0</v>
      </c>
      <c r="Y18" s="68">
        <v>0</v>
      </c>
      <c r="Z18" s="68">
        <v>0</v>
      </c>
      <c r="AA18" s="68">
        <v>0</v>
      </c>
      <c r="AB18" s="57">
        <f t="shared" si="33"/>
        <v>127007.12000000001</v>
      </c>
      <c r="AD18" s="40"/>
      <c r="AE18" s="58" t="str">
        <f t="shared" si="1"/>
        <v>880</v>
      </c>
      <c r="AF18" s="59">
        <f t="shared" si="2"/>
        <v>0</v>
      </c>
      <c r="AG18" s="59">
        <f t="shared" si="3"/>
        <v>0</v>
      </c>
      <c r="AH18" s="59">
        <f t="shared" si="4"/>
        <v>50210.07000000002</v>
      </c>
      <c r="AI18" s="59">
        <f t="shared" si="5"/>
        <v>0</v>
      </c>
      <c r="AJ18" s="59">
        <f t="shared" si="6"/>
        <v>0</v>
      </c>
      <c r="AK18" s="59">
        <f t="shared" si="7"/>
        <v>0</v>
      </c>
      <c r="AL18" s="59">
        <f t="shared" si="8"/>
        <v>0</v>
      </c>
      <c r="AM18" s="59">
        <f t="shared" si="9"/>
        <v>0</v>
      </c>
      <c r="AN18" s="59">
        <f t="shared" si="10"/>
        <v>0</v>
      </c>
      <c r="AO18" s="59">
        <f t="shared" si="11"/>
        <v>0</v>
      </c>
      <c r="AP18" s="57">
        <f t="shared" si="12"/>
        <v>50210.07000000002</v>
      </c>
      <c r="AQ18" s="60"/>
      <c r="AR18" s="40"/>
      <c r="AS18" s="58" t="str">
        <f t="shared" si="13"/>
        <v>880</v>
      </c>
      <c r="AT18" s="56">
        <f t="shared" si="14"/>
        <v>5021.007000000002</v>
      </c>
      <c r="AU18" s="47"/>
      <c r="AV18" s="47"/>
      <c r="AW18" s="40"/>
      <c r="AX18" s="58" t="str">
        <f t="shared" si="15"/>
        <v>880</v>
      </c>
      <c r="AY18" s="61">
        <f t="shared" si="16"/>
        <v>0</v>
      </c>
      <c r="AZ18" s="61">
        <f t="shared" si="17"/>
        <v>0</v>
      </c>
      <c r="BA18" s="61">
        <f t="shared" si="18"/>
        <v>56169.41040473208</v>
      </c>
      <c r="BB18" s="61">
        <f t="shared" si="19"/>
        <v>0</v>
      </c>
      <c r="BC18" s="61">
        <f t="shared" si="20"/>
        <v>0</v>
      </c>
      <c r="BD18" s="61">
        <f t="shared" si="21"/>
        <v>0</v>
      </c>
      <c r="BE18" s="61">
        <f t="shared" si="22"/>
        <v>0</v>
      </c>
      <c r="BF18" s="61">
        <f t="shared" si="23"/>
        <v>0</v>
      </c>
      <c r="BG18" s="61">
        <f t="shared" si="24"/>
        <v>0</v>
      </c>
      <c r="BH18" s="61">
        <f t="shared" si="25"/>
        <v>0</v>
      </c>
      <c r="BI18" s="56">
        <f t="shared" si="34"/>
        <v>56169.41040473208</v>
      </c>
      <c r="BJ18" s="62"/>
      <c r="BK18" s="40"/>
      <c r="BL18" s="58" t="str">
        <f t="shared" si="26"/>
        <v>880</v>
      </c>
      <c r="BM18" s="63">
        <f t="shared" si="35"/>
        <v>5616.941040473208</v>
      </c>
      <c r="BP18" s="40"/>
      <c r="BQ18" s="58" t="str">
        <f t="shared" si="27"/>
        <v>880</v>
      </c>
      <c r="BR18" s="57">
        <f t="shared" si="28"/>
        <v>5874.384171494896</v>
      </c>
      <c r="BS18" s="57">
        <f t="shared" si="28"/>
        <v>6014.807697506727</v>
      </c>
      <c r="BT18" s="57">
        <f t="shared" si="28"/>
        <v>6178.635144520529</v>
      </c>
      <c r="BU18" s="57">
        <f t="shared" si="28"/>
        <v>6342.46259153433</v>
      </c>
      <c r="BV18" s="57">
        <f t="shared" si="28"/>
        <v>6506.290038548133</v>
      </c>
      <c r="BY18" s="64">
        <f t="shared" si="36"/>
        <v>370.18887301487</v>
      </c>
      <c r="BZ18" s="64">
        <f t="shared" si="36"/>
        <v>665.4440438767251</v>
      </c>
      <c r="CA18" s="64">
        <f t="shared" si="36"/>
        <v>488.1296733111502</v>
      </c>
      <c r="CB18" s="64">
        <f t="shared" si="36"/>
        <v>463.3632942219494</v>
      </c>
      <c r="CC18" s="64">
        <f t="shared" si="36"/>
        <v>573.049917612117</v>
      </c>
      <c r="CD18" s="64">
        <f t="shared" si="36"/>
        <v>596.0144321678432</v>
      </c>
      <c r="CE18" s="64">
        <f t="shared" si="36"/>
        <v>1305.7741811594424</v>
      </c>
      <c r="CF18" s="64">
        <f t="shared" si="36"/>
        <v>528.813756784774</v>
      </c>
      <c r="CG18" s="64">
        <f t="shared" si="36"/>
        <v>311.0356293863705</v>
      </c>
      <c r="CH18" s="64">
        <f t="shared" si="36"/>
        <v>185.81798032775973</v>
      </c>
      <c r="CI18" s="64">
        <f t="shared" si="36"/>
        <v>154.21146989190777</v>
      </c>
      <c r="CJ18" s="64">
        <f t="shared" si="36"/>
        <v>232.54091973998615</v>
      </c>
      <c r="CK18" s="65">
        <f t="shared" si="37"/>
        <v>5874.384171494895</v>
      </c>
      <c r="CL18" s="66">
        <f t="shared" si="30"/>
        <v>0.0012373257072386434</v>
      </c>
      <c r="CM18" s="67">
        <f t="shared" si="44"/>
        <v>379.0380094216</v>
      </c>
      <c r="CN18" s="67">
        <f t="shared" si="44"/>
        <v>681.3510728140175</v>
      </c>
      <c r="CO18" s="67">
        <f t="shared" si="44"/>
        <v>499.7981117169945</v>
      </c>
      <c r="CP18" s="67">
        <f t="shared" si="44"/>
        <v>474.43970762964545</v>
      </c>
      <c r="CQ18" s="67">
        <f t="shared" si="44"/>
        <v>586.7483220171877</v>
      </c>
      <c r="CR18" s="67">
        <f t="shared" si="44"/>
        <v>610.2617891120946</v>
      </c>
      <c r="CS18" s="67">
        <f t="shared" si="44"/>
        <v>1336.987906605485</v>
      </c>
      <c r="CT18" s="67">
        <f t="shared" si="44"/>
        <v>541.454723082418</v>
      </c>
      <c r="CU18" s="67">
        <f t="shared" si="44"/>
        <v>318.4707440330567</v>
      </c>
      <c r="CV18" s="67">
        <f t="shared" si="44"/>
        <v>190.25984439933967</v>
      </c>
      <c r="CW18" s="67">
        <f t="shared" si="44"/>
        <v>157.89779984948328</v>
      </c>
      <c r="CX18" s="67">
        <f t="shared" si="44"/>
        <v>238.09966682540417</v>
      </c>
      <c r="CY18" s="65">
        <f t="shared" si="38"/>
        <v>6014.807697506725</v>
      </c>
      <c r="CZ18" s="66">
        <f t="shared" si="39"/>
        <v>0.0012373257072386431</v>
      </c>
      <c r="DA18" s="65">
        <f t="shared" si="40"/>
        <v>389.36200189611833</v>
      </c>
      <c r="DB18" s="65">
        <f t="shared" si="40"/>
        <v>699.9092732408585</v>
      </c>
      <c r="DC18" s="65">
        <f t="shared" si="40"/>
        <v>513.4112898571461</v>
      </c>
      <c r="DD18" s="65">
        <f t="shared" si="40"/>
        <v>487.36218993862417</v>
      </c>
      <c r="DE18" s="65">
        <f t="shared" si="40"/>
        <v>602.7297938231034</v>
      </c>
      <c r="DF18" s="65">
        <f t="shared" si="40"/>
        <v>626.8837055470543</v>
      </c>
      <c r="DG18" s="65">
        <f t="shared" si="40"/>
        <v>1373.403919625868</v>
      </c>
      <c r="DH18" s="65">
        <f t="shared" si="40"/>
        <v>556.202517096336</v>
      </c>
      <c r="DI18" s="65">
        <f t="shared" si="40"/>
        <v>327.14504445419055</v>
      </c>
      <c r="DJ18" s="65">
        <f t="shared" si="40"/>
        <v>195.44201914951626</v>
      </c>
      <c r="DK18" s="65">
        <f t="shared" si="40"/>
        <v>162.19851813332136</v>
      </c>
      <c r="DL18" s="65">
        <f t="shared" si="40"/>
        <v>244.58487175839184</v>
      </c>
      <c r="DM18" s="65">
        <f t="shared" si="41"/>
        <v>6178.635144520529</v>
      </c>
      <c r="DN18" s="66">
        <f t="shared" si="42"/>
        <v>0.0012373257072386434</v>
      </c>
    </row>
    <row r="19" spans="1:118" ht="12.75">
      <c r="A19" s="40"/>
      <c r="B19" s="40"/>
      <c r="C19" s="58" t="s">
        <v>65</v>
      </c>
      <c r="D19" s="57">
        <v>0</v>
      </c>
      <c r="E19" s="57">
        <v>0</v>
      </c>
      <c r="F19" s="57">
        <v>0</v>
      </c>
      <c r="G19" s="57">
        <v>0</v>
      </c>
      <c r="H19" s="57">
        <v>0</v>
      </c>
      <c r="I19" s="57">
        <v>0</v>
      </c>
      <c r="J19" s="57">
        <v>0</v>
      </c>
      <c r="K19" s="57">
        <v>57744.19</v>
      </c>
      <c r="L19" s="56">
        <v>0</v>
      </c>
      <c r="M19" s="56">
        <v>0</v>
      </c>
      <c r="N19" s="57">
        <f t="shared" si="43"/>
        <v>57744.19</v>
      </c>
      <c r="P19" s="40"/>
      <c r="Q19" s="54" t="str">
        <f t="shared" si="0"/>
        <v>891</v>
      </c>
      <c r="R19" s="68">
        <v>0</v>
      </c>
      <c r="S19" s="68">
        <v>0</v>
      </c>
      <c r="T19" s="68">
        <v>0</v>
      </c>
      <c r="U19" s="68">
        <v>0</v>
      </c>
      <c r="V19" s="68">
        <v>0</v>
      </c>
      <c r="W19" s="68">
        <v>0</v>
      </c>
      <c r="X19" s="68">
        <v>0</v>
      </c>
      <c r="Y19" s="68">
        <v>0</v>
      </c>
      <c r="Z19" s="68">
        <v>0</v>
      </c>
      <c r="AA19" s="68">
        <v>0</v>
      </c>
      <c r="AB19" s="57">
        <f t="shared" si="33"/>
        <v>0</v>
      </c>
      <c r="AD19" s="40"/>
      <c r="AE19" s="58" t="str">
        <f t="shared" si="1"/>
        <v>891</v>
      </c>
      <c r="AF19" s="59">
        <f t="shared" si="2"/>
        <v>0</v>
      </c>
      <c r="AG19" s="59">
        <f t="shared" si="3"/>
        <v>0</v>
      </c>
      <c r="AH19" s="59">
        <f t="shared" si="4"/>
        <v>0</v>
      </c>
      <c r="AI19" s="59">
        <f t="shared" si="5"/>
        <v>0</v>
      </c>
      <c r="AJ19" s="59">
        <f t="shared" si="6"/>
        <v>0</v>
      </c>
      <c r="AK19" s="59">
        <f t="shared" si="7"/>
        <v>0</v>
      </c>
      <c r="AL19" s="59">
        <f t="shared" si="8"/>
        <v>0</v>
      </c>
      <c r="AM19" s="59">
        <f t="shared" si="9"/>
        <v>57744.19</v>
      </c>
      <c r="AN19" s="59">
        <f t="shared" si="10"/>
        <v>0</v>
      </c>
      <c r="AO19" s="59">
        <f t="shared" si="11"/>
        <v>0</v>
      </c>
      <c r="AP19" s="57">
        <f t="shared" si="12"/>
        <v>57744.19</v>
      </c>
      <c r="AQ19" s="60"/>
      <c r="AR19" s="40"/>
      <c r="AS19" s="58" t="str">
        <f t="shared" si="13"/>
        <v>891</v>
      </c>
      <c r="AT19" s="56">
        <f>AP19/10</f>
        <v>5774.419</v>
      </c>
      <c r="AU19" s="47"/>
      <c r="AV19" s="47"/>
      <c r="AW19" s="40"/>
      <c r="AX19" s="58" t="str">
        <f t="shared" si="15"/>
        <v>891</v>
      </c>
      <c r="AY19" s="61">
        <f t="shared" si="16"/>
        <v>0</v>
      </c>
      <c r="AZ19" s="61">
        <f t="shared" si="17"/>
        <v>0</v>
      </c>
      <c r="BA19" s="61">
        <f t="shared" si="18"/>
        <v>0</v>
      </c>
      <c r="BB19" s="61">
        <f t="shared" si="19"/>
        <v>0</v>
      </c>
      <c r="BC19" s="61">
        <f t="shared" si="20"/>
        <v>0</v>
      </c>
      <c r="BD19" s="61">
        <f t="shared" si="21"/>
        <v>0</v>
      </c>
      <c r="BE19" s="61">
        <f t="shared" si="22"/>
        <v>0</v>
      </c>
      <c r="BF19" s="61">
        <f t="shared" si="23"/>
        <v>58540.33860502839</v>
      </c>
      <c r="BG19" s="61">
        <f t="shared" si="24"/>
        <v>0</v>
      </c>
      <c r="BH19" s="61">
        <f t="shared" si="25"/>
        <v>0</v>
      </c>
      <c r="BI19" s="56">
        <f t="shared" si="34"/>
        <v>58540.33860502839</v>
      </c>
      <c r="BJ19" s="62"/>
      <c r="BK19" s="40"/>
      <c r="BL19" s="58" t="str">
        <f t="shared" si="26"/>
        <v>891</v>
      </c>
      <c r="BM19" s="63">
        <f t="shared" si="35"/>
        <v>5854.033860502839</v>
      </c>
      <c r="BP19" s="40"/>
      <c r="BQ19" s="58" t="str">
        <f t="shared" si="27"/>
        <v>891</v>
      </c>
      <c r="BR19" s="57">
        <f t="shared" si="28"/>
        <v>6122.343745775885</v>
      </c>
      <c r="BS19" s="57">
        <f t="shared" si="28"/>
        <v>6268.694592288457</v>
      </c>
      <c r="BT19" s="57">
        <f t="shared" si="28"/>
        <v>6439.437246553123</v>
      </c>
      <c r="BU19" s="57">
        <f t="shared" si="28"/>
        <v>6610.1799008177895</v>
      </c>
      <c r="BV19" s="57">
        <f t="shared" si="28"/>
        <v>6780.922555082456</v>
      </c>
      <c r="BY19" s="64">
        <f t="shared" si="36"/>
        <v>385.8146599359469</v>
      </c>
      <c r="BZ19" s="64">
        <f t="shared" si="36"/>
        <v>693.5326429554441</v>
      </c>
      <c r="CA19" s="64">
        <f t="shared" si="36"/>
        <v>508.7337779210382</v>
      </c>
      <c r="CB19" s="64">
        <f t="shared" si="36"/>
        <v>482.9220023041062</v>
      </c>
      <c r="CC19" s="64">
        <f t="shared" si="36"/>
        <v>597.2385320208164</v>
      </c>
      <c r="CD19" s="64">
        <f t="shared" si="36"/>
        <v>621.1723858445527</v>
      </c>
      <c r="CE19" s="64">
        <f t="shared" si="36"/>
        <v>1360.8913135455948</v>
      </c>
      <c r="CF19" s="64">
        <f t="shared" si="36"/>
        <v>551.1351491517486</v>
      </c>
      <c r="CG19" s="64">
        <f t="shared" si="36"/>
        <v>324.1645395831371</v>
      </c>
      <c r="CH19" s="64">
        <f t="shared" si="36"/>
        <v>193.6614147969254</v>
      </c>
      <c r="CI19" s="64">
        <f t="shared" si="36"/>
        <v>160.72078377185312</v>
      </c>
      <c r="CJ19" s="64">
        <f t="shared" si="36"/>
        <v>242.35654394472098</v>
      </c>
      <c r="CK19" s="65">
        <f t="shared" si="37"/>
        <v>6122.3437457758855</v>
      </c>
      <c r="CL19" s="66">
        <f t="shared" si="30"/>
        <v>0.0012895536083525304</v>
      </c>
      <c r="CM19" s="67">
        <f t="shared" si="44"/>
        <v>395.037321129635</v>
      </c>
      <c r="CN19" s="67">
        <f t="shared" si="44"/>
        <v>710.111112508164</v>
      </c>
      <c r="CO19" s="67">
        <f t="shared" si="44"/>
        <v>520.8947447239317</v>
      </c>
      <c r="CP19" s="67">
        <f t="shared" si="44"/>
        <v>494.46595455041955</v>
      </c>
      <c r="CQ19" s="67">
        <f t="shared" si="44"/>
        <v>611.5151503161347</v>
      </c>
      <c r="CR19" s="67">
        <f t="shared" si="44"/>
        <v>636.0211281356576</v>
      </c>
      <c r="CS19" s="67">
        <f t="shared" si="44"/>
        <v>1393.4225800048523</v>
      </c>
      <c r="CT19" s="67">
        <f t="shared" si="44"/>
        <v>564.3096945497985</v>
      </c>
      <c r="CU19" s="67">
        <f t="shared" si="44"/>
        <v>331.91349272058267</v>
      </c>
      <c r="CV19" s="67">
        <f t="shared" si="44"/>
        <v>198.29077132593565</v>
      </c>
      <c r="CW19" s="67">
        <f t="shared" si="44"/>
        <v>164.5627148580329</v>
      </c>
      <c r="CX19" s="67">
        <f t="shared" si="44"/>
        <v>248.14992746531198</v>
      </c>
      <c r="CY19" s="65">
        <f t="shared" si="38"/>
        <v>6268.694592288457</v>
      </c>
      <c r="CZ19" s="66">
        <f t="shared" si="39"/>
        <v>0.0012895536083525304</v>
      </c>
      <c r="DA19" s="65">
        <f t="shared" si="40"/>
        <v>405.797092522271</v>
      </c>
      <c r="DB19" s="65">
        <f t="shared" si="40"/>
        <v>729.4526603196704</v>
      </c>
      <c r="DC19" s="65">
        <f t="shared" si="40"/>
        <v>535.0825393273072</v>
      </c>
      <c r="DD19" s="65">
        <f t="shared" si="40"/>
        <v>507.9338988377851</v>
      </c>
      <c r="DE19" s="65">
        <f t="shared" si="40"/>
        <v>628.1712049940062</v>
      </c>
      <c r="DF19" s="65">
        <f t="shared" si="40"/>
        <v>653.3446608086133</v>
      </c>
      <c r="DG19" s="65">
        <f t="shared" si="40"/>
        <v>1431.375724207319</v>
      </c>
      <c r="DH19" s="65">
        <f t="shared" si="40"/>
        <v>579.67999751419</v>
      </c>
      <c r="DI19" s="65">
        <f t="shared" si="40"/>
        <v>340.95393804760243</v>
      </c>
      <c r="DJ19" s="65">
        <f t="shared" si="40"/>
        <v>203.6916872764475</v>
      </c>
      <c r="DK19" s="65">
        <f t="shared" si="40"/>
        <v>169.0449677919093</v>
      </c>
      <c r="DL19" s="65">
        <f t="shared" si="40"/>
        <v>254.90887490600142</v>
      </c>
      <c r="DM19" s="65">
        <f t="shared" si="41"/>
        <v>6439.437246553123</v>
      </c>
      <c r="DN19" s="66">
        <f t="shared" si="42"/>
        <v>0.0012895536083525304</v>
      </c>
    </row>
    <row r="20" spans="1:118" ht="12.75">
      <c r="A20" s="40"/>
      <c r="B20" s="40"/>
      <c r="C20" s="58" t="s">
        <v>66</v>
      </c>
      <c r="D20" s="57">
        <v>0</v>
      </c>
      <c r="E20" s="57">
        <v>5727.54</v>
      </c>
      <c r="F20" s="57">
        <v>0</v>
      </c>
      <c r="G20" s="57">
        <v>0</v>
      </c>
      <c r="H20" s="57">
        <v>0</v>
      </c>
      <c r="I20" s="57">
        <v>0</v>
      </c>
      <c r="J20" s="57">
        <v>0</v>
      </c>
      <c r="K20" s="57"/>
      <c r="L20" s="56">
        <v>0</v>
      </c>
      <c r="M20" s="56">
        <v>0</v>
      </c>
      <c r="N20" s="57">
        <f t="shared" si="43"/>
        <v>5727.54</v>
      </c>
      <c r="P20" s="40"/>
      <c r="Q20" s="54" t="str">
        <f t="shared" si="0"/>
        <v>907</v>
      </c>
      <c r="R20" s="68">
        <v>0</v>
      </c>
      <c r="S20" s="68">
        <v>5727.54</v>
      </c>
      <c r="T20" s="68">
        <v>0</v>
      </c>
      <c r="U20" s="68">
        <v>0</v>
      </c>
      <c r="V20" s="68">
        <v>0</v>
      </c>
      <c r="W20" s="68">
        <v>0</v>
      </c>
      <c r="X20" s="68">
        <v>0</v>
      </c>
      <c r="Y20" s="68">
        <v>0</v>
      </c>
      <c r="Z20" s="68">
        <v>0</v>
      </c>
      <c r="AA20" s="68">
        <v>0</v>
      </c>
      <c r="AB20" s="57">
        <f>SUM(R20:AA20)</f>
        <v>5727.54</v>
      </c>
      <c r="AD20" s="40"/>
      <c r="AE20" s="58" t="str">
        <f t="shared" si="1"/>
        <v>907</v>
      </c>
      <c r="AF20" s="59">
        <f t="shared" si="2"/>
        <v>0</v>
      </c>
      <c r="AG20" s="59">
        <f t="shared" si="3"/>
        <v>0</v>
      </c>
      <c r="AH20" s="59">
        <f t="shared" si="4"/>
        <v>0</v>
      </c>
      <c r="AI20" s="59">
        <f t="shared" si="5"/>
        <v>0</v>
      </c>
      <c r="AJ20" s="59">
        <f t="shared" si="6"/>
        <v>0</v>
      </c>
      <c r="AK20" s="59">
        <f t="shared" si="7"/>
        <v>0</v>
      </c>
      <c r="AL20" s="59">
        <f t="shared" si="8"/>
        <v>0</v>
      </c>
      <c r="AM20" s="59">
        <f t="shared" si="9"/>
        <v>0</v>
      </c>
      <c r="AN20" s="59">
        <f t="shared" si="10"/>
        <v>0</v>
      </c>
      <c r="AO20" s="59">
        <f t="shared" si="11"/>
        <v>0</v>
      </c>
      <c r="AP20" s="57">
        <f t="shared" si="12"/>
        <v>0</v>
      </c>
      <c r="AQ20" s="60"/>
      <c r="AR20" s="40"/>
      <c r="AS20" s="58" t="str">
        <f t="shared" si="13"/>
        <v>907</v>
      </c>
      <c r="AT20" s="56">
        <f t="shared" si="14"/>
        <v>0</v>
      </c>
      <c r="AU20" s="47"/>
      <c r="AV20" s="47"/>
      <c r="AW20" s="40"/>
      <c r="AX20" s="58" t="str">
        <f t="shared" si="15"/>
        <v>907</v>
      </c>
      <c r="AY20" s="61">
        <f t="shared" si="16"/>
        <v>0</v>
      </c>
      <c r="AZ20" s="61">
        <f t="shared" si="17"/>
        <v>0</v>
      </c>
      <c r="BA20" s="61">
        <f t="shared" si="18"/>
        <v>0</v>
      </c>
      <c r="BB20" s="61">
        <f t="shared" si="19"/>
        <v>0</v>
      </c>
      <c r="BC20" s="61">
        <f t="shared" si="20"/>
        <v>0</v>
      </c>
      <c r="BD20" s="61">
        <f t="shared" si="21"/>
        <v>0</v>
      </c>
      <c r="BE20" s="61">
        <f t="shared" si="22"/>
        <v>0</v>
      </c>
      <c r="BF20" s="61">
        <f t="shared" si="23"/>
        <v>0</v>
      </c>
      <c r="BG20" s="61">
        <f t="shared" si="24"/>
        <v>0</v>
      </c>
      <c r="BH20" s="61">
        <f t="shared" si="25"/>
        <v>0</v>
      </c>
      <c r="BI20" s="56">
        <f t="shared" si="34"/>
        <v>0</v>
      </c>
      <c r="BJ20" s="62"/>
      <c r="BK20" s="40"/>
      <c r="BL20" s="58" t="str">
        <f t="shared" si="26"/>
        <v>907</v>
      </c>
      <c r="BM20" s="63">
        <f t="shared" si="35"/>
        <v>0</v>
      </c>
      <c r="BP20" s="40"/>
      <c r="BQ20" s="58" t="str">
        <f t="shared" si="27"/>
        <v>907</v>
      </c>
      <c r="BR20" s="57">
        <f t="shared" si="28"/>
        <v>0</v>
      </c>
      <c r="BS20" s="57">
        <f t="shared" si="28"/>
        <v>0</v>
      </c>
      <c r="BT20" s="57">
        <f t="shared" si="28"/>
        <v>0</v>
      </c>
      <c r="BU20" s="57">
        <f t="shared" si="28"/>
        <v>0</v>
      </c>
      <c r="BV20" s="57">
        <f t="shared" si="28"/>
        <v>0</v>
      </c>
      <c r="BY20" s="64">
        <f t="shared" si="36"/>
        <v>0</v>
      </c>
      <c r="BZ20" s="64">
        <f t="shared" si="36"/>
        <v>0</v>
      </c>
      <c r="CA20" s="64">
        <f t="shared" si="36"/>
        <v>0</v>
      </c>
      <c r="CB20" s="64">
        <f t="shared" si="36"/>
        <v>0</v>
      </c>
      <c r="CC20" s="64">
        <f t="shared" si="36"/>
        <v>0</v>
      </c>
      <c r="CD20" s="64">
        <f t="shared" si="36"/>
        <v>0</v>
      </c>
      <c r="CE20" s="64">
        <f t="shared" si="36"/>
        <v>0</v>
      </c>
      <c r="CF20" s="64">
        <f t="shared" si="36"/>
        <v>0</v>
      </c>
      <c r="CG20" s="64">
        <f t="shared" si="36"/>
        <v>0</v>
      </c>
      <c r="CH20" s="64">
        <f t="shared" si="36"/>
        <v>0</v>
      </c>
      <c r="CI20" s="64">
        <f t="shared" si="36"/>
        <v>0</v>
      </c>
      <c r="CJ20" s="64">
        <f t="shared" si="36"/>
        <v>0</v>
      </c>
      <c r="CK20" s="65">
        <f t="shared" si="37"/>
        <v>0</v>
      </c>
      <c r="CL20" s="66">
        <f t="shared" si="30"/>
        <v>0</v>
      </c>
      <c r="CM20" s="67">
        <f t="shared" si="44"/>
        <v>0</v>
      </c>
      <c r="CN20" s="67">
        <f t="shared" si="44"/>
        <v>0</v>
      </c>
      <c r="CO20" s="67">
        <f t="shared" si="44"/>
        <v>0</v>
      </c>
      <c r="CP20" s="67">
        <f t="shared" si="44"/>
        <v>0</v>
      </c>
      <c r="CQ20" s="67">
        <f t="shared" si="44"/>
        <v>0</v>
      </c>
      <c r="CR20" s="67">
        <f t="shared" si="44"/>
        <v>0</v>
      </c>
      <c r="CS20" s="67">
        <f t="shared" si="44"/>
        <v>0</v>
      </c>
      <c r="CT20" s="67">
        <f t="shared" si="44"/>
        <v>0</v>
      </c>
      <c r="CU20" s="67">
        <f t="shared" si="44"/>
        <v>0</v>
      </c>
      <c r="CV20" s="67">
        <f t="shared" si="44"/>
        <v>0</v>
      </c>
      <c r="CW20" s="67">
        <f t="shared" si="44"/>
        <v>0</v>
      </c>
      <c r="CX20" s="67">
        <f t="shared" si="44"/>
        <v>0</v>
      </c>
      <c r="CY20" s="65">
        <f t="shared" si="38"/>
        <v>0</v>
      </c>
      <c r="CZ20" s="66">
        <f t="shared" si="39"/>
        <v>0</v>
      </c>
      <c r="DA20" s="65">
        <f t="shared" si="40"/>
        <v>0</v>
      </c>
      <c r="DB20" s="65">
        <f t="shared" si="40"/>
        <v>0</v>
      </c>
      <c r="DC20" s="65">
        <f t="shared" si="40"/>
        <v>0</v>
      </c>
      <c r="DD20" s="65">
        <f t="shared" si="40"/>
        <v>0</v>
      </c>
      <c r="DE20" s="65">
        <f t="shared" si="40"/>
        <v>0</v>
      </c>
      <c r="DF20" s="65">
        <f t="shared" si="40"/>
        <v>0</v>
      </c>
      <c r="DG20" s="65">
        <f t="shared" si="40"/>
        <v>0</v>
      </c>
      <c r="DH20" s="65">
        <f t="shared" si="40"/>
        <v>0</v>
      </c>
      <c r="DI20" s="65">
        <f t="shared" si="40"/>
        <v>0</v>
      </c>
      <c r="DJ20" s="65">
        <f t="shared" si="40"/>
        <v>0</v>
      </c>
      <c r="DK20" s="65">
        <f t="shared" si="40"/>
        <v>0</v>
      </c>
      <c r="DL20" s="65">
        <f t="shared" si="40"/>
        <v>0</v>
      </c>
      <c r="DM20" s="65">
        <f t="shared" si="41"/>
        <v>0</v>
      </c>
      <c r="DN20" s="66">
        <f t="shared" si="42"/>
        <v>0</v>
      </c>
    </row>
    <row r="21" spans="1:118" ht="12.75">
      <c r="A21" s="40"/>
      <c r="B21" s="40"/>
      <c r="C21" s="40" t="s">
        <v>67</v>
      </c>
      <c r="D21" s="57">
        <v>0</v>
      </c>
      <c r="E21" s="57">
        <v>92346.43</v>
      </c>
      <c r="F21" s="57">
        <v>134035.15</v>
      </c>
      <c r="G21" s="57">
        <v>371.6</v>
      </c>
      <c r="H21" s="57">
        <v>83182.81</v>
      </c>
      <c r="I21" s="57">
        <v>0</v>
      </c>
      <c r="J21" s="57">
        <v>3005.6</v>
      </c>
      <c r="K21" s="57">
        <v>25286.76</v>
      </c>
      <c r="L21" s="56">
        <v>0</v>
      </c>
      <c r="M21" s="56">
        <v>895</v>
      </c>
      <c r="N21" s="57">
        <f t="shared" si="43"/>
        <v>339123.35</v>
      </c>
      <c r="P21" s="40"/>
      <c r="Q21" s="54" t="str">
        <f t="shared" si="0"/>
        <v>925</v>
      </c>
      <c r="R21" s="68">
        <v>0</v>
      </c>
      <c r="S21" s="68">
        <v>64067.14</v>
      </c>
      <c r="T21" s="68">
        <v>128007.53000000001</v>
      </c>
      <c r="U21" s="68">
        <v>0</v>
      </c>
      <c r="V21" s="68">
        <v>2902.81</v>
      </c>
      <c r="W21" s="68">
        <v>0</v>
      </c>
      <c r="X21" s="68">
        <v>0</v>
      </c>
      <c r="Y21" s="68">
        <v>0</v>
      </c>
      <c r="Z21" s="68">
        <v>0</v>
      </c>
      <c r="AA21" s="68">
        <v>0</v>
      </c>
      <c r="AB21" s="57">
        <f t="shared" si="33"/>
        <v>194977.48</v>
      </c>
      <c r="AD21" s="40"/>
      <c r="AE21" s="58" t="str">
        <f t="shared" si="1"/>
        <v>925</v>
      </c>
      <c r="AF21" s="59">
        <f t="shared" si="2"/>
        <v>0</v>
      </c>
      <c r="AG21" s="59">
        <f t="shared" si="3"/>
        <v>28279.289999999994</v>
      </c>
      <c r="AH21" s="59">
        <f t="shared" si="4"/>
        <v>6027.619999999981</v>
      </c>
      <c r="AI21" s="59">
        <f t="shared" si="5"/>
        <v>371.6</v>
      </c>
      <c r="AJ21" s="59">
        <f t="shared" si="6"/>
        <v>80280</v>
      </c>
      <c r="AK21" s="59">
        <f t="shared" si="7"/>
        <v>0</v>
      </c>
      <c r="AL21" s="59">
        <f t="shared" si="8"/>
        <v>3005.6</v>
      </c>
      <c r="AM21" s="59">
        <f t="shared" si="9"/>
        <v>25286.76</v>
      </c>
      <c r="AN21" s="59">
        <f t="shared" si="10"/>
        <v>0</v>
      </c>
      <c r="AO21" s="59">
        <f t="shared" si="11"/>
        <v>895</v>
      </c>
      <c r="AP21" s="57">
        <f t="shared" si="12"/>
        <v>144145.87</v>
      </c>
      <c r="AQ21" s="60"/>
      <c r="AR21" s="40"/>
      <c r="AS21" s="58" t="str">
        <f t="shared" si="13"/>
        <v>925</v>
      </c>
      <c r="AT21" s="56">
        <f t="shared" si="14"/>
        <v>14414.587</v>
      </c>
      <c r="AU21" s="47"/>
      <c r="AV21" s="47"/>
      <c r="AW21" s="40"/>
      <c r="AX21" s="58" t="str">
        <f t="shared" si="15"/>
        <v>925</v>
      </c>
      <c r="AY21" s="61">
        <f t="shared" si="16"/>
        <v>0</v>
      </c>
      <c r="AZ21" s="61">
        <f t="shared" si="17"/>
        <v>31523.153880809827</v>
      </c>
      <c r="BA21" s="61">
        <f t="shared" si="18"/>
        <v>6743.02707691445</v>
      </c>
      <c r="BB21" s="61">
        <f t="shared" si="19"/>
        <v>408.9580322471743</v>
      </c>
      <c r="BC21" s="61">
        <f t="shared" si="20"/>
        <v>85658.77629895843</v>
      </c>
      <c r="BD21" s="61">
        <f t="shared" si="21"/>
        <v>0</v>
      </c>
      <c r="BE21" s="61">
        <f t="shared" si="22"/>
        <v>3096.405311171995</v>
      </c>
      <c r="BF21" s="61">
        <f t="shared" si="23"/>
        <v>25635.401459854013</v>
      </c>
      <c r="BG21" s="61">
        <f t="shared" si="24"/>
        <v>0</v>
      </c>
      <c r="BH21" s="61">
        <f t="shared" si="25"/>
        <v>895</v>
      </c>
      <c r="BI21" s="56">
        <f t="shared" si="34"/>
        <v>153960.7220599559</v>
      </c>
      <c r="BJ21" s="62"/>
      <c r="BK21" s="40"/>
      <c r="BL21" s="58" t="str">
        <f t="shared" si="26"/>
        <v>925</v>
      </c>
      <c r="BM21" s="63">
        <f t="shared" si="35"/>
        <v>15396.072205995592</v>
      </c>
      <c r="BP21" s="40"/>
      <c r="BQ21" s="58" t="str">
        <f t="shared" si="27"/>
        <v>925</v>
      </c>
      <c r="BR21" s="57">
        <f aca="true" t="shared" si="45" ref="BR21:BV23">$BM21*VLOOKUP(BR$4,$BR$33:$BS$38,2,FALSE)</f>
        <v>16101.725515437054</v>
      </c>
      <c r="BS21" s="57">
        <f t="shared" si="45"/>
        <v>16486.627320586944</v>
      </c>
      <c r="BT21" s="57">
        <f t="shared" si="45"/>
        <v>16935.67942659515</v>
      </c>
      <c r="BU21" s="57">
        <f t="shared" si="45"/>
        <v>17384.731532603357</v>
      </c>
      <c r="BV21" s="57">
        <f t="shared" si="45"/>
        <v>17833.783638611563</v>
      </c>
      <c r="BY21" s="64">
        <f t="shared" si="36"/>
        <v>1014.690127192952</v>
      </c>
      <c r="BZ21" s="64">
        <f t="shared" si="36"/>
        <v>1823.9864856606425</v>
      </c>
      <c r="CA21" s="64">
        <f t="shared" si="36"/>
        <v>1337.9666338022255</v>
      </c>
      <c r="CB21" s="64">
        <f t="shared" si="36"/>
        <v>1270.081826397113</v>
      </c>
      <c r="CC21" s="64">
        <f t="shared" si="36"/>
        <v>1570.7335800079354</v>
      </c>
      <c r="CD21" s="64">
        <f t="shared" si="36"/>
        <v>1633.6794649171725</v>
      </c>
      <c r="CE21" s="64">
        <f t="shared" si="36"/>
        <v>3579.135588747762</v>
      </c>
      <c r="CF21" s="64">
        <f t="shared" si="36"/>
        <v>1449.4819732514522</v>
      </c>
      <c r="CG21" s="64">
        <f t="shared" si="36"/>
        <v>852.5506987102735</v>
      </c>
      <c r="CH21" s="64">
        <f t="shared" si="36"/>
        <v>509.32830195017306</v>
      </c>
      <c r="CI21" s="64">
        <f t="shared" si="36"/>
        <v>422.6946496929056</v>
      </c>
      <c r="CJ21" s="64">
        <f t="shared" si="36"/>
        <v>637.3961851064456</v>
      </c>
      <c r="CK21" s="65">
        <f t="shared" si="37"/>
        <v>16101.72551543705</v>
      </c>
      <c r="CL21" s="66">
        <f t="shared" si="30"/>
        <v>0.0033915178731119136</v>
      </c>
      <c r="CM21" s="67">
        <f t="shared" si="44"/>
        <v>1038.9456680820265</v>
      </c>
      <c r="CN21" s="67">
        <f t="shared" si="44"/>
        <v>1867.5877562342037</v>
      </c>
      <c r="CO21" s="67">
        <f t="shared" si="44"/>
        <v>1369.9498999488924</v>
      </c>
      <c r="CP21" s="67">
        <f t="shared" si="44"/>
        <v>1300.4423481436577</v>
      </c>
      <c r="CQ21" s="67">
        <f t="shared" si="44"/>
        <v>1608.2809962631052</v>
      </c>
      <c r="CR21" s="67">
        <f t="shared" si="44"/>
        <v>1672.7315636801327</v>
      </c>
      <c r="CS21" s="67">
        <f t="shared" si="44"/>
        <v>3664.6926147736053</v>
      </c>
      <c r="CT21" s="67">
        <f t="shared" si="44"/>
        <v>1484.1309447235985</v>
      </c>
      <c r="CU21" s="67">
        <f t="shared" si="44"/>
        <v>872.9303966874115</v>
      </c>
      <c r="CV21" s="67">
        <f t="shared" si="44"/>
        <v>521.5034804828465</v>
      </c>
      <c r="CW21" s="67">
        <f t="shared" si="44"/>
        <v>432.798904267238</v>
      </c>
      <c r="CX21" s="67">
        <f t="shared" si="44"/>
        <v>652.6327473002252</v>
      </c>
      <c r="CY21" s="65">
        <f t="shared" si="38"/>
        <v>16486.627320586944</v>
      </c>
      <c r="CZ21" s="66">
        <f t="shared" si="39"/>
        <v>0.003391517873111914</v>
      </c>
      <c r="DA21" s="65">
        <f t="shared" si="40"/>
        <v>1067.2437991192803</v>
      </c>
      <c r="DB21" s="65">
        <f t="shared" si="40"/>
        <v>1918.455905236692</v>
      </c>
      <c r="DC21" s="65">
        <f t="shared" si="40"/>
        <v>1407.263710453337</v>
      </c>
      <c r="DD21" s="65">
        <f t="shared" si="40"/>
        <v>1335.8629568479598</v>
      </c>
      <c r="DE21" s="65">
        <f t="shared" si="40"/>
        <v>1652.08631522747</v>
      </c>
      <c r="DF21" s="65">
        <f t="shared" si="40"/>
        <v>1718.2923455702532</v>
      </c>
      <c r="DG21" s="65">
        <f t="shared" si="40"/>
        <v>3764.509145137089</v>
      </c>
      <c r="DH21" s="65">
        <f t="shared" si="40"/>
        <v>1524.5547447744361</v>
      </c>
      <c r="DI21" s="65">
        <f t="shared" si="40"/>
        <v>896.7067109940726</v>
      </c>
      <c r="DJ21" s="65">
        <f t="shared" si="40"/>
        <v>535.7078554376322</v>
      </c>
      <c r="DK21" s="65">
        <f t="shared" si="40"/>
        <v>444.5872012706258</v>
      </c>
      <c r="DL21" s="65">
        <f t="shared" si="40"/>
        <v>670.4087365263015</v>
      </c>
      <c r="DM21" s="65">
        <f t="shared" si="41"/>
        <v>16935.67942659515</v>
      </c>
      <c r="DN21" s="66">
        <f t="shared" si="42"/>
        <v>0.003391517873111914</v>
      </c>
    </row>
    <row r="22" spans="1:118" ht="12.75">
      <c r="A22" s="40"/>
      <c r="B22" s="40"/>
      <c r="C22" s="40" t="s">
        <v>68</v>
      </c>
      <c r="D22" s="57">
        <v>0</v>
      </c>
      <c r="E22" s="57">
        <v>0</v>
      </c>
      <c r="F22" s="57">
        <v>0</v>
      </c>
      <c r="G22" s="57">
        <v>0</v>
      </c>
      <c r="H22" s="57">
        <v>51601.91</v>
      </c>
      <c r="I22" s="57">
        <v>14912</v>
      </c>
      <c r="J22" s="57">
        <v>0</v>
      </c>
      <c r="K22" s="57">
        <v>9662.75</v>
      </c>
      <c r="L22" s="56">
        <v>12500</v>
      </c>
      <c r="M22" s="56">
        <v>0</v>
      </c>
      <c r="N22" s="57">
        <f t="shared" si="43"/>
        <v>88676.66</v>
      </c>
      <c r="P22" s="40"/>
      <c r="Q22" s="54" t="str">
        <f t="shared" si="0"/>
        <v>930</v>
      </c>
      <c r="R22" s="68">
        <v>0</v>
      </c>
      <c r="S22" s="68">
        <v>0</v>
      </c>
      <c r="T22" s="68">
        <v>0</v>
      </c>
      <c r="U22" s="68">
        <v>0</v>
      </c>
      <c r="V22" s="68">
        <v>42434.41</v>
      </c>
      <c r="W22" s="68">
        <v>0</v>
      </c>
      <c r="X22" s="68">
        <v>0</v>
      </c>
      <c r="Y22" s="68">
        <v>0</v>
      </c>
      <c r="Z22" s="68">
        <v>0</v>
      </c>
      <c r="AA22" s="68">
        <v>0</v>
      </c>
      <c r="AB22" s="57">
        <f t="shared" si="33"/>
        <v>42434.41</v>
      </c>
      <c r="AD22" s="40"/>
      <c r="AE22" s="58" t="str">
        <f t="shared" si="1"/>
        <v>930</v>
      </c>
      <c r="AF22" s="59">
        <f t="shared" si="2"/>
        <v>0</v>
      </c>
      <c r="AG22" s="59">
        <f t="shared" si="3"/>
        <v>0</v>
      </c>
      <c r="AH22" s="59">
        <f t="shared" si="4"/>
        <v>0</v>
      </c>
      <c r="AI22" s="59">
        <f t="shared" si="5"/>
        <v>0</v>
      </c>
      <c r="AJ22" s="59">
        <f t="shared" si="6"/>
        <v>9167.5</v>
      </c>
      <c r="AK22" s="59">
        <f t="shared" si="7"/>
        <v>14912</v>
      </c>
      <c r="AL22" s="59">
        <f t="shared" si="8"/>
        <v>0</v>
      </c>
      <c r="AM22" s="59">
        <f t="shared" si="9"/>
        <v>9662.75</v>
      </c>
      <c r="AN22" s="59">
        <f t="shared" si="10"/>
        <v>12500</v>
      </c>
      <c r="AO22" s="59">
        <f t="shared" si="11"/>
        <v>0</v>
      </c>
      <c r="AP22" s="57">
        <f t="shared" si="12"/>
        <v>46242.25</v>
      </c>
      <c r="AQ22" s="60"/>
      <c r="AR22" s="40"/>
      <c r="AS22" s="58" t="str">
        <f t="shared" si="13"/>
        <v>930</v>
      </c>
      <c r="AT22" s="56">
        <f t="shared" si="14"/>
        <v>4624.225</v>
      </c>
      <c r="AU22" s="47"/>
      <c r="AV22" s="47"/>
      <c r="AW22" s="40"/>
      <c r="AX22" s="58" t="str">
        <f t="shared" si="15"/>
        <v>930</v>
      </c>
      <c r="AY22" s="61">
        <f t="shared" si="16"/>
        <v>0</v>
      </c>
      <c r="AZ22" s="61">
        <f t="shared" si="17"/>
        <v>0</v>
      </c>
      <c r="BA22" s="61">
        <f t="shared" si="18"/>
        <v>0</v>
      </c>
      <c r="BB22" s="61">
        <f t="shared" si="19"/>
        <v>0</v>
      </c>
      <c r="BC22" s="61">
        <f t="shared" si="20"/>
        <v>9781.724361244413</v>
      </c>
      <c r="BD22" s="61">
        <f t="shared" si="21"/>
        <v>15587.45644599473</v>
      </c>
      <c r="BE22" s="61">
        <f t="shared" si="22"/>
        <v>0</v>
      </c>
      <c r="BF22" s="61">
        <f t="shared" si="23"/>
        <v>9795.975263584753</v>
      </c>
      <c r="BG22" s="61">
        <f t="shared" si="24"/>
        <v>12657.3199390761</v>
      </c>
      <c r="BH22" s="61">
        <f t="shared" si="25"/>
        <v>0</v>
      </c>
      <c r="BI22" s="56">
        <f t="shared" si="34"/>
        <v>47822.4760099</v>
      </c>
      <c r="BJ22" s="62"/>
      <c r="BK22" s="40"/>
      <c r="BL22" s="58" t="str">
        <f t="shared" si="26"/>
        <v>930</v>
      </c>
      <c r="BM22" s="63">
        <f t="shared" si="35"/>
        <v>4782.24760099</v>
      </c>
      <c r="BP22" s="40"/>
      <c r="BQ22" s="58" t="str">
        <f t="shared" si="27"/>
        <v>930</v>
      </c>
      <c r="BR22" s="57">
        <f t="shared" si="45"/>
        <v>5001.4339493687075</v>
      </c>
      <c r="BS22" s="57">
        <f t="shared" si="45"/>
        <v>5120.990139393459</v>
      </c>
      <c r="BT22" s="57">
        <f t="shared" si="45"/>
        <v>5260.4723610890005</v>
      </c>
      <c r="BU22" s="57">
        <f t="shared" si="45"/>
        <v>5399.954582784541</v>
      </c>
      <c r="BV22" s="57">
        <f t="shared" si="45"/>
        <v>5539.436804480084</v>
      </c>
      <c r="BY22" s="64">
        <f t="shared" si="36"/>
        <v>315.17775193513677</v>
      </c>
      <c r="BZ22" s="64">
        <f t="shared" si="36"/>
        <v>566.5571633193525</v>
      </c>
      <c r="CA22" s="64">
        <f t="shared" si="36"/>
        <v>415.5922133317638</v>
      </c>
      <c r="CB22" s="64">
        <f t="shared" si="36"/>
        <v>394.5061887267126</v>
      </c>
      <c r="CC22" s="64">
        <f t="shared" si="36"/>
        <v>487.89306741898594</v>
      </c>
      <c r="CD22" s="64">
        <f t="shared" si="36"/>
        <v>507.4449896931726</v>
      </c>
      <c r="CE22" s="64">
        <f t="shared" si="36"/>
        <v>1111.7324181060558</v>
      </c>
      <c r="CF22" s="64">
        <f t="shared" si="36"/>
        <v>450.23052610526275</v>
      </c>
      <c r="CG22" s="64">
        <f t="shared" si="36"/>
        <v>264.81484881850787</v>
      </c>
      <c r="CH22" s="64">
        <f t="shared" si="36"/>
        <v>158.20489911504788</v>
      </c>
      <c r="CI22" s="64">
        <f t="shared" si="36"/>
        <v>131.29520616680492</v>
      </c>
      <c r="CJ22" s="64">
        <f t="shared" si="36"/>
        <v>197.9846766319037</v>
      </c>
      <c r="CK22" s="65">
        <f t="shared" si="37"/>
        <v>5001.433949368707</v>
      </c>
      <c r="CL22" s="66">
        <f t="shared" si="30"/>
        <v>0.001053455582397702</v>
      </c>
      <c r="CM22" s="67">
        <f t="shared" si="44"/>
        <v>322.71188146346685</v>
      </c>
      <c r="CN22" s="67">
        <f t="shared" si="44"/>
        <v>580.1003624425244</v>
      </c>
      <c r="CO22" s="67">
        <f t="shared" si="44"/>
        <v>425.5266885508499</v>
      </c>
      <c r="CP22" s="67">
        <f t="shared" si="44"/>
        <v>403.93661554886523</v>
      </c>
      <c r="CQ22" s="67">
        <f t="shared" si="44"/>
        <v>499.55584990708934</v>
      </c>
      <c r="CR22" s="67">
        <f t="shared" si="44"/>
        <v>519.5751488093442</v>
      </c>
      <c r="CS22" s="67">
        <f t="shared" si="44"/>
        <v>1138.3076950328941</v>
      </c>
      <c r="CT22" s="67">
        <f t="shared" si="44"/>
        <v>460.9930088010062</v>
      </c>
      <c r="CU22" s="67">
        <f t="shared" si="44"/>
        <v>271.14508424843245</v>
      </c>
      <c r="CV22" s="67">
        <f t="shared" si="44"/>
        <v>161.9866895321407</v>
      </c>
      <c r="CW22" s="67">
        <f t="shared" si="44"/>
        <v>134.43373699150945</v>
      </c>
      <c r="CX22" s="67">
        <f t="shared" si="44"/>
        <v>202.71737806533574</v>
      </c>
      <c r="CY22" s="65">
        <f t="shared" si="38"/>
        <v>5120.990139393459</v>
      </c>
      <c r="CZ22" s="66">
        <f t="shared" si="39"/>
        <v>0.0010534555823977021</v>
      </c>
      <c r="DA22" s="65">
        <f t="shared" si="40"/>
        <v>331.50169924651846</v>
      </c>
      <c r="DB22" s="65">
        <f t="shared" si="40"/>
        <v>595.9007614195582</v>
      </c>
      <c r="DC22" s="65">
        <f t="shared" si="40"/>
        <v>437.1169096397835</v>
      </c>
      <c r="DD22" s="65">
        <f t="shared" si="40"/>
        <v>414.9387801747098</v>
      </c>
      <c r="DE22" s="65">
        <f t="shared" si="40"/>
        <v>513.1624294765431</v>
      </c>
      <c r="DF22" s="65">
        <f t="shared" si="40"/>
        <v>533.7270011115443</v>
      </c>
      <c r="DG22" s="65">
        <f t="shared" si="40"/>
        <v>1169.3121847808718</v>
      </c>
      <c r="DH22" s="65">
        <f t="shared" si="40"/>
        <v>473.5492386127068</v>
      </c>
      <c r="DI22" s="65">
        <f t="shared" si="40"/>
        <v>278.5303589166777</v>
      </c>
      <c r="DJ22" s="65">
        <f t="shared" si="40"/>
        <v>166.39877835208227</v>
      </c>
      <c r="DK22" s="65">
        <f t="shared" si="40"/>
        <v>138.09535628699803</v>
      </c>
      <c r="DL22" s="65">
        <f t="shared" si="40"/>
        <v>208.23886307100634</v>
      </c>
      <c r="DM22" s="65">
        <f t="shared" si="41"/>
        <v>5260.472361089001</v>
      </c>
      <c r="DN22" s="66">
        <f t="shared" si="42"/>
        <v>0.0010534555823977023</v>
      </c>
    </row>
    <row r="23" spans="1:118" ht="12.75">
      <c r="A23" s="40"/>
      <c r="B23" s="40"/>
      <c r="C23" s="40" t="s">
        <v>69</v>
      </c>
      <c r="D23" s="57">
        <v>0</v>
      </c>
      <c r="E23" s="57">
        <v>0</v>
      </c>
      <c r="F23" s="57">
        <v>148706.66</v>
      </c>
      <c r="G23" s="57">
        <v>0</v>
      </c>
      <c r="H23" s="57">
        <v>0</v>
      </c>
      <c r="I23" s="57">
        <v>0</v>
      </c>
      <c r="J23" s="57">
        <v>0</v>
      </c>
      <c r="K23" s="57"/>
      <c r="L23" s="56">
        <v>0</v>
      </c>
      <c r="M23" s="56">
        <v>0</v>
      </c>
      <c r="N23" s="57">
        <f t="shared" si="43"/>
        <v>148706.66</v>
      </c>
      <c r="P23" s="40"/>
      <c r="Q23" s="54" t="str">
        <f t="shared" si="0"/>
        <v>935</v>
      </c>
      <c r="R23" s="70">
        <v>0</v>
      </c>
      <c r="S23" s="70">
        <v>0</v>
      </c>
      <c r="T23" s="68">
        <v>0</v>
      </c>
      <c r="U23" s="68">
        <v>0</v>
      </c>
      <c r="V23" s="68">
        <v>0</v>
      </c>
      <c r="W23" s="68">
        <v>0</v>
      </c>
      <c r="X23" s="68">
        <v>0</v>
      </c>
      <c r="Y23" s="68">
        <v>0</v>
      </c>
      <c r="Z23" s="68">
        <v>0</v>
      </c>
      <c r="AA23" s="68">
        <v>0</v>
      </c>
      <c r="AB23" s="57">
        <f t="shared" si="33"/>
        <v>0</v>
      </c>
      <c r="AD23" s="40"/>
      <c r="AE23" s="58" t="str">
        <f t="shared" si="1"/>
        <v>935</v>
      </c>
      <c r="AF23" s="59">
        <f t="shared" si="2"/>
        <v>0</v>
      </c>
      <c r="AG23" s="59">
        <f t="shared" si="3"/>
        <v>0</v>
      </c>
      <c r="AH23" s="59">
        <f t="shared" si="4"/>
        <v>148706.66</v>
      </c>
      <c r="AI23" s="59">
        <f t="shared" si="5"/>
        <v>0</v>
      </c>
      <c r="AJ23" s="59">
        <f t="shared" si="6"/>
        <v>0</v>
      </c>
      <c r="AK23" s="59">
        <f t="shared" si="7"/>
        <v>0</v>
      </c>
      <c r="AL23" s="59">
        <f t="shared" si="8"/>
        <v>0</v>
      </c>
      <c r="AM23" s="59">
        <f t="shared" si="9"/>
        <v>0</v>
      </c>
      <c r="AN23" s="59">
        <f t="shared" si="10"/>
        <v>0</v>
      </c>
      <c r="AO23" s="59">
        <f t="shared" si="11"/>
        <v>0</v>
      </c>
      <c r="AP23" s="57">
        <f t="shared" si="12"/>
        <v>148706.66</v>
      </c>
      <c r="AQ23" s="60"/>
      <c r="AR23" s="40"/>
      <c r="AS23" s="58" t="str">
        <f t="shared" si="13"/>
        <v>935</v>
      </c>
      <c r="AT23" s="56">
        <f t="shared" si="14"/>
        <v>14870.666000000001</v>
      </c>
      <c r="AU23" s="47"/>
      <c r="AV23" s="47"/>
      <c r="AW23" s="40"/>
      <c r="AX23" s="58" t="str">
        <f t="shared" si="15"/>
        <v>935</v>
      </c>
      <c r="AY23" s="61">
        <f t="shared" si="16"/>
        <v>0</v>
      </c>
      <c r="AZ23" s="61">
        <f t="shared" si="17"/>
        <v>0</v>
      </c>
      <c r="BA23" s="61">
        <f t="shared" si="18"/>
        <v>166356.37862000495</v>
      </c>
      <c r="BB23" s="61">
        <f t="shared" si="19"/>
        <v>0</v>
      </c>
      <c r="BC23" s="61">
        <f t="shared" si="20"/>
        <v>0</v>
      </c>
      <c r="BD23" s="61">
        <f t="shared" si="21"/>
        <v>0</v>
      </c>
      <c r="BE23" s="61">
        <f t="shared" si="22"/>
        <v>0</v>
      </c>
      <c r="BF23" s="61">
        <f t="shared" si="23"/>
        <v>0</v>
      </c>
      <c r="BG23" s="61">
        <f t="shared" si="24"/>
        <v>0</v>
      </c>
      <c r="BH23" s="61">
        <f t="shared" si="25"/>
        <v>0</v>
      </c>
      <c r="BI23" s="56">
        <f t="shared" si="34"/>
        <v>166356.37862000495</v>
      </c>
      <c r="BJ23" s="62"/>
      <c r="BK23" s="40"/>
      <c r="BL23" s="58" t="str">
        <f t="shared" si="26"/>
        <v>935</v>
      </c>
      <c r="BM23" s="63">
        <f t="shared" si="35"/>
        <v>16635.637862000494</v>
      </c>
      <c r="BP23" s="40"/>
      <c r="BQ23" s="58" t="str">
        <f t="shared" si="27"/>
        <v>935</v>
      </c>
      <c r="BR23" s="57">
        <f t="shared" si="45"/>
        <v>17398.104597342182</v>
      </c>
      <c r="BS23" s="57">
        <f t="shared" si="45"/>
        <v>17813.995543892197</v>
      </c>
      <c r="BT23" s="57">
        <f t="shared" si="45"/>
        <v>18299.201648200546</v>
      </c>
      <c r="BU23" s="57">
        <f t="shared" si="45"/>
        <v>18784.40775250889</v>
      </c>
      <c r="BV23" s="57">
        <f t="shared" si="45"/>
        <v>19269.613856817243</v>
      </c>
      <c r="BY23" s="64">
        <f>$BR23*BY$4</f>
        <v>1096.3846669643247</v>
      </c>
      <c r="BZ23" s="64">
        <f t="shared" si="36"/>
        <v>1970.8389409096862</v>
      </c>
      <c r="CA23" s="64">
        <f t="shared" si="36"/>
        <v>1445.6887505831453</v>
      </c>
      <c r="CB23" s="64">
        <f t="shared" si="36"/>
        <v>1372.338414392638</v>
      </c>
      <c r="CC23" s="64">
        <f t="shared" si="36"/>
        <v>1697.1961851750668</v>
      </c>
      <c r="CD23" s="64">
        <f t="shared" si="36"/>
        <v>1765.2099572750344</v>
      </c>
      <c r="CE23" s="64">
        <f t="shared" si="36"/>
        <v>3867.298276908507</v>
      </c>
      <c r="CF23" s="64">
        <f t="shared" si="36"/>
        <v>1566.1823919687035</v>
      </c>
      <c r="CG23" s="64">
        <f t="shared" si="36"/>
        <v>921.1910994556467</v>
      </c>
      <c r="CH23" s="64">
        <f t="shared" si="36"/>
        <v>550.3352459474133</v>
      </c>
      <c r="CI23" s="64">
        <f t="shared" si="36"/>
        <v>456.7265614510427</v>
      </c>
      <c r="CJ23" s="64">
        <f t="shared" si="36"/>
        <v>688.714106310973</v>
      </c>
      <c r="CK23" s="65">
        <f t="shared" si="37"/>
        <v>17398.104597342182</v>
      </c>
      <c r="CL23" s="66">
        <f t="shared" si="30"/>
        <v>0.0036645751192060957</v>
      </c>
      <c r="CM23" s="67">
        <f t="shared" si="44"/>
        <v>1122.5930653778146</v>
      </c>
      <c r="CN23" s="67">
        <f t="shared" si="44"/>
        <v>2017.9506287401969</v>
      </c>
      <c r="CO23" s="67">
        <f t="shared" si="44"/>
        <v>1480.247047409834</v>
      </c>
      <c r="CP23" s="67">
        <f t="shared" si="44"/>
        <v>1405.143316728717</v>
      </c>
      <c r="CQ23" s="67">
        <f t="shared" si="44"/>
        <v>1737.7666119123196</v>
      </c>
      <c r="CR23" s="67">
        <f t="shared" si="44"/>
        <v>1807.4062112338004</v>
      </c>
      <c r="CS23" s="67">
        <f t="shared" si="44"/>
        <v>3959.7436540457625</v>
      </c>
      <c r="CT23" s="67">
        <f t="shared" si="44"/>
        <v>1603.6210148842902</v>
      </c>
      <c r="CU23" s="67">
        <f t="shared" si="44"/>
        <v>943.2116038251045</v>
      </c>
      <c r="CV23" s="67">
        <f t="shared" si="44"/>
        <v>563.4906701533278</v>
      </c>
      <c r="CW23" s="67">
        <f t="shared" si="44"/>
        <v>467.64432786023104</v>
      </c>
      <c r="CX23" s="67">
        <f t="shared" si="44"/>
        <v>705.1773917207971</v>
      </c>
      <c r="CY23" s="65">
        <f t="shared" si="38"/>
        <v>17813.995543892197</v>
      </c>
      <c r="CZ23" s="66">
        <f t="shared" si="39"/>
        <v>0.003664575119206096</v>
      </c>
      <c r="DA23" s="65">
        <f t="shared" si="40"/>
        <v>1153.1695301935529</v>
      </c>
      <c r="DB23" s="65">
        <f t="shared" si="40"/>
        <v>2072.914264542459</v>
      </c>
      <c r="DC23" s="65">
        <f t="shared" si="40"/>
        <v>1520.5650603743043</v>
      </c>
      <c r="DD23" s="65">
        <f t="shared" si="40"/>
        <v>1443.415702787476</v>
      </c>
      <c r="DE23" s="65">
        <f t="shared" si="40"/>
        <v>1785.0987764391143</v>
      </c>
      <c r="DF23" s="65">
        <f t="shared" si="40"/>
        <v>1856.6351741856938</v>
      </c>
      <c r="DG23" s="65">
        <f t="shared" si="40"/>
        <v>4067.596594039227</v>
      </c>
      <c r="DH23" s="65">
        <f t="shared" si="40"/>
        <v>1647.2994082858079</v>
      </c>
      <c r="DI23" s="65">
        <f t="shared" si="40"/>
        <v>968.9021922561385</v>
      </c>
      <c r="DJ23" s="65">
        <f t="shared" si="40"/>
        <v>578.8386650602278</v>
      </c>
      <c r="DK23" s="65">
        <f t="shared" si="40"/>
        <v>480.38172200428403</v>
      </c>
      <c r="DL23" s="65">
        <f t="shared" si="40"/>
        <v>724.3845580322585</v>
      </c>
      <c r="DM23" s="65">
        <f t="shared" si="41"/>
        <v>18299.201648200542</v>
      </c>
      <c r="DN23" s="66">
        <f t="shared" si="42"/>
        <v>0.003664575119206095</v>
      </c>
    </row>
    <row r="24" spans="1:117" s="73" customFormat="1" ht="12.75">
      <c r="A24" s="71"/>
      <c r="B24" s="71" t="s">
        <v>70</v>
      </c>
      <c r="C24" s="71"/>
      <c r="D24" s="72">
        <f aca="true" t="shared" si="46" ref="D24:L24">SUM(D5:D23)</f>
        <v>2063358.22</v>
      </c>
      <c r="E24" s="72">
        <f t="shared" si="46"/>
        <v>29135142.38</v>
      </c>
      <c r="F24" s="72">
        <f t="shared" si="46"/>
        <v>48200783.12000006</v>
      </c>
      <c r="G24" s="72">
        <f t="shared" si="46"/>
        <v>1387638.1800000004</v>
      </c>
      <c r="H24" s="72">
        <f t="shared" si="46"/>
        <v>14140626.189999992</v>
      </c>
      <c r="I24" s="72">
        <f t="shared" si="46"/>
        <v>4364361.030000003</v>
      </c>
      <c r="J24" s="72">
        <f t="shared" si="46"/>
        <v>5432637.9799999995</v>
      </c>
      <c r="K24" s="72">
        <f t="shared" si="46"/>
        <v>9069911.85</v>
      </c>
      <c r="L24" s="77">
        <f t="shared" si="46"/>
        <v>4844213.9399999995</v>
      </c>
      <c r="M24" s="72">
        <f>SUM(M5:M23)</f>
        <v>2304502.940000001</v>
      </c>
      <c r="N24" s="72">
        <f>SUM(N5:N23)</f>
        <v>120943175.83000004</v>
      </c>
      <c r="P24" s="71" t="s">
        <v>70</v>
      </c>
      <c r="Q24" s="71"/>
      <c r="R24" s="72">
        <f aca="true" t="shared" si="47" ref="R24:X24">SUM(R5:R23)</f>
        <v>0</v>
      </c>
      <c r="S24" s="72">
        <f t="shared" si="47"/>
        <v>24434859.209999997</v>
      </c>
      <c r="T24" s="72">
        <f t="shared" si="47"/>
        <v>45213819.65000002</v>
      </c>
      <c r="U24" s="72">
        <f t="shared" si="47"/>
        <v>-12.919999999999998</v>
      </c>
      <c r="V24" s="72">
        <f t="shared" si="47"/>
        <v>8201356.619999999</v>
      </c>
      <c r="W24" s="72">
        <f t="shared" si="47"/>
        <v>1229.91</v>
      </c>
      <c r="X24" s="72">
        <f t="shared" si="47"/>
        <v>0</v>
      </c>
      <c r="Y24" s="72">
        <f>SUM(Y5:Y23)</f>
        <v>0</v>
      </c>
      <c r="Z24" s="72">
        <f>SUM(Z5:Z23)</f>
        <v>0</v>
      </c>
      <c r="AA24" s="72">
        <f>SUM(AA5:AA23)</f>
        <v>0</v>
      </c>
      <c r="AB24" s="72">
        <f>SUM(AB5:AB23)</f>
        <v>77851252.47000003</v>
      </c>
      <c r="AD24" s="71" t="s">
        <v>70</v>
      </c>
      <c r="AE24" s="71"/>
      <c r="AF24" s="74">
        <f aca="true" t="shared" si="48" ref="AF24:AM24">SUM(AF5:AF23)</f>
        <v>2063358.22</v>
      </c>
      <c r="AG24" s="74">
        <f t="shared" si="48"/>
        <v>4700283.170000001</v>
      </c>
      <c r="AH24" s="74">
        <f t="shared" si="48"/>
        <v>2986963.470000041</v>
      </c>
      <c r="AI24" s="74">
        <f t="shared" si="48"/>
        <v>1387651.1000000003</v>
      </c>
      <c r="AJ24" s="74">
        <f t="shared" si="48"/>
        <v>5939269.569999993</v>
      </c>
      <c r="AK24" s="74">
        <f t="shared" si="48"/>
        <v>4363131.120000002</v>
      </c>
      <c r="AL24" s="74">
        <f t="shared" si="48"/>
        <v>5432637.9799999995</v>
      </c>
      <c r="AM24" s="74">
        <f t="shared" si="48"/>
        <v>9069911.85</v>
      </c>
      <c r="AN24" s="74">
        <f>SUM(AN5:AN23)</f>
        <v>4844213.9399999995</v>
      </c>
      <c r="AO24" s="74">
        <f>SUM(AO5:AO23)</f>
        <v>2304502.940000001</v>
      </c>
      <c r="AP24" s="74">
        <f>SUM(AP5:AP23)</f>
        <v>43091923.36000003</v>
      </c>
      <c r="AQ24" s="75"/>
      <c r="AR24" s="71" t="s">
        <v>70</v>
      </c>
      <c r="AS24" s="71"/>
      <c r="AT24" s="72">
        <f>SUM(AT5:AT23)</f>
        <v>4309192.336000004</v>
      </c>
      <c r="AU24" s="76"/>
      <c r="AV24" s="76"/>
      <c r="AW24" s="71" t="s">
        <v>70</v>
      </c>
      <c r="AX24" s="71"/>
      <c r="AY24" s="74">
        <f aca="true" t="shared" si="49" ref="AY24:BH24">SUM(AY5:AY23)</f>
        <v>2388353.4103076076</v>
      </c>
      <c r="AZ24" s="74">
        <f t="shared" si="49"/>
        <v>5239443.764369284</v>
      </c>
      <c r="BA24" s="74">
        <f t="shared" si="49"/>
        <v>3341480.6434321804</v>
      </c>
      <c r="BB24" s="74">
        <f t="shared" si="49"/>
        <v>1527155.7139440984</v>
      </c>
      <c r="BC24" s="74">
        <f t="shared" si="49"/>
        <v>6337201.83701844</v>
      </c>
      <c r="BD24" s="74">
        <f t="shared" si="49"/>
        <v>4560764.236934299</v>
      </c>
      <c r="BE24" s="74">
        <f t="shared" si="49"/>
        <v>5596769.0627318</v>
      </c>
      <c r="BF24" s="74">
        <f t="shared" si="49"/>
        <v>9194963.351581506</v>
      </c>
      <c r="BG24" s="74">
        <f t="shared" si="49"/>
        <v>4905181.255352991</v>
      </c>
      <c r="BH24" s="74">
        <f t="shared" si="49"/>
        <v>2304502.940000001</v>
      </c>
      <c r="BI24" s="74">
        <f>SUM(BI5:BI23)</f>
        <v>45395816.2156722</v>
      </c>
      <c r="BJ24" s="75"/>
      <c r="BK24" s="71" t="s">
        <v>70</v>
      </c>
      <c r="BL24" s="71"/>
      <c r="BM24" s="72">
        <f>SUM(BM5:BM23)</f>
        <v>4539581.62156722</v>
      </c>
      <c r="BP24" s="71" t="s">
        <v>70</v>
      </c>
      <c r="BQ24" s="71"/>
      <c r="BR24" s="77">
        <f>SUM(BR5:BR23)</f>
        <v>4747645.779222384</v>
      </c>
      <c r="BS24" s="77">
        <f>SUM(BS5:BS23)</f>
        <v>4861135.319761565</v>
      </c>
      <c r="BT24" s="77">
        <f>SUM(BT5:BT23)</f>
        <v>4993539.783723942</v>
      </c>
      <c r="BU24" s="77">
        <f>SUM(BU5:BU23)</f>
        <v>5125944.24768632</v>
      </c>
      <c r="BV24" s="77">
        <f>SUM(BV5:BV23)</f>
        <v>5258348.711648698</v>
      </c>
      <c r="BY24" s="78">
        <f>SUM(BY5:BY23)</f>
        <v>299184.6616046034</v>
      </c>
      <c r="BZ24" s="78">
        <f aca="true" t="shared" si="50" ref="BZ24:CJ24">SUM(BZ5:BZ23)</f>
        <v>537808.3070477907</v>
      </c>
      <c r="CA24" s="78">
        <f t="shared" si="50"/>
        <v>394503.78381009796</v>
      </c>
      <c r="CB24" s="78">
        <f t="shared" si="50"/>
        <v>374487.72906855994</v>
      </c>
      <c r="CC24" s="78">
        <f t="shared" si="50"/>
        <v>463135.8697711053</v>
      </c>
      <c r="CD24" s="78">
        <f t="shared" si="50"/>
        <v>481695.66726127174</v>
      </c>
      <c r="CE24" s="78">
        <f t="shared" si="50"/>
        <v>1055319.6894886766</v>
      </c>
      <c r="CF24" s="78">
        <f t="shared" si="50"/>
        <v>427384.4418580253</v>
      </c>
      <c r="CG24" s="78">
        <f t="shared" si="50"/>
        <v>251377.32738173925</v>
      </c>
      <c r="CH24" s="78">
        <f t="shared" si="50"/>
        <v>150177.0950370475</v>
      </c>
      <c r="CI24" s="78">
        <f t="shared" si="50"/>
        <v>124632.88282926215</v>
      </c>
      <c r="CJ24" s="78">
        <f t="shared" si="50"/>
        <v>187938.32406420368</v>
      </c>
      <c r="CK24" s="78">
        <f t="shared" si="37"/>
        <v>4747645.779222383</v>
      </c>
      <c r="CM24" s="78">
        <f>SUM(CM5:CM23)</f>
        <v>306336.4861847931</v>
      </c>
      <c r="CN24" s="78">
        <f aca="true" t="shared" si="51" ref="CN24:CX24">SUM(CN5:CN23)</f>
        <v>550664.2825150685</v>
      </c>
      <c r="CO24" s="78">
        <f t="shared" si="51"/>
        <v>403934.1531442038</v>
      </c>
      <c r="CP24" s="78">
        <f t="shared" si="51"/>
        <v>383439.6269745814</v>
      </c>
      <c r="CQ24" s="78">
        <f t="shared" si="51"/>
        <v>474206.8467377453</v>
      </c>
      <c r="CR24" s="78">
        <f t="shared" si="51"/>
        <v>493210.30472568463</v>
      </c>
      <c r="CS24" s="78">
        <f t="shared" si="51"/>
        <v>1080546.4549744618</v>
      </c>
      <c r="CT24" s="78">
        <f t="shared" si="51"/>
        <v>437600.80301797815</v>
      </c>
      <c r="CU24" s="78">
        <f t="shared" si="51"/>
        <v>257386.34715978877</v>
      </c>
      <c r="CV24" s="78">
        <f t="shared" si="51"/>
        <v>153766.9857550646</v>
      </c>
      <c r="CW24" s="78">
        <f t="shared" si="51"/>
        <v>127612.15492876648</v>
      </c>
      <c r="CX24" s="78">
        <f t="shared" si="51"/>
        <v>192430.8736434277</v>
      </c>
      <c r="CY24" s="78">
        <f t="shared" si="38"/>
        <v>4861135.319761564</v>
      </c>
      <c r="DA24" s="78">
        <f>SUM(DA5:DA23)</f>
        <v>314680.2815283478</v>
      </c>
      <c r="DB24" s="78">
        <f aca="true" t="shared" si="52" ref="DB24:DL24">SUM(DB5:DB23)</f>
        <v>565662.9205602263</v>
      </c>
      <c r="DC24" s="78">
        <f t="shared" si="52"/>
        <v>414936.2507006609</v>
      </c>
      <c r="DD24" s="78">
        <f t="shared" si="52"/>
        <v>393883.5078649396</v>
      </c>
      <c r="DE24" s="78">
        <f t="shared" si="52"/>
        <v>487122.9865321587</v>
      </c>
      <c r="DF24" s="78">
        <f t="shared" si="52"/>
        <v>506644.04843416635</v>
      </c>
      <c r="DG24" s="78">
        <f t="shared" si="52"/>
        <v>1109977.6813745447</v>
      </c>
      <c r="DH24" s="78">
        <f t="shared" si="52"/>
        <v>449519.8910379231</v>
      </c>
      <c r="DI24" s="78">
        <f t="shared" si="52"/>
        <v>264396.87023417995</v>
      </c>
      <c r="DJ24" s="78">
        <f t="shared" si="52"/>
        <v>157955.19159275116</v>
      </c>
      <c r="DK24" s="78">
        <f t="shared" si="52"/>
        <v>131087.97237818813</v>
      </c>
      <c r="DL24" s="78">
        <f t="shared" si="52"/>
        <v>197672.1814858557</v>
      </c>
      <c r="DM24" s="78">
        <f>SUM(DA24:DL24)</f>
        <v>4993539.783723942</v>
      </c>
    </row>
    <row r="25" spans="1:117" ht="12.75">
      <c r="A25" s="40" t="s">
        <v>48</v>
      </c>
      <c r="B25" s="40"/>
      <c r="C25" s="40"/>
      <c r="D25" s="41"/>
      <c r="E25" s="41"/>
      <c r="F25" s="41"/>
      <c r="G25" s="41"/>
      <c r="H25" s="41"/>
      <c r="I25" s="41"/>
      <c r="J25" s="41"/>
      <c r="K25" s="41"/>
      <c r="L25" s="41"/>
      <c r="M25" s="41"/>
      <c r="N25" s="41"/>
      <c r="P25" s="40"/>
      <c r="Q25" s="40"/>
      <c r="R25" s="41"/>
      <c r="S25" s="41"/>
      <c r="T25" s="41"/>
      <c r="U25" s="41"/>
      <c r="V25" s="41"/>
      <c r="W25" s="41"/>
      <c r="X25" s="41"/>
      <c r="Y25" s="41"/>
      <c r="Z25" s="41"/>
      <c r="AA25" s="41"/>
      <c r="AB25" s="41"/>
      <c r="AD25" s="40"/>
      <c r="AE25" s="40"/>
      <c r="AF25" s="41"/>
      <c r="AG25" s="41"/>
      <c r="AH25" s="41"/>
      <c r="AI25" s="41"/>
      <c r="AJ25" s="41"/>
      <c r="AK25" s="41"/>
      <c r="AL25" s="41"/>
      <c r="AM25" s="41"/>
      <c r="AN25" s="41"/>
      <c r="AO25" s="41"/>
      <c r="AP25" s="41"/>
      <c r="AQ25" s="79"/>
      <c r="AR25" s="40"/>
      <c r="AS25" s="40"/>
      <c r="AT25" s="41"/>
      <c r="AU25" s="47"/>
      <c r="AV25" s="47"/>
      <c r="AW25" s="40"/>
      <c r="AX25" s="40"/>
      <c r="AY25" s="41"/>
      <c r="AZ25" s="41"/>
      <c r="BA25" s="41"/>
      <c r="BB25" s="41"/>
      <c r="BC25" s="41"/>
      <c r="BD25" s="41"/>
      <c r="BE25" s="41"/>
      <c r="BF25" s="41"/>
      <c r="BG25" s="41"/>
      <c r="BH25" s="41"/>
      <c r="BI25" s="41"/>
      <c r="BJ25" s="79"/>
      <c r="BK25" s="40"/>
      <c r="BL25" s="40"/>
      <c r="BM25" s="41"/>
      <c r="BP25" s="40"/>
      <c r="BQ25" s="40"/>
      <c r="BR25" s="41"/>
      <c r="BS25" s="41"/>
      <c r="BT25" s="41"/>
      <c r="BU25" s="41"/>
      <c r="BV25" s="41"/>
      <c r="CK25" s="80">
        <f>CK24-BR24</f>
        <v>0</v>
      </c>
      <c r="CY25" s="80">
        <f>CY24-BS24</f>
        <v>0</v>
      </c>
      <c r="DM25" s="80">
        <f>DM24-$BT$24</f>
        <v>0</v>
      </c>
    </row>
    <row r="26" spans="13:75" ht="12.75">
      <c r="M26" s="81"/>
      <c r="N26" s="81"/>
      <c r="O26" s="82"/>
      <c r="BW26" s="1" t="s">
        <v>71</v>
      </c>
    </row>
    <row r="27" spans="75:117" ht="12.75">
      <c r="BW27" s="40" t="s">
        <v>6</v>
      </c>
      <c r="BX27" s="58" t="s">
        <v>51</v>
      </c>
      <c r="BY27" s="109">
        <f>($CK$46*$CL5)*BY$4</f>
        <v>0</v>
      </c>
      <c r="BZ27" s="109">
        <f aca="true" t="shared" si="53" ref="BZ27:CJ27">($CK$46*$CL5)*BZ$4</f>
        <v>0</v>
      </c>
      <c r="CA27" s="109">
        <f t="shared" si="53"/>
        <v>0</v>
      </c>
      <c r="CB27" s="109">
        <f t="shared" si="53"/>
        <v>0</v>
      </c>
      <c r="CC27" s="109">
        <f t="shared" si="53"/>
        <v>0</v>
      </c>
      <c r="CD27" s="109">
        <f t="shared" si="53"/>
        <v>0</v>
      </c>
      <c r="CE27" s="109">
        <f t="shared" si="53"/>
        <v>0</v>
      </c>
      <c r="CF27" s="109">
        <f t="shared" si="53"/>
        <v>0</v>
      </c>
      <c r="CG27" s="109">
        <f t="shared" si="53"/>
        <v>0</v>
      </c>
      <c r="CH27" s="109">
        <f t="shared" si="53"/>
        <v>0</v>
      </c>
      <c r="CI27" s="109">
        <f t="shared" si="53"/>
        <v>0</v>
      </c>
      <c r="CJ27" s="109">
        <f t="shared" si="53"/>
        <v>0</v>
      </c>
      <c r="CK27" s="109">
        <f>SUM(BY27:CJ27)</f>
        <v>0</v>
      </c>
      <c r="CM27" s="80">
        <f aca="true" t="shared" si="54" ref="CM27:CX42">($CY$46*$CZ5)*CM$4</f>
        <v>0</v>
      </c>
      <c r="CN27" s="80">
        <f t="shared" si="54"/>
        <v>0</v>
      </c>
      <c r="CO27" s="80">
        <f t="shared" si="54"/>
        <v>0</v>
      </c>
      <c r="CP27" s="80">
        <f t="shared" si="54"/>
        <v>0</v>
      </c>
      <c r="CQ27" s="80">
        <f t="shared" si="54"/>
        <v>0</v>
      </c>
      <c r="CR27" s="80">
        <f t="shared" si="54"/>
        <v>0</v>
      </c>
      <c r="CS27" s="80">
        <f t="shared" si="54"/>
        <v>0</v>
      </c>
      <c r="CT27" s="80">
        <f t="shared" si="54"/>
        <v>0</v>
      </c>
      <c r="CU27" s="80">
        <f t="shared" si="54"/>
        <v>0</v>
      </c>
      <c r="CV27" s="80">
        <f t="shared" si="54"/>
        <v>0</v>
      </c>
      <c r="CW27" s="80">
        <f t="shared" si="54"/>
        <v>0</v>
      </c>
      <c r="CX27" s="80">
        <f t="shared" si="54"/>
        <v>0</v>
      </c>
      <c r="CY27" s="80">
        <f>SUM(CM27:CX27)</f>
        <v>0</v>
      </c>
      <c r="DA27" s="80">
        <f aca="true" t="shared" si="55" ref="DA27:DL42">($DM$46*$DN5)*DA$4</f>
        <v>0</v>
      </c>
      <c r="DB27" s="80">
        <f t="shared" si="55"/>
        <v>0</v>
      </c>
      <c r="DC27" s="80">
        <f t="shared" si="55"/>
        <v>0</v>
      </c>
      <c r="DD27" s="80">
        <f t="shared" si="55"/>
        <v>0</v>
      </c>
      <c r="DE27" s="80">
        <f t="shared" si="55"/>
        <v>0</v>
      </c>
      <c r="DF27" s="80">
        <f t="shared" si="55"/>
        <v>0</v>
      </c>
      <c r="DG27" s="80">
        <f t="shared" si="55"/>
        <v>0</v>
      </c>
      <c r="DH27" s="80">
        <f t="shared" si="55"/>
        <v>0</v>
      </c>
      <c r="DI27" s="80">
        <f t="shared" si="55"/>
        <v>0</v>
      </c>
      <c r="DJ27" s="80">
        <f t="shared" si="55"/>
        <v>0</v>
      </c>
      <c r="DK27" s="80">
        <f t="shared" si="55"/>
        <v>0</v>
      </c>
      <c r="DL27" s="80">
        <f t="shared" si="55"/>
        <v>0</v>
      </c>
      <c r="DM27" s="80">
        <f>SUM(DA27:DL27)</f>
        <v>0</v>
      </c>
    </row>
    <row r="28" spans="75:117" ht="12.75">
      <c r="BW28" s="40"/>
      <c r="BX28" s="58" t="s">
        <v>52</v>
      </c>
      <c r="BY28" s="109">
        <f aca="true" t="shared" si="56" ref="BY28:CJ31">($CK$46*$CL6)*BY$4</f>
        <v>36.83109021031733</v>
      </c>
      <c r="BZ28" s="109">
        <f t="shared" si="56"/>
        <v>66.20682412828094</v>
      </c>
      <c r="CA28" s="109">
        <f t="shared" si="56"/>
        <v>48.565338784057765</v>
      </c>
      <c r="CB28" s="109">
        <f t="shared" si="56"/>
        <v>46.10126487770717</v>
      </c>
      <c r="CC28" s="109">
        <f t="shared" si="56"/>
        <v>57.01428311093239</v>
      </c>
      <c r="CD28" s="109">
        <f t="shared" si="56"/>
        <v>59.29908465115621</v>
      </c>
      <c r="CE28" s="109">
        <f t="shared" si="56"/>
        <v>129.91499790069278</v>
      </c>
      <c r="CF28" s="109">
        <f t="shared" si="56"/>
        <v>52.6131080655535</v>
      </c>
      <c r="CG28" s="109">
        <f t="shared" si="56"/>
        <v>30.945774332045023</v>
      </c>
      <c r="CH28" s="109">
        <f t="shared" si="56"/>
        <v>18.487532432871856</v>
      </c>
      <c r="CI28" s="109">
        <f t="shared" si="56"/>
        <v>15.342915395586028</v>
      </c>
      <c r="CJ28" s="109">
        <f t="shared" si="56"/>
        <v>23.13612379210965</v>
      </c>
      <c r="CK28" s="109">
        <f aca="true" t="shared" si="57" ref="CK28:CK45">SUM(BY28:CJ28)</f>
        <v>584.4583376813106</v>
      </c>
      <c r="CM28" s="109">
        <f t="shared" si="54"/>
        <v>37.711280895109844</v>
      </c>
      <c r="CN28" s="109">
        <f t="shared" si="54"/>
        <v>67.7890371318777</v>
      </c>
      <c r="CO28" s="109">
        <f t="shared" si="54"/>
        <v>49.72595495255624</v>
      </c>
      <c r="CP28" s="109">
        <f t="shared" si="54"/>
        <v>47.20299452162479</v>
      </c>
      <c r="CQ28" s="109">
        <f t="shared" si="54"/>
        <v>58.37681244709383</v>
      </c>
      <c r="CR28" s="109">
        <f t="shared" si="54"/>
        <v>60.71621625460925</v>
      </c>
      <c r="CS28" s="109">
        <f t="shared" si="54"/>
        <v>133.01971107410293</v>
      </c>
      <c r="CT28" s="109">
        <f t="shared" si="54"/>
        <v>53.87045796621731</v>
      </c>
      <c r="CU28" s="109">
        <f t="shared" si="54"/>
        <v>31.685317531695606</v>
      </c>
      <c r="CV28" s="109">
        <f t="shared" si="54"/>
        <v>18.92934813094899</v>
      </c>
      <c r="CW28" s="109">
        <f t="shared" si="54"/>
        <v>15.70958092548586</v>
      </c>
      <c r="CX28" s="109">
        <f t="shared" si="54"/>
        <v>23.68903168942508</v>
      </c>
      <c r="CY28" s="109">
        <f aca="true" t="shared" si="58" ref="CY28:CY45">SUM(CM28:CX28)</f>
        <v>598.4257435207473</v>
      </c>
      <c r="DA28" s="109">
        <f t="shared" si="55"/>
        <v>38.73817002736776</v>
      </c>
      <c r="DB28" s="109">
        <f t="shared" si="55"/>
        <v>69.63495230274054</v>
      </c>
      <c r="DC28" s="109">
        <f t="shared" si="55"/>
        <v>51.08000714913777</v>
      </c>
      <c r="DD28" s="109">
        <f t="shared" si="55"/>
        <v>48.48834577286196</v>
      </c>
      <c r="DE28" s="109">
        <f t="shared" si="55"/>
        <v>59.96643000594881</v>
      </c>
      <c r="DF28" s="109">
        <f t="shared" si="55"/>
        <v>62.369536458637754</v>
      </c>
      <c r="DG28" s="109">
        <f t="shared" si="55"/>
        <v>136.64187644308132</v>
      </c>
      <c r="DH28" s="109">
        <f t="shared" si="55"/>
        <v>55.337366183658375</v>
      </c>
      <c r="DI28" s="109">
        <f t="shared" si="55"/>
        <v>32.54811793128793</v>
      </c>
      <c r="DJ28" s="109">
        <f t="shared" si="55"/>
        <v>19.444799778705637</v>
      </c>
      <c r="DK28" s="109">
        <f t="shared" si="55"/>
        <v>16.137357377035652</v>
      </c>
      <c r="DL28" s="109">
        <f t="shared" si="55"/>
        <v>24.334090902959726</v>
      </c>
      <c r="DM28" s="109">
        <f aca="true" t="shared" si="59" ref="DM28:DM45">SUM(DA28:DL28)</f>
        <v>614.7210503334231</v>
      </c>
    </row>
    <row r="29" spans="39:117" ht="12.75">
      <c r="AM29" s="36"/>
      <c r="AY29" s="83"/>
      <c r="AZ29" s="83"/>
      <c r="BA29" s="83"/>
      <c r="BB29" s="83"/>
      <c r="BC29" s="83"/>
      <c r="BD29" s="83"/>
      <c r="BE29" s="83"/>
      <c r="BF29" s="83"/>
      <c r="BG29" s="83"/>
      <c r="BH29" s="83"/>
      <c r="BW29" s="40"/>
      <c r="BX29" s="58" t="s">
        <v>53</v>
      </c>
      <c r="BY29" s="109">
        <f t="shared" si="56"/>
        <v>23397.05717817695</v>
      </c>
      <c r="BZ29" s="109">
        <f t="shared" si="56"/>
        <v>42058.07758796582</v>
      </c>
      <c r="CA29" s="109">
        <f t="shared" si="56"/>
        <v>30851.272713340193</v>
      </c>
      <c r="CB29" s="109">
        <f t="shared" si="56"/>
        <v>29285.962597649162</v>
      </c>
      <c r="CC29" s="109">
        <f t="shared" si="56"/>
        <v>36218.48917047737</v>
      </c>
      <c r="CD29" s="109">
        <f t="shared" si="56"/>
        <v>37669.91599417831</v>
      </c>
      <c r="CE29" s="109">
        <f t="shared" si="56"/>
        <v>82528.88027011945</v>
      </c>
      <c r="CF29" s="109">
        <f t="shared" si="56"/>
        <v>33422.62992222059</v>
      </c>
      <c r="CG29" s="109">
        <f t="shared" si="56"/>
        <v>19658.393149247477</v>
      </c>
      <c r="CH29" s="109">
        <f t="shared" si="56"/>
        <v>11744.258748391167</v>
      </c>
      <c r="CI29" s="109">
        <f t="shared" si="56"/>
        <v>9746.631629435136</v>
      </c>
      <c r="CJ29" s="109">
        <f t="shared" si="56"/>
        <v>14697.289929629418</v>
      </c>
      <c r="CK29" s="109">
        <f t="shared" si="57"/>
        <v>371278.858890831</v>
      </c>
      <c r="CM29" s="109">
        <f t="shared" si="54"/>
        <v>23956.20087069844</v>
      </c>
      <c r="CN29" s="109">
        <f t="shared" si="54"/>
        <v>43063.18300031764</v>
      </c>
      <c r="CO29" s="109">
        <f t="shared" si="54"/>
        <v>31588.557509994636</v>
      </c>
      <c r="CP29" s="109">
        <f t="shared" si="54"/>
        <v>29985.839558293996</v>
      </c>
      <c r="CQ29" s="109">
        <f t="shared" si="54"/>
        <v>37084.03989414784</v>
      </c>
      <c r="CR29" s="109">
        <f t="shared" si="54"/>
        <v>38570.152966954745</v>
      </c>
      <c r="CS29" s="109">
        <f t="shared" si="54"/>
        <v>84501.15834348928</v>
      </c>
      <c r="CT29" s="109">
        <f t="shared" si="54"/>
        <v>34221.365103580094</v>
      </c>
      <c r="CU29" s="109">
        <f t="shared" si="54"/>
        <v>20128.19011776375</v>
      </c>
      <c r="CV29" s="109">
        <f t="shared" si="54"/>
        <v>12024.923455601791</v>
      </c>
      <c r="CW29" s="109">
        <f t="shared" si="54"/>
        <v>9979.556973739218</v>
      </c>
      <c r="CX29" s="109">
        <f t="shared" si="54"/>
        <v>15048.526279514352</v>
      </c>
      <c r="CY29" s="109">
        <f t="shared" si="58"/>
        <v>380151.69407409587</v>
      </c>
      <c r="DA29" s="109">
        <f t="shared" si="55"/>
        <v>24608.535178640184</v>
      </c>
      <c r="DB29" s="109">
        <f t="shared" si="55"/>
        <v>44235.80598139476</v>
      </c>
      <c r="DC29" s="109">
        <f t="shared" si="55"/>
        <v>32448.72310609149</v>
      </c>
      <c r="DD29" s="109">
        <f t="shared" si="55"/>
        <v>30802.362679046302</v>
      </c>
      <c r="DE29" s="109">
        <f t="shared" si="55"/>
        <v>38093.84907176339</v>
      </c>
      <c r="DF29" s="109">
        <f t="shared" si="55"/>
        <v>39620.429435193924</v>
      </c>
      <c r="DG29" s="109">
        <f t="shared" si="55"/>
        <v>86802.14942908743</v>
      </c>
      <c r="DH29" s="109">
        <f t="shared" si="55"/>
        <v>35153.22281516618</v>
      </c>
      <c r="DI29" s="109">
        <f t="shared" si="55"/>
        <v>20676.286581032735</v>
      </c>
      <c r="DJ29" s="109">
        <f t="shared" si="55"/>
        <v>12352.365614014187</v>
      </c>
      <c r="DK29" s="109">
        <f t="shared" si="55"/>
        <v>10251.303208760644</v>
      </c>
      <c r="DL29" s="109">
        <f t="shared" si="55"/>
        <v>15458.302021046773</v>
      </c>
      <c r="DM29" s="109">
        <f t="shared" si="59"/>
        <v>390503.33512123796</v>
      </c>
    </row>
    <row r="30" spans="32:117" ht="12.75">
      <c r="AF30" s="36"/>
      <c r="AG30" s="36"/>
      <c r="AH30" s="36"/>
      <c r="AI30" s="36"/>
      <c r="AJ30" s="36"/>
      <c r="AK30" s="36"/>
      <c r="AL30" s="36"/>
      <c r="AM30" s="36"/>
      <c r="BR30" s="2"/>
      <c r="BS30" s="2"/>
      <c r="BW30" s="40"/>
      <c r="BX30" s="58" t="s">
        <v>54</v>
      </c>
      <c r="BY30" s="109">
        <f t="shared" si="56"/>
        <v>0</v>
      </c>
      <c r="BZ30" s="109">
        <f t="shared" si="56"/>
        <v>0</v>
      </c>
      <c r="CA30" s="109">
        <f t="shared" si="56"/>
        <v>0</v>
      </c>
      <c r="CB30" s="109">
        <f t="shared" si="56"/>
        <v>0</v>
      </c>
      <c r="CC30" s="109">
        <f t="shared" si="56"/>
        <v>0</v>
      </c>
      <c r="CD30" s="109">
        <f t="shared" si="56"/>
        <v>0</v>
      </c>
      <c r="CE30" s="109">
        <f t="shared" si="56"/>
        <v>0</v>
      </c>
      <c r="CF30" s="109">
        <f t="shared" si="56"/>
        <v>0</v>
      </c>
      <c r="CG30" s="109">
        <f t="shared" si="56"/>
        <v>0</v>
      </c>
      <c r="CH30" s="109">
        <f t="shared" si="56"/>
        <v>0</v>
      </c>
      <c r="CI30" s="109">
        <f t="shared" si="56"/>
        <v>0</v>
      </c>
      <c r="CJ30" s="109">
        <f t="shared" si="56"/>
        <v>0</v>
      </c>
      <c r="CK30" s="109">
        <f t="shared" si="57"/>
        <v>0</v>
      </c>
      <c r="CM30" s="109">
        <f t="shared" si="54"/>
        <v>0</v>
      </c>
      <c r="CN30" s="109">
        <f t="shared" si="54"/>
        <v>0</v>
      </c>
      <c r="CO30" s="109">
        <f t="shared" si="54"/>
        <v>0</v>
      </c>
      <c r="CP30" s="109">
        <f t="shared" si="54"/>
        <v>0</v>
      </c>
      <c r="CQ30" s="109">
        <f t="shared" si="54"/>
        <v>0</v>
      </c>
      <c r="CR30" s="109">
        <f t="shared" si="54"/>
        <v>0</v>
      </c>
      <c r="CS30" s="109">
        <f t="shared" si="54"/>
        <v>0</v>
      </c>
      <c r="CT30" s="109">
        <f t="shared" si="54"/>
        <v>0</v>
      </c>
      <c r="CU30" s="109">
        <f t="shared" si="54"/>
        <v>0</v>
      </c>
      <c r="CV30" s="109">
        <f t="shared" si="54"/>
        <v>0</v>
      </c>
      <c r="CW30" s="109">
        <f t="shared" si="54"/>
        <v>0</v>
      </c>
      <c r="CX30" s="109">
        <f t="shared" si="54"/>
        <v>0</v>
      </c>
      <c r="CY30" s="109">
        <f t="shared" si="58"/>
        <v>0</v>
      </c>
      <c r="DA30" s="109">
        <f t="shared" si="55"/>
        <v>0</v>
      </c>
      <c r="DB30" s="109">
        <f t="shared" si="55"/>
        <v>0</v>
      </c>
      <c r="DC30" s="109">
        <f t="shared" si="55"/>
        <v>0</v>
      </c>
      <c r="DD30" s="109">
        <f t="shared" si="55"/>
        <v>0</v>
      </c>
      <c r="DE30" s="109">
        <f t="shared" si="55"/>
        <v>0</v>
      </c>
      <c r="DF30" s="109">
        <f t="shared" si="55"/>
        <v>0</v>
      </c>
      <c r="DG30" s="109">
        <f t="shared" si="55"/>
        <v>0</v>
      </c>
      <c r="DH30" s="109">
        <f t="shared" si="55"/>
        <v>0</v>
      </c>
      <c r="DI30" s="109">
        <f t="shared" si="55"/>
        <v>0</v>
      </c>
      <c r="DJ30" s="109">
        <f t="shared" si="55"/>
        <v>0</v>
      </c>
      <c r="DK30" s="109">
        <f t="shared" si="55"/>
        <v>0</v>
      </c>
      <c r="DL30" s="109">
        <f t="shared" si="55"/>
        <v>0</v>
      </c>
      <c r="DM30" s="109">
        <f t="shared" si="59"/>
        <v>0</v>
      </c>
    </row>
    <row r="31" spans="3:117" ht="12.75">
      <c r="C31" s="84"/>
      <c r="D31" s="85"/>
      <c r="E31" s="85"/>
      <c r="F31" s="85"/>
      <c r="G31" s="86"/>
      <c r="H31" s="87"/>
      <c r="I31" s="87"/>
      <c r="AF31" s="36"/>
      <c r="AG31" s="36"/>
      <c r="AH31" s="36"/>
      <c r="AI31" s="36"/>
      <c r="AJ31" s="36"/>
      <c r="AK31" s="36"/>
      <c r="AL31" s="36"/>
      <c r="AM31" s="36"/>
      <c r="AN31" s="36"/>
      <c r="AO31" s="36"/>
      <c r="AY31" s="27"/>
      <c r="AZ31" s="27"/>
      <c r="BA31" s="117" t="s">
        <v>72</v>
      </c>
      <c r="BB31" s="118"/>
      <c r="BC31" s="27"/>
      <c r="BD31" s="27"/>
      <c r="BE31" s="27"/>
      <c r="BF31" s="27"/>
      <c r="BG31" s="27"/>
      <c r="BH31" s="27"/>
      <c r="BR31" s="123" t="s">
        <v>73</v>
      </c>
      <c r="BS31" s="118"/>
      <c r="BW31" s="40"/>
      <c r="BX31" s="58" t="s">
        <v>55</v>
      </c>
      <c r="BY31" s="109">
        <f>($CK$46*$CL9)*BY$4</f>
        <v>33109.15516726573</v>
      </c>
      <c r="BZ31" s="109">
        <f t="shared" si="56"/>
        <v>59516.34884218216</v>
      </c>
      <c r="CA31" s="109">
        <f t="shared" si="56"/>
        <v>43657.60905719177</v>
      </c>
      <c r="CB31" s="109">
        <f t="shared" si="56"/>
        <v>41442.54008032725</v>
      </c>
      <c r="CC31" s="109">
        <f t="shared" si="56"/>
        <v>51252.752375532094</v>
      </c>
      <c r="CD31" s="109">
        <f t="shared" si="56"/>
        <v>53306.6652054186</v>
      </c>
      <c r="CE31" s="109">
        <f t="shared" si="56"/>
        <v>116786.54635219334</v>
      </c>
      <c r="CF31" s="109">
        <f t="shared" si="56"/>
        <v>47296.33439649199</v>
      </c>
      <c r="CG31" s="109">
        <f t="shared" si="56"/>
        <v>27818.574966967833</v>
      </c>
      <c r="CH31" s="109">
        <f t="shared" si="56"/>
        <v>16619.2902921007</v>
      </c>
      <c r="CI31" s="109">
        <f>($CK$46*$CL9)*CI$4</f>
        <v>13792.449901697093</v>
      </c>
      <c r="CJ31" s="109">
        <f t="shared" si="56"/>
        <v>20798.12213615783</v>
      </c>
      <c r="CK31" s="109">
        <f t="shared" si="57"/>
        <v>525396.3887735264</v>
      </c>
      <c r="CM31" s="109">
        <f t="shared" si="54"/>
        <v>33900.39891794388</v>
      </c>
      <c r="CN31" s="109">
        <f t="shared" si="54"/>
        <v>60938.672632887516</v>
      </c>
      <c r="CO31" s="109">
        <f t="shared" si="54"/>
        <v>44700.94012865944</v>
      </c>
      <c r="CP31" s="109">
        <f t="shared" si="54"/>
        <v>42432.935355746646</v>
      </c>
      <c r="CQ31" s="109">
        <f t="shared" si="54"/>
        <v>52477.59244823466</v>
      </c>
      <c r="CR31" s="109">
        <f t="shared" si="54"/>
        <v>54580.58975892037</v>
      </c>
      <c r="CS31" s="109">
        <f t="shared" si="54"/>
        <v>119577.51533033921</v>
      </c>
      <c r="CT31" s="109">
        <f t="shared" si="54"/>
        <v>48426.62385365722</v>
      </c>
      <c r="CU31" s="109">
        <f t="shared" si="54"/>
        <v>28483.384246582038</v>
      </c>
      <c r="CV31" s="109">
        <f t="shared" si="54"/>
        <v>17016.458674014946</v>
      </c>
      <c r="CW31" s="109">
        <f t="shared" si="54"/>
        <v>14122.062352879444</v>
      </c>
      <c r="CX31" s="109">
        <f t="shared" si="54"/>
        <v>21295.156387951298</v>
      </c>
      <c r="CY31" s="109">
        <f t="shared" si="58"/>
        <v>537952.3300878167</v>
      </c>
      <c r="DA31" s="109">
        <f t="shared" si="55"/>
        <v>34823.516627068384</v>
      </c>
      <c r="DB31" s="109">
        <f t="shared" si="55"/>
        <v>62598.050388710435</v>
      </c>
      <c r="DC31" s="109">
        <f t="shared" si="55"/>
        <v>45918.15971203839</v>
      </c>
      <c r="DD31" s="109">
        <f t="shared" si="55"/>
        <v>43588.39651040261</v>
      </c>
      <c r="DE31" s="109">
        <f t="shared" si="55"/>
        <v>53906.57253305432</v>
      </c>
      <c r="DF31" s="109">
        <f t="shared" si="55"/>
        <v>56066.8350713391</v>
      </c>
      <c r="DG31" s="109">
        <f t="shared" si="55"/>
        <v>122833.64580484273</v>
      </c>
      <c r="DH31" s="109">
        <f t="shared" si="55"/>
        <v>49745.29488701666</v>
      </c>
      <c r="DI31" s="109">
        <f t="shared" si="55"/>
        <v>29258.99507279861</v>
      </c>
      <c r="DJ31" s="109">
        <f t="shared" si="55"/>
        <v>17479.821786248238</v>
      </c>
      <c r="DK31" s="109">
        <f t="shared" si="55"/>
        <v>14506.610212592188</v>
      </c>
      <c r="DL31" s="109">
        <f t="shared" si="55"/>
        <v>21875.029681710344</v>
      </c>
      <c r="DM31" s="109">
        <f t="shared" si="59"/>
        <v>552600.928287822</v>
      </c>
    </row>
    <row r="32" spans="3:118" ht="12.75">
      <c r="C32" s="86"/>
      <c r="D32" s="85"/>
      <c r="E32" s="85"/>
      <c r="F32" s="85"/>
      <c r="G32" s="85"/>
      <c r="H32" s="87"/>
      <c r="I32" s="87"/>
      <c r="BA32" s="119"/>
      <c r="BB32" s="120"/>
      <c r="BR32" s="121" t="s">
        <v>74</v>
      </c>
      <c r="BS32" s="122"/>
      <c r="BW32" s="40"/>
      <c r="BX32" s="58" t="s">
        <v>56</v>
      </c>
      <c r="BY32" s="109">
        <f aca="true" t="shared" si="60" ref="BY32:CJ45">($CK$46*$CL10)*BY$4</f>
        <v>0</v>
      </c>
      <c r="BZ32" s="109">
        <f t="shared" si="60"/>
        <v>0</v>
      </c>
      <c r="CA32" s="109">
        <f t="shared" si="60"/>
        <v>0</v>
      </c>
      <c r="CB32" s="109">
        <f t="shared" si="60"/>
        <v>0</v>
      </c>
      <c r="CC32" s="109">
        <f t="shared" si="60"/>
        <v>0</v>
      </c>
      <c r="CD32" s="109">
        <f t="shared" si="60"/>
        <v>0</v>
      </c>
      <c r="CE32" s="109">
        <f t="shared" si="60"/>
        <v>0</v>
      </c>
      <c r="CF32" s="109">
        <f t="shared" si="60"/>
        <v>0</v>
      </c>
      <c r="CG32" s="109">
        <f t="shared" si="60"/>
        <v>0</v>
      </c>
      <c r="CH32" s="109">
        <f t="shared" si="60"/>
        <v>0</v>
      </c>
      <c r="CI32" s="109">
        <f t="shared" si="60"/>
        <v>0</v>
      </c>
      <c r="CJ32" s="109">
        <f t="shared" si="60"/>
        <v>0</v>
      </c>
      <c r="CK32" s="109">
        <f t="shared" si="57"/>
        <v>0</v>
      </c>
      <c r="CL32" s="80"/>
      <c r="CM32" s="109">
        <f t="shared" si="54"/>
        <v>0</v>
      </c>
      <c r="CN32" s="109">
        <f t="shared" si="54"/>
        <v>0</v>
      </c>
      <c r="CO32" s="109">
        <f t="shared" si="54"/>
        <v>0</v>
      </c>
      <c r="CP32" s="109">
        <f t="shared" si="54"/>
        <v>0</v>
      </c>
      <c r="CQ32" s="109">
        <f t="shared" si="54"/>
        <v>0</v>
      </c>
      <c r="CR32" s="109">
        <f t="shared" si="54"/>
        <v>0</v>
      </c>
      <c r="CS32" s="109">
        <f t="shared" si="54"/>
        <v>0</v>
      </c>
      <c r="CT32" s="109">
        <f t="shared" si="54"/>
        <v>0</v>
      </c>
      <c r="CU32" s="109">
        <f t="shared" si="54"/>
        <v>0</v>
      </c>
      <c r="CV32" s="109">
        <f t="shared" si="54"/>
        <v>0</v>
      </c>
      <c r="CW32" s="109">
        <f t="shared" si="54"/>
        <v>0</v>
      </c>
      <c r="CX32" s="109">
        <f t="shared" si="54"/>
        <v>0</v>
      </c>
      <c r="CY32" s="109">
        <f t="shared" si="58"/>
        <v>0</v>
      </c>
      <c r="CZ32" s="80"/>
      <c r="DA32" s="109">
        <f t="shared" si="55"/>
        <v>0</v>
      </c>
      <c r="DB32" s="109">
        <f t="shared" si="55"/>
        <v>0</v>
      </c>
      <c r="DC32" s="109">
        <f t="shared" si="55"/>
        <v>0</v>
      </c>
      <c r="DD32" s="109">
        <f t="shared" si="55"/>
        <v>0</v>
      </c>
      <c r="DE32" s="109">
        <f t="shared" si="55"/>
        <v>0</v>
      </c>
      <c r="DF32" s="109">
        <f t="shared" si="55"/>
        <v>0</v>
      </c>
      <c r="DG32" s="109">
        <f t="shared" si="55"/>
        <v>0</v>
      </c>
      <c r="DH32" s="109">
        <f t="shared" si="55"/>
        <v>0</v>
      </c>
      <c r="DI32" s="109">
        <f t="shared" si="55"/>
        <v>0</v>
      </c>
      <c r="DJ32" s="109">
        <f t="shared" si="55"/>
        <v>0</v>
      </c>
      <c r="DK32" s="109">
        <f t="shared" si="55"/>
        <v>0</v>
      </c>
      <c r="DL32" s="109">
        <f t="shared" si="55"/>
        <v>0</v>
      </c>
      <c r="DM32" s="109">
        <f t="shared" si="59"/>
        <v>0</v>
      </c>
      <c r="DN32" s="80"/>
    </row>
    <row r="33" spans="3:118" ht="12.75">
      <c r="C33" s="85"/>
      <c r="D33" s="85"/>
      <c r="E33" s="85"/>
      <c r="F33" s="85"/>
      <c r="G33" s="85"/>
      <c r="H33" s="87"/>
      <c r="I33" s="87"/>
      <c r="BA33" s="121"/>
      <c r="BB33" s="122"/>
      <c r="BG33" s="83"/>
      <c r="BH33" s="83"/>
      <c r="BR33" s="42">
        <f>BR34+1</f>
        <v>2022</v>
      </c>
      <c r="BS33" s="88">
        <f>VLOOKUP(BR33,'CPI Summary'!$A$10:$C$25,3,FALSE)</f>
        <v>1.1583333333333334</v>
      </c>
      <c r="BW33" s="40"/>
      <c r="BX33" s="58" t="s">
        <v>57</v>
      </c>
      <c r="BY33" s="109">
        <f t="shared" si="60"/>
        <v>75.34778380261527</v>
      </c>
      <c r="BZ33" s="109">
        <f t="shared" si="60"/>
        <v>135.44365486303383</v>
      </c>
      <c r="CA33" s="109">
        <f t="shared" si="60"/>
        <v>99.35330792833523</v>
      </c>
      <c r="CB33" s="109">
        <f t="shared" si="60"/>
        <v>94.31238986402658</v>
      </c>
      <c r="CC33" s="109">
        <f t="shared" si="60"/>
        <v>116.63786906585352</v>
      </c>
      <c r="CD33" s="109">
        <f>($CK$46*$CL11)*CD$4</f>
        <v>121.31203785916396</v>
      </c>
      <c r="CE33" s="109">
        <f t="shared" si="60"/>
        <v>265.77565634471824</v>
      </c>
      <c r="CF33" s="109">
        <f t="shared" si="60"/>
        <v>107.63409578890125</v>
      </c>
      <c r="CG33" s="109">
        <f t="shared" si="60"/>
        <v>63.307806004674866</v>
      </c>
      <c r="CH33" s="109">
        <f t="shared" si="60"/>
        <v>37.82116111256606</v>
      </c>
      <c r="CI33" s="109">
        <f t="shared" si="60"/>
        <v>31.388011202682044</v>
      </c>
      <c r="CJ33" s="109">
        <f t="shared" si="60"/>
        <v>47.33109021655</v>
      </c>
      <c r="CK33" s="109">
        <f t="shared" si="57"/>
        <v>1195.6648640531207</v>
      </c>
      <c r="CL33" s="80"/>
      <c r="CM33" s="109">
        <f t="shared" si="54"/>
        <v>77.14844778090398</v>
      </c>
      <c r="CN33" s="109">
        <f t="shared" si="54"/>
        <v>138.68049207431184</v>
      </c>
      <c r="CO33" s="109">
        <f t="shared" si="54"/>
        <v>101.72765676358485</v>
      </c>
      <c r="CP33" s="109">
        <f t="shared" si="54"/>
        <v>96.56627066268891</v>
      </c>
      <c r="CQ33" s="109">
        <f t="shared" si="54"/>
        <v>119.42528494899923</v>
      </c>
      <c r="CR33" s="109">
        <f t="shared" si="54"/>
        <v>124.21115719196393</v>
      </c>
      <c r="CS33" s="109">
        <f t="shared" si="54"/>
        <v>272.12717229560104</v>
      </c>
      <c r="CT33" s="109">
        <f t="shared" si="54"/>
        <v>110.20633918268803</v>
      </c>
      <c r="CU33" s="109">
        <f t="shared" si="54"/>
        <v>64.82073817154175</v>
      </c>
      <c r="CV33" s="109">
        <f t="shared" si="54"/>
        <v>38.72501254648292</v>
      </c>
      <c r="CW33" s="109">
        <f t="shared" si="54"/>
        <v>32.138122994567695</v>
      </c>
      <c r="CX33" s="109">
        <f t="shared" si="54"/>
        <v>48.46221026952118</v>
      </c>
      <c r="CY33" s="109">
        <f t="shared" si="58"/>
        <v>1224.2389048828554</v>
      </c>
      <c r="CZ33" s="80"/>
      <c r="DA33" s="109">
        <f t="shared" si="55"/>
        <v>79.24922242224085</v>
      </c>
      <c r="DB33" s="109">
        <f t="shared" si="55"/>
        <v>142.4568021541362</v>
      </c>
      <c r="DC33" s="109">
        <f t="shared" si="55"/>
        <v>104.49773040470944</v>
      </c>
      <c r="DD33" s="109">
        <f t="shared" si="55"/>
        <v>99.19579826112832</v>
      </c>
      <c r="DE33" s="109">
        <f t="shared" si="55"/>
        <v>122.67727014600258</v>
      </c>
      <c r="DF33" s="109">
        <f t="shared" si="55"/>
        <v>127.59346308023058</v>
      </c>
      <c r="DG33" s="109">
        <f t="shared" si="55"/>
        <v>279.53727423829764</v>
      </c>
      <c r="DH33" s="109">
        <f t="shared" si="55"/>
        <v>113.20728980877264</v>
      </c>
      <c r="DI33" s="109">
        <f t="shared" si="55"/>
        <v>66.58582569955314</v>
      </c>
      <c r="DJ33" s="109">
        <f t="shared" si="55"/>
        <v>39.77950588605261</v>
      </c>
      <c r="DK33" s="109">
        <f t="shared" si="55"/>
        <v>33.013253418434296</v>
      </c>
      <c r="DL33" s="109">
        <f t="shared" si="55"/>
        <v>49.7818503313209</v>
      </c>
      <c r="DM33" s="109">
        <f t="shared" si="59"/>
        <v>1257.575285850879</v>
      </c>
      <c r="DN33" s="80"/>
    </row>
    <row r="34" spans="3:117" ht="12.75">
      <c r="C34" s="86"/>
      <c r="D34" s="85"/>
      <c r="E34" s="85"/>
      <c r="F34" s="85"/>
      <c r="G34" s="86"/>
      <c r="H34" s="87"/>
      <c r="I34" s="87"/>
      <c r="AJ34" s="89"/>
      <c r="BA34" s="90">
        <v>2016</v>
      </c>
      <c r="BB34" s="42">
        <f>VLOOKUP(BA34,'CPI Summary'!$A$9:$C$25,3,FALSE)</f>
        <v>1</v>
      </c>
      <c r="BR34" s="42">
        <f>BR35+1</f>
        <v>2021</v>
      </c>
      <c r="BS34" s="88">
        <f>VLOOKUP(BR34,'CPI Summary'!$A$10:$C$25,3,FALSE)</f>
        <v>1.1291666666666667</v>
      </c>
      <c r="BW34" s="40"/>
      <c r="BX34" s="58" t="s">
        <v>58</v>
      </c>
      <c r="BY34" s="109">
        <f t="shared" si="60"/>
        <v>3905.3184179195373</v>
      </c>
      <c r="BZ34" s="109">
        <f t="shared" si="60"/>
        <v>7020.121538180976</v>
      </c>
      <c r="CA34" s="109">
        <f t="shared" si="60"/>
        <v>5149.538363997526</v>
      </c>
      <c r="CB34" s="109">
        <f t="shared" si="60"/>
        <v>4888.264718427017</v>
      </c>
      <c r="CC34" s="109">
        <f t="shared" si="60"/>
        <v>6045.406982148756</v>
      </c>
      <c r="CD34" s="109">
        <f t="shared" si="60"/>
        <v>6287.671804758527</v>
      </c>
      <c r="CE34" s="109">
        <f t="shared" si="60"/>
        <v>13775.303179144808</v>
      </c>
      <c r="CF34" s="109">
        <f t="shared" si="60"/>
        <v>5578.736300747334</v>
      </c>
      <c r="CG34" s="109">
        <f t="shared" si="60"/>
        <v>3281.279532199757</v>
      </c>
      <c r="CH34" s="109">
        <f t="shared" si="60"/>
        <v>1960.2922558006242</v>
      </c>
      <c r="CI34" s="109">
        <f t="shared" si="60"/>
        <v>1626.8584431469937</v>
      </c>
      <c r="CJ34" s="109">
        <f t="shared" si="60"/>
        <v>2453.1972811188134</v>
      </c>
      <c r="CK34" s="109">
        <f t="shared" si="57"/>
        <v>61971.98881759067</v>
      </c>
      <c r="CM34" s="109">
        <f t="shared" si="54"/>
        <v>3998.647854354152</v>
      </c>
      <c r="CN34" s="109">
        <f t="shared" si="54"/>
        <v>7187.888648758854</v>
      </c>
      <c r="CO34" s="109">
        <f t="shared" si="54"/>
        <v>5272.602212313984</v>
      </c>
      <c r="CP34" s="109">
        <f t="shared" si="54"/>
        <v>5005.084640003872</v>
      </c>
      <c r="CQ34" s="109">
        <f t="shared" si="54"/>
        <v>6189.880330102391</v>
      </c>
      <c r="CR34" s="109">
        <f t="shared" si="54"/>
        <v>6437.934805934381</v>
      </c>
      <c r="CS34" s="109">
        <f t="shared" si="54"/>
        <v>14104.505857350607</v>
      </c>
      <c r="CT34" s="109">
        <f t="shared" si="54"/>
        <v>5712.05713639982</v>
      </c>
      <c r="CU34" s="109">
        <f t="shared" si="54"/>
        <v>3359.6956654705955</v>
      </c>
      <c r="CV34" s="109">
        <f t="shared" si="54"/>
        <v>2007.139388838876</v>
      </c>
      <c r="CW34" s="109">
        <f t="shared" si="54"/>
        <v>1665.7371632434435</v>
      </c>
      <c r="CX34" s="109">
        <f t="shared" si="54"/>
        <v>2511.823875728663</v>
      </c>
      <c r="CY34" s="109">
        <f t="shared" si="58"/>
        <v>63452.99757849963</v>
      </c>
      <c r="DA34" s="109">
        <f t="shared" si="55"/>
        <v>4107.532196861203</v>
      </c>
      <c r="DB34" s="109">
        <f t="shared" si="55"/>
        <v>7383.616944433046</v>
      </c>
      <c r="DC34" s="109">
        <f t="shared" si="55"/>
        <v>5416.176702016518</v>
      </c>
      <c r="DD34" s="109">
        <f t="shared" si="55"/>
        <v>5141.374548510202</v>
      </c>
      <c r="DE34" s="109">
        <f t="shared" si="55"/>
        <v>6358.432569381632</v>
      </c>
      <c r="DF34" s="109">
        <f t="shared" si="55"/>
        <v>6613.241640639546</v>
      </c>
      <c r="DG34" s="109">
        <f t="shared" si="55"/>
        <v>14488.575648590706</v>
      </c>
      <c r="DH34" s="109">
        <f t="shared" si="55"/>
        <v>5867.59811132772</v>
      </c>
      <c r="DI34" s="109">
        <f t="shared" si="55"/>
        <v>3451.181154286575</v>
      </c>
      <c r="DJ34" s="109">
        <f t="shared" si="55"/>
        <v>2061.7943773835036</v>
      </c>
      <c r="DK34" s="109">
        <f t="shared" si="55"/>
        <v>1711.0956700226352</v>
      </c>
      <c r="DL34" s="109">
        <f t="shared" si="55"/>
        <v>2580.221569440155</v>
      </c>
      <c r="DM34" s="109">
        <f t="shared" si="59"/>
        <v>65180.841132893445</v>
      </c>
    </row>
    <row r="35" spans="3:117" ht="12.75">
      <c r="C35" s="85"/>
      <c r="D35" s="85"/>
      <c r="E35" s="85"/>
      <c r="F35" s="85"/>
      <c r="G35" s="85"/>
      <c r="H35" s="87"/>
      <c r="I35" s="87"/>
      <c r="AJ35" s="89"/>
      <c r="BA35" s="42">
        <f>BA34-1</f>
        <v>2015</v>
      </c>
      <c r="BB35" s="42">
        <f>VLOOKUP(BA35,'CPI Summary'!$A$9:$C$25,3,FALSE)</f>
        <v>1.012585595126088</v>
      </c>
      <c r="BR35" s="42">
        <f>BR36+1</f>
        <v>2020</v>
      </c>
      <c r="BS35" s="88">
        <f>VLOOKUP(BR35,'CPI Summary'!$A$10:$C$25,3,FALSE)</f>
        <v>1.1</v>
      </c>
      <c r="BW35" s="40"/>
      <c r="BX35" s="58" t="s">
        <v>59</v>
      </c>
      <c r="BY35" s="109">
        <f t="shared" si="60"/>
        <v>162709.38552016774</v>
      </c>
      <c r="BZ35" s="109">
        <f t="shared" si="60"/>
        <v>292483.1062463843</v>
      </c>
      <c r="CA35" s="109">
        <f t="shared" si="60"/>
        <v>214547.99154762048</v>
      </c>
      <c r="CB35" s="109">
        <f t="shared" si="60"/>
        <v>203662.40687203372</v>
      </c>
      <c r="CC35" s="109">
        <f t="shared" si="60"/>
        <v>251873.0485000422</v>
      </c>
      <c r="CD35" s="109">
        <f t="shared" si="60"/>
        <v>261966.6583422296</v>
      </c>
      <c r="CE35" s="109">
        <f t="shared" si="60"/>
        <v>573927.8787993684</v>
      </c>
      <c r="CF35" s="109">
        <f t="shared" si="60"/>
        <v>232429.89644803767</v>
      </c>
      <c r="CG35" s="109">
        <f t="shared" si="60"/>
        <v>136709.7171780798</v>
      </c>
      <c r="CH35" s="109">
        <f t="shared" si="60"/>
        <v>81672.71250347368</v>
      </c>
      <c r="CI35" s="109">
        <f t="shared" si="60"/>
        <v>67780.6799051636</v>
      </c>
      <c r="CJ35" s="109">
        <f t="shared" si="60"/>
        <v>102208.88016174367</v>
      </c>
      <c r="CK35" s="109">
        <f t="shared" si="57"/>
        <v>2581972.362024345</v>
      </c>
      <c r="CM35" s="109">
        <f t="shared" si="54"/>
        <v>166597.82011836613</v>
      </c>
      <c r="CN35" s="109">
        <f t="shared" si="54"/>
        <v>299472.87777112535</v>
      </c>
      <c r="CO35" s="109">
        <f t="shared" si="54"/>
        <v>219675.26696962948</v>
      </c>
      <c r="CP35" s="109">
        <f t="shared" si="54"/>
        <v>208529.5382099209</v>
      </c>
      <c r="CQ35" s="109">
        <f t="shared" si="54"/>
        <v>257892.31944136028</v>
      </c>
      <c r="CR35" s="109">
        <f t="shared" si="54"/>
        <v>268227.14672534185</v>
      </c>
      <c r="CS35" s="109">
        <f t="shared" si="54"/>
        <v>587643.6273633469</v>
      </c>
      <c r="CT35" s="109">
        <f t="shared" si="54"/>
        <v>237984.5142601257</v>
      </c>
      <c r="CU35" s="109">
        <f t="shared" si="54"/>
        <v>139976.81079093885</v>
      </c>
      <c r="CV35" s="109">
        <f t="shared" si="54"/>
        <v>83624.52984954714</v>
      </c>
      <c r="CW35" s="109">
        <f t="shared" si="54"/>
        <v>69400.50496928064</v>
      </c>
      <c r="CX35" s="109">
        <f t="shared" si="54"/>
        <v>104651.47156231641</v>
      </c>
      <c r="CY35" s="109">
        <f t="shared" si="58"/>
        <v>2643676.4280312993</v>
      </c>
      <c r="DA35" s="109">
        <f t="shared" si="55"/>
        <v>171134.32714959755</v>
      </c>
      <c r="DB35" s="109">
        <f t="shared" si="55"/>
        <v>307627.61121665646</v>
      </c>
      <c r="DC35" s="109">
        <f t="shared" si="55"/>
        <v>225657.0882953066</v>
      </c>
      <c r="DD35" s="109">
        <f t="shared" si="55"/>
        <v>214207.85810412254</v>
      </c>
      <c r="DE35" s="109">
        <f t="shared" si="55"/>
        <v>264914.8022062313</v>
      </c>
      <c r="DF35" s="109">
        <f t="shared" si="55"/>
        <v>275531.04983897274</v>
      </c>
      <c r="DG35" s="109">
        <f t="shared" si="55"/>
        <v>603645.3340213217</v>
      </c>
      <c r="DH35" s="109">
        <f t="shared" si="55"/>
        <v>244464.90170756166</v>
      </c>
      <c r="DI35" s="109">
        <f t="shared" si="55"/>
        <v>143788.42000594104</v>
      </c>
      <c r="DJ35" s="109">
        <f t="shared" si="55"/>
        <v>85901.65008663283</v>
      </c>
      <c r="DK35" s="109">
        <f t="shared" si="55"/>
        <v>71290.30087741716</v>
      </c>
      <c r="DL35" s="109">
        <f t="shared" si="55"/>
        <v>107501.16152965125</v>
      </c>
      <c r="DM35" s="109">
        <f t="shared" si="59"/>
        <v>2715664.5050394125</v>
      </c>
    </row>
    <row r="36" spans="3:117" ht="12.75">
      <c r="C36" s="91"/>
      <c r="D36" s="85"/>
      <c r="E36" s="85"/>
      <c r="F36" s="85"/>
      <c r="G36" s="85"/>
      <c r="H36" s="87"/>
      <c r="I36" s="87"/>
      <c r="AJ36" s="89"/>
      <c r="BA36" s="42">
        <f aca="true" t="shared" si="61" ref="BA36:BA44">BA35-1</f>
        <v>2014</v>
      </c>
      <c r="BB36" s="42">
        <f>VLOOKUP(BA36,'CPI Summary'!$A$9:$C$25,3,FALSE)</f>
        <v>1.013787510137875</v>
      </c>
      <c r="BR36" s="42">
        <f>BR37+1</f>
        <v>2019</v>
      </c>
      <c r="BS36" s="88">
        <f>VLOOKUP(BR36,'CPI Summary'!$A$10:$C$25,3,FALSE)</f>
        <v>1.0708333333333333</v>
      </c>
      <c r="BW36" s="40"/>
      <c r="BX36" s="58" t="s">
        <v>60</v>
      </c>
      <c r="BY36" s="109">
        <f t="shared" si="60"/>
        <v>5117.771734537151</v>
      </c>
      <c r="BZ36" s="109">
        <f t="shared" si="60"/>
        <v>9199.603140237026</v>
      </c>
      <c r="CA36" s="109">
        <f t="shared" si="60"/>
        <v>6748.274805008284</v>
      </c>
      <c r="CB36" s="109">
        <f t="shared" si="60"/>
        <v>6405.885597474073</v>
      </c>
      <c r="CC36" s="109">
        <f t="shared" si="60"/>
        <v>7922.276666366283</v>
      </c>
      <c r="CD36" s="109">
        <f t="shared" si="60"/>
        <v>8239.755532042349</v>
      </c>
      <c r="CE36" s="109">
        <f t="shared" si="60"/>
        <v>18052.012589145957</v>
      </c>
      <c r="CF36" s="109">
        <f t="shared" si="60"/>
        <v>7310.722430057505</v>
      </c>
      <c r="CG36" s="109">
        <f t="shared" si="60"/>
        <v>4299.992432359248</v>
      </c>
      <c r="CH36" s="109">
        <f t="shared" si="60"/>
        <v>2568.8886857817297</v>
      </c>
      <c r="CI36" s="109">
        <f t="shared" si="60"/>
        <v>2131.936314905204</v>
      </c>
      <c r="CJ36" s="109">
        <f t="shared" si="60"/>
        <v>3214.8220352392086</v>
      </c>
      <c r="CK36" s="109">
        <f t="shared" si="57"/>
        <v>81211.94196315401</v>
      </c>
      <c r="CM36" s="109">
        <f t="shared" si="54"/>
        <v>5240.076422829332</v>
      </c>
      <c r="CN36" s="109">
        <f t="shared" si="54"/>
        <v>9419.455578532657</v>
      </c>
      <c r="CO36" s="109">
        <f t="shared" si="54"/>
        <v>6909.5453128284535</v>
      </c>
      <c r="CP36" s="109">
        <f t="shared" si="54"/>
        <v>6558.973676011693</v>
      </c>
      <c r="CQ36" s="109">
        <f t="shared" si="54"/>
        <v>8111.603511818483</v>
      </c>
      <c r="CR36" s="109">
        <f t="shared" si="54"/>
        <v>8436.669498554253</v>
      </c>
      <c r="CS36" s="109">
        <f t="shared" si="54"/>
        <v>18483.420218732568</v>
      </c>
      <c r="CT36" s="109">
        <f t="shared" si="54"/>
        <v>7485.434330935144</v>
      </c>
      <c r="CU36" s="109">
        <f t="shared" si="54"/>
        <v>4402.753802224447</v>
      </c>
      <c r="CV36" s="109">
        <f t="shared" si="54"/>
        <v>2630.280077635251</v>
      </c>
      <c r="CW36" s="109">
        <f t="shared" si="54"/>
        <v>2182.88540368414</v>
      </c>
      <c r="CX36" s="109">
        <f t="shared" si="54"/>
        <v>3291.64996491832</v>
      </c>
      <c r="CY36" s="109">
        <f t="shared" si="58"/>
        <v>83152.74779870473</v>
      </c>
      <c r="DA36" s="109">
        <f t="shared" si="55"/>
        <v>5382.765225836871</v>
      </c>
      <c r="DB36" s="109">
        <f t="shared" si="55"/>
        <v>9675.950089877551</v>
      </c>
      <c r="DC36" s="109">
        <f t="shared" si="55"/>
        <v>7097.694238618644</v>
      </c>
      <c r="DD36" s="109">
        <f t="shared" si="55"/>
        <v>6737.576434305577</v>
      </c>
      <c r="DE36" s="109">
        <f t="shared" si="55"/>
        <v>8332.484831512706</v>
      </c>
      <c r="DF36" s="109">
        <f t="shared" si="55"/>
        <v>8666.402459484798</v>
      </c>
      <c r="DG36" s="109">
        <f t="shared" si="55"/>
        <v>18986.729119916923</v>
      </c>
      <c r="DH36" s="109">
        <f t="shared" si="55"/>
        <v>7689.2648819590495</v>
      </c>
      <c r="DI36" s="109">
        <f t="shared" si="55"/>
        <v>4522.642067067175</v>
      </c>
      <c r="DJ36" s="109">
        <f t="shared" si="55"/>
        <v>2701.903368131023</v>
      </c>
      <c r="DK36" s="109">
        <f t="shared" si="55"/>
        <v>2242.3260072595626</v>
      </c>
      <c r="DL36" s="109">
        <f t="shared" si="55"/>
        <v>3381.2825495439474</v>
      </c>
      <c r="DM36" s="109">
        <f t="shared" si="59"/>
        <v>85417.02127351383</v>
      </c>
    </row>
    <row r="37" spans="3:117" ht="12.75">
      <c r="C37" s="85"/>
      <c r="D37" s="85"/>
      <c r="E37" s="85"/>
      <c r="F37" s="85"/>
      <c r="G37" s="86"/>
      <c r="H37" s="87"/>
      <c r="I37" s="87"/>
      <c r="AJ37" s="89"/>
      <c r="BA37" s="42">
        <f t="shared" si="61"/>
        <v>2013</v>
      </c>
      <c r="BB37" s="42">
        <f>VLOOKUP(BA37,'CPI Summary'!$A$9:$C$25,3,FALSE)</f>
        <v>1.030212041247004</v>
      </c>
      <c r="BR37" s="42">
        <f>BR38+1</f>
        <v>2018</v>
      </c>
      <c r="BS37" s="88">
        <f>VLOOKUP(BR37,'CPI Summary'!$A$10:$C$25,3,FALSE)</f>
        <v>1.0458333333333332</v>
      </c>
      <c r="BW37" s="40"/>
      <c r="BX37" s="58" t="s">
        <v>61</v>
      </c>
      <c r="BY37" s="109">
        <f t="shared" si="60"/>
        <v>1208.5509874868012</v>
      </c>
      <c r="BZ37" s="109">
        <f t="shared" si="60"/>
        <v>2172.466854000017</v>
      </c>
      <c r="CA37" s="109">
        <f t="shared" si="60"/>
        <v>1593.5908443096387</v>
      </c>
      <c r="CB37" s="109">
        <f t="shared" si="60"/>
        <v>1512.736356002196</v>
      </c>
      <c r="CC37" s="109">
        <f t="shared" si="60"/>
        <v>1870.828904631974</v>
      </c>
      <c r="CD37" s="109">
        <f t="shared" si="60"/>
        <v>1945.8008683148562</v>
      </c>
      <c r="CE37" s="109">
        <f t="shared" si="60"/>
        <v>4262.944650990694</v>
      </c>
      <c r="CF37" s="109">
        <f t="shared" si="60"/>
        <v>1726.4116631975915</v>
      </c>
      <c r="CG37" s="109">
        <f t="shared" si="60"/>
        <v>1015.4341322500454</v>
      </c>
      <c r="CH37" s="109">
        <f t="shared" si="60"/>
        <v>606.6376382114984</v>
      </c>
      <c r="CI37" s="109">
        <f t="shared" si="60"/>
        <v>503.45225857766377</v>
      </c>
      <c r="CJ37" s="109">
        <f t="shared" si="60"/>
        <v>759.1734346147144</v>
      </c>
      <c r="CK37" s="109">
        <f t="shared" si="57"/>
        <v>19178.02859258769</v>
      </c>
      <c r="CM37" s="109">
        <f t="shared" si="54"/>
        <v>1237.432981346019</v>
      </c>
      <c r="CN37" s="109">
        <f t="shared" si="54"/>
        <v>2224.3845430228544</v>
      </c>
      <c r="CO37" s="109">
        <f t="shared" si="54"/>
        <v>1631.6745341630296</v>
      </c>
      <c r="CP37" s="109">
        <f t="shared" si="54"/>
        <v>1548.8877824600295</v>
      </c>
      <c r="CQ37" s="109">
        <f t="shared" si="54"/>
        <v>1915.5380393682674</v>
      </c>
      <c r="CR37" s="109">
        <f t="shared" si="54"/>
        <v>1992.3016856670442</v>
      </c>
      <c r="CS37" s="109">
        <f t="shared" si="54"/>
        <v>4364.820651678206</v>
      </c>
      <c r="CT37" s="109">
        <f t="shared" si="54"/>
        <v>1767.6695096361964</v>
      </c>
      <c r="CU37" s="109">
        <f t="shared" si="54"/>
        <v>1039.7010127339822</v>
      </c>
      <c r="CV37" s="109">
        <f t="shared" si="54"/>
        <v>621.1350857524001</v>
      </c>
      <c r="CW37" s="109">
        <f t="shared" si="54"/>
        <v>515.4837782993819</v>
      </c>
      <c r="CX37" s="109">
        <f t="shared" si="54"/>
        <v>777.3161879645088</v>
      </c>
      <c r="CY37" s="109">
        <f t="shared" si="58"/>
        <v>19636.345792091917</v>
      </c>
      <c r="DA37" s="109">
        <f t="shared" si="55"/>
        <v>1271.1286408484389</v>
      </c>
      <c r="DB37" s="109">
        <f t="shared" si="55"/>
        <v>2284.955180216163</v>
      </c>
      <c r="DC37" s="109">
        <f t="shared" si="55"/>
        <v>1676.105505658651</v>
      </c>
      <c r="DD37" s="109">
        <f t="shared" si="55"/>
        <v>1591.0644466608337</v>
      </c>
      <c r="DE37" s="109">
        <f t="shared" si="55"/>
        <v>1967.6986965606084</v>
      </c>
      <c r="DF37" s="109">
        <f t="shared" si="55"/>
        <v>2046.5526392445954</v>
      </c>
      <c r="DG37" s="109">
        <f t="shared" si="55"/>
        <v>4483.675985813633</v>
      </c>
      <c r="DH37" s="109">
        <f t="shared" si="55"/>
        <v>1815.8036638145675</v>
      </c>
      <c r="DI37" s="109">
        <f t="shared" si="55"/>
        <v>1068.0123732985744</v>
      </c>
      <c r="DJ37" s="109">
        <f t="shared" si="55"/>
        <v>638.0487745501183</v>
      </c>
      <c r="DK37" s="109">
        <f t="shared" si="55"/>
        <v>529.5205513080527</v>
      </c>
      <c r="DL37" s="109">
        <f t="shared" si="55"/>
        <v>798.4827335392683</v>
      </c>
      <c r="DM37" s="109">
        <f t="shared" si="59"/>
        <v>20171.049191513506</v>
      </c>
    </row>
    <row r="38" spans="3:117" ht="12.75">
      <c r="C38" s="85"/>
      <c r="D38" s="85"/>
      <c r="E38" s="85"/>
      <c r="F38" s="85"/>
      <c r="G38" s="85"/>
      <c r="H38" s="87"/>
      <c r="I38" s="87"/>
      <c r="AJ38" s="89"/>
      <c r="BA38" s="42">
        <f t="shared" si="61"/>
        <v>2012</v>
      </c>
      <c r="BB38" s="42">
        <f>VLOOKUP(BA38,'CPI Summary'!$A$9:$C$25,3,FALSE)</f>
        <v>1.0452961672475007</v>
      </c>
      <c r="BR38" s="42">
        <f>BA34+1</f>
        <v>2017</v>
      </c>
      <c r="BS38" s="88">
        <f>VLOOKUP(BR38,'CPI Summary'!$A$10:$C$25,3,FALSE)</f>
        <v>1.025</v>
      </c>
      <c r="BW38" s="40"/>
      <c r="BX38" s="58" t="s">
        <v>62</v>
      </c>
      <c r="BY38" s="109">
        <f t="shared" si="60"/>
        <v>5240.125103996558</v>
      </c>
      <c r="BZ38" s="109">
        <f t="shared" si="60"/>
        <v>9419.543086815971</v>
      </c>
      <c r="CA38" s="109">
        <f t="shared" si="60"/>
        <v>6909.609503634786</v>
      </c>
      <c r="CB38" s="109">
        <f t="shared" si="60"/>
        <v>6559.034609950168</v>
      </c>
      <c r="CC38" s="109">
        <f t="shared" si="60"/>
        <v>8111.678869942137</v>
      </c>
      <c r="CD38" s="109">
        <f t="shared" si="60"/>
        <v>8436.747876594103</v>
      </c>
      <c r="CE38" s="109">
        <f t="shared" si="60"/>
        <v>18483.59193273022</v>
      </c>
      <c r="CF38" s="109">
        <f t="shared" si="60"/>
        <v>7485.503871844669</v>
      </c>
      <c r="CG38" s="109">
        <f t="shared" si="60"/>
        <v>4402.794704527545</v>
      </c>
      <c r="CH38" s="109">
        <f t="shared" si="60"/>
        <v>2630.304513367477</v>
      </c>
      <c r="CI38" s="109">
        <f t="shared" si="60"/>
        <v>2182.9056830466525</v>
      </c>
      <c r="CJ38" s="109">
        <f t="shared" si="60"/>
        <v>3291.6805448849964</v>
      </c>
      <c r="CK38" s="109">
        <f t="shared" si="57"/>
        <v>83153.5203013353</v>
      </c>
      <c r="CM38" s="109">
        <f t="shared" si="54"/>
        <v>5365.353797400618</v>
      </c>
      <c r="CN38" s="109">
        <f t="shared" si="54"/>
        <v>9644.651657663935</v>
      </c>
      <c r="CO38" s="109">
        <f t="shared" si="54"/>
        <v>7074.735593737582</v>
      </c>
      <c r="CP38" s="109">
        <f t="shared" si="54"/>
        <v>6715.78264895588</v>
      </c>
      <c r="CQ38" s="109">
        <f t="shared" si="54"/>
        <v>8305.532055894018</v>
      </c>
      <c r="CR38" s="109">
        <f t="shared" si="54"/>
        <v>8638.36957306077</v>
      </c>
      <c r="CS38" s="109">
        <f t="shared" si="54"/>
        <v>18925.313460596844</v>
      </c>
      <c r="CT38" s="109">
        <f t="shared" si="54"/>
        <v>7664.3927057443025</v>
      </c>
      <c r="CU38" s="109">
        <f t="shared" si="54"/>
        <v>4508.012846696285</v>
      </c>
      <c r="CV38" s="109">
        <f t="shared" si="54"/>
        <v>2693.163622821293</v>
      </c>
      <c r="CW38" s="109">
        <f t="shared" si="54"/>
        <v>2235.0728395719307</v>
      </c>
      <c r="CX38" s="109">
        <f t="shared" si="54"/>
        <v>3370.345241921547</v>
      </c>
      <c r="CY38" s="109">
        <f t="shared" si="58"/>
        <v>85140.726044065</v>
      </c>
      <c r="DA38" s="109">
        <f t="shared" si="55"/>
        <v>5511.453939705354</v>
      </c>
      <c r="DB38" s="109">
        <f t="shared" si="55"/>
        <v>9907.278323653229</v>
      </c>
      <c r="DC38" s="109">
        <f t="shared" si="55"/>
        <v>7267.382698857511</v>
      </c>
      <c r="DD38" s="109">
        <f t="shared" si="55"/>
        <v>6898.655361129212</v>
      </c>
      <c r="DE38" s="109">
        <f t="shared" si="55"/>
        <v>8531.694106171217</v>
      </c>
      <c r="DF38" s="109">
        <f t="shared" si="55"/>
        <v>8873.594885605216</v>
      </c>
      <c r="DG38" s="109">
        <f t="shared" si="55"/>
        <v>19440.65524310791</v>
      </c>
      <c r="DH38" s="109">
        <f t="shared" si="55"/>
        <v>7873.096345293875</v>
      </c>
      <c r="DI38" s="109">
        <f t="shared" si="55"/>
        <v>4630.76734589315</v>
      </c>
      <c r="DJ38" s="109">
        <f t="shared" si="55"/>
        <v>2766.4992505174123</v>
      </c>
      <c r="DK38" s="109">
        <f t="shared" si="55"/>
        <v>2295.9345221847557</v>
      </c>
      <c r="DL38" s="109">
        <f t="shared" si="55"/>
        <v>3462.120721797523</v>
      </c>
      <c r="DM38" s="109">
        <f t="shared" si="59"/>
        <v>87459.13274391636</v>
      </c>
    </row>
    <row r="39" spans="3:117" ht="12.75">
      <c r="C39" s="85"/>
      <c r="D39" s="85"/>
      <c r="E39" s="85"/>
      <c r="F39" s="85"/>
      <c r="G39" s="85"/>
      <c r="H39" s="87"/>
      <c r="I39" s="87"/>
      <c r="AJ39" s="89"/>
      <c r="BA39" s="42">
        <f t="shared" si="61"/>
        <v>2011</v>
      </c>
      <c r="BB39" s="42">
        <f>VLOOKUP(BA39,'CPI Summary'!$A$9:$C$25,3,FALSE)</f>
        <v>1.067000203026388</v>
      </c>
      <c r="BW39" s="40"/>
      <c r="BX39" s="58" t="s">
        <v>63</v>
      </c>
      <c r="BY39" s="109">
        <f t="shared" si="60"/>
        <v>0</v>
      </c>
      <c r="BZ39" s="109">
        <f t="shared" si="60"/>
        <v>0</v>
      </c>
      <c r="CA39" s="109">
        <f t="shared" si="60"/>
        <v>0</v>
      </c>
      <c r="CB39" s="109">
        <f t="shared" si="60"/>
        <v>0</v>
      </c>
      <c r="CC39" s="109">
        <f t="shared" si="60"/>
        <v>0</v>
      </c>
      <c r="CD39" s="109">
        <f t="shared" si="60"/>
        <v>0</v>
      </c>
      <c r="CE39" s="109">
        <f t="shared" si="60"/>
        <v>0</v>
      </c>
      <c r="CF39" s="109">
        <f t="shared" si="60"/>
        <v>0</v>
      </c>
      <c r="CG39" s="109">
        <f t="shared" si="60"/>
        <v>0</v>
      </c>
      <c r="CH39" s="109">
        <f t="shared" si="60"/>
        <v>0</v>
      </c>
      <c r="CI39" s="109">
        <f t="shared" si="60"/>
        <v>0</v>
      </c>
      <c r="CJ39" s="109">
        <f t="shared" si="60"/>
        <v>0</v>
      </c>
      <c r="CK39" s="109">
        <f t="shared" si="57"/>
        <v>0</v>
      </c>
      <c r="CM39" s="109">
        <f t="shared" si="54"/>
        <v>0</v>
      </c>
      <c r="CN39" s="109">
        <f t="shared" si="54"/>
        <v>0</v>
      </c>
      <c r="CO39" s="109">
        <f t="shared" si="54"/>
        <v>0</v>
      </c>
      <c r="CP39" s="109">
        <f t="shared" si="54"/>
        <v>0</v>
      </c>
      <c r="CQ39" s="109">
        <f t="shared" si="54"/>
        <v>0</v>
      </c>
      <c r="CR39" s="109">
        <f t="shared" si="54"/>
        <v>0</v>
      </c>
      <c r="CS39" s="109">
        <f t="shared" si="54"/>
        <v>0</v>
      </c>
      <c r="CT39" s="109">
        <f t="shared" si="54"/>
        <v>0</v>
      </c>
      <c r="CU39" s="109">
        <f t="shared" si="54"/>
        <v>0</v>
      </c>
      <c r="CV39" s="109">
        <f t="shared" si="54"/>
        <v>0</v>
      </c>
      <c r="CW39" s="109">
        <f t="shared" si="54"/>
        <v>0</v>
      </c>
      <c r="CX39" s="109">
        <f t="shared" si="54"/>
        <v>0</v>
      </c>
      <c r="CY39" s="109">
        <f t="shared" si="58"/>
        <v>0</v>
      </c>
      <c r="DA39" s="109">
        <f t="shared" si="55"/>
        <v>0</v>
      </c>
      <c r="DB39" s="109">
        <f t="shared" si="55"/>
        <v>0</v>
      </c>
      <c r="DC39" s="109">
        <f t="shared" si="55"/>
        <v>0</v>
      </c>
      <c r="DD39" s="109">
        <f t="shared" si="55"/>
        <v>0</v>
      </c>
      <c r="DE39" s="109">
        <f t="shared" si="55"/>
        <v>0</v>
      </c>
      <c r="DF39" s="109">
        <f t="shared" si="55"/>
        <v>0</v>
      </c>
      <c r="DG39" s="109">
        <f t="shared" si="55"/>
        <v>0</v>
      </c>
      <c r="DH39" s="109">
        <f t="shared" si="55"/>
        <v>0</v>
      </c>
      <c r="DI39" s="109">
        <f t="shared" si="55"/>
        <v>0</v>
      </c>
      <c r="DJ39" s="109">
        <f t="shared" si="55"/>
        <v>0</v>
      </c>
      <c r="DK39" s="109">
        <f t="shared" si="55"/>
        <v>0</v>
      </c>
      <c r="DL39" s="109">
        <f t="shared" si="55"/>
        <v>0</v>
      </c>
      <c r="DM39" s="109">
        <f t="shared" si="59"/>
        <v>0</v>
      </c>
    </row>
    <row r="40" spans="3:117" ht="12.75">
      <c r="C40" s="85"/>
      <c r="D40" s="85"/>
      <c r="E40" s="85"/>
      <c r="F40" s="85"/>
      <c r="G40" s="85"/>
      <c r="H40" s="87"/>
      <c r="I40" s="87"/>
      <c r="AJ40" s="89"/>
      <c r="BA40" s="42">
        <f t="shared" si="61"/>
        <v>2010</v>
      </c>
      <c r="BB40" s="42">
        <f>VLOOKUP(BA40,'CPI Summary'!$A$9:$C$25,3,FALSE)</f>
        <v>1.1005329177803398</v>
      </c>
      <c r="BW40" s="40"/>
      <c r="BX40" s="58" t="s">
        <v>64</v>
      </c>
      <c r="BY40" s="109">
        <f t="shared" si="60"/>
        <v>293.64686427856145</v>
      </c>
      <c r="BZ40" s="109">
        <f t="shared" si="60"/>
        <v>527.853674384742</v>
      </c>
      <c r="CA40" s="109">
        <f t="shared" si="60"/>
        <v>387.20166481983966</v>
      </c>
      <c r="CB40" s="109">
        <f t="shared" si="60"/>
        <v>367.5560998414838</v>
      </c>
      <c r="CC40" s="109">
        <f t="shared" si="60"/>
        <v>454.56339627778823</v>
      </c>
      <c r="CD40" s="109">
        <f t="shared" si="60"/>
        <v>472.7796587873788</v>
      </c>
      <c r="CE40" s="109">
        <f t="shared" si="60"/>
        <v>1035.7861127229894</v>
      </c>
      <c r="CF40" s="109">
        <f t="shared" si="60"/>
        <v>419.47371405995005</v>
      </c>
      <c r="CG40" s="109">
        <f t="shared" si="60"/>
        <v>246.72442611355225</v>
      </c>
      <c r="CH40" s="109">
        <f t="shared" si="60"/>
        <v>147.39737260452523</v>
      </c>
      <c r="CI40" s="109">
        <f t="shared" si="60"/>
        <v>122.32597430805956</v>
      </c>
      <c r="CJ40" s="109">
        <f t="shared" si="60"/>
        <v>184.4596552618605</v>
      </c>
      <c r="CK40" s="109">
        <f t="shared" si="57"/>
        <v>4659.768613460731</v>
      </c>
      <c r="CM40" s="109">
        <f t="shared" si="54"/>
        <v>300.6644473335456</v>
      </c>
      <c r="CN40" s="109">
        <f t="shared" si="54"/>
        <v>540.468339996698</v>
      </c>
      <c r="CO40" s="109">
        <f t="shared" si="54"/>
        <v>396.4550237772972</v>
      </c>
      <c r="CP40" s="109">
        <f t="shared" si="54"/>
        <v>376.33996839850266</v>
      </c>
      <c r="CQ40" s="109">
        <f t="shared" si="54"/>
        <v>465.42656825468686</v>
      </c>
      <c r="CR40" s="109">
        <f t="shared" si="54"/>
        <v>484.0781636442199</v>
      </c>
      <c r="CS40" s="109">
        <f t="shared" si="54"/>
        <v>1060.5393655496139</v>
      </c>
      <c r="CT40" s="109">
        <f t="shared" si="54"/>
        <v>429.4983115812976</v>
      </c>
      <c r="CU40" s="109">
        <f t="shared" si="54"/>
        <v>252.62065509661636</v>
      </c>
      <c r="CV40" s="109">
        <f t="shared" si="54"/>
        <v>150.91988018137258</v>
      </c>
      <c r="CW40" s="109">
        <f t="shared" si="54"/>
        <v>125.24932472965415</v>
      </c>
      <c r="CX40" s="109">
        <f t="shared" si="54"/>
        <v>188.86787856870254</v>
      </c>
      <c r="CY40" s="109">
        <f t="shared" si="58"/>
        <v>4771.1279271122075</v>
      </c>
      <c r="DA40" s="109">
        <f t="shared" si="55"/>
        <v>308.8516275643606</v>
      </c>
      <c r="DB40" s="109">
        <f t="shared" si="55"/>
        <v>555.1854498773137</v>
      </c>
      <c r="DC40" s="109">
        <f t="shared" si="55"/>
        <v>407.2506092276646</v>
      </c>
      <c r="DD40" s="109">
        <f t="shared" si="55"/>
        <v>386.58781504835827</v>
      </c>
      <c r="DE40" s="109">
        <f t="shared" si="55"/>
        <v>478.1002688944023</v>
      </c>
      <c r="DF40" s="109">
        <f t="shared" si="55"/>
        <v>497.2597526438681</v>
      </c>
      <c r="DG40" s="109">
        <f t="shared" si="55"/>
        <v>1089.4181605140097</v>
      </c>
      <c r="DH40" s="109">
        <f t="shared" si="55"/>
        <v>441.1936753562034</v>
      </c>
      <c r="DI40" s="109">
        <f t="shared" si="55"/>
        <v>259.49958891019133</v>
      </c>
      <c r="DJ40" s="109">
        <f t="shared" si="55"/>
        <v>155.02947235436125</v>
      </c>
      <c r="DK40" s="109">
        <f t="shared" si="55"/>
        <v>128.6599002215146</v>
      </c>
      <c r="DL40" s="109">
        <f t="shared" si="55"/>
        <v>194.01080576001843</v>
      </c>
      <c r="DM40" s="109">
        <f t="shared" si="59"/>
        <v>4901.047126372266</v>
      </c>
    </row>
    <row r="41" spans="3:118" ht="12.75">
      <c r="C41" s="85"/>
      <c r="D41" s="85"/>
      <c r="E41" s="85"/>
      <c r="F41" s="85"/>
      <c r="G41" s="86"/>
      <c r="H41" s="87"/>
      <c r="I41" s="87"/>
      <c r="AJ41" s="89"/>
      <c r="BA41" s="42">
        <f t="shared" si="61"/>
        <v>2009</v>
      </c>
      <c r="BB41" s="42">
        <f>VLOOKUP(BA41,'CPI Summary'!$A$9:$C$25,3,FALSE)</f>
        <v>1.1186881516941134</v>
      </c>
      <c r="BW41" s="40"/>
      <c r="BX41" s="58" t="s">
        <v>65</v>
      </c>
      <c r="BY41" s="109">
        <f t="shared" si="60"/>
        <v>306.04178931747504</v>
      </c>
      <c r="BZ41" s="109">
        <f t="shared" si="60"/>
        <v>550.1345413764201</v>
      </c>
      <c r="CA41" s="109">
        <f t="shared" si="60"/>
        <v>403.5455669492752</v>
      </c>
      <c r="CB41" s="109">
        <f t="shared" si="60"/>
        <v>383.0707565919432</v>
      </c>
      <c r="CC41" s="109">
        <f t="shared" si="60"/>
        <v>473.75065794373376</v>
      </c>
      <c r="CD41" s="109">
        <f t="shared" si="60"/>
        <v>492.73583453265655</v>
      </c>
      <c r="CE41" s="109">
        <f t="shared" si="60"/>
        <v>1079.5069651662498</v>
      </c>
      <c r="CF41" s="109">
        <f t="shared" si="60"/>
        <v>437.1798293775497</v>
      </c>
      <c r="CG41" s="109">
        <f t="shared" si="60"/>
        <v>257.13874051278736</v>
      </c>
      <c r="CH41" s="109">
        <f t="shared" si="60"/>
        <v>153.61906132868194</v>
      </c>
      <c r="CI41" s="109">
        <f t="shared" si="60"/>
        <v>127.48939154932845</v>
      </c>
      <c r="CJ41" s="109">
        <f t="shared" si="60"/>
        <v>192.2457544095282</v>
      </c>
      <c r="CK41" s="109">
        <f t="shared" si="57"/>
        <v>4856.458889055629</v>
      </c>
      <c r="CL41" s="80"/>
      <c r="CM41" s="109">
        <f t="shared" si="54"/>
        <v>313.35558672548694</v>
      </c>
      <c r="CN41" s="109">
        <f t="shared" si="54"/>
        <v>563.2816759286978</v>
      </c>
      <c r="CO41" s="109">
        <f t="shared" si="54"/>
        <v>413.18951305268325</v>
      </c>
      <c r="CP41" s="109">
        <f t="shared" si="54"/>
        <v>392.2253949597804</v>
      </c>
      <c r="CQ41" s="109">
        <f t="shared" si="54"/>
        <v>485.0723677724475</v>
      </c>
      <c r="CR41" s="109">
        <f t="shared" si="54"/>
        <v>504.51125277693137</v>
      </c>
      <c r="CS41" s="109">
        <f t="shared" si="54"/>
        <v>1105.3050604569992</v>
      </c>
      <c r="CT41" s="109">
        <f t="shared" si="54"/>
        <v>447.6275682633647</v>
      </c>
      <c r="CU41" s="109">
        <f t="shared" si="54"/>
        <v>263.2838511463909</v>
      </c>
      <c r="CV41" s="109">
        <f t="shared" si="54"/>
        <v>157.2902550407322</v>
      </c>
      <c r="CW41" s="109">
        <f t="shared" si="54"/>
        <v>130.536137497135</v>
      </c>
      <c r="CX41" s="109">
        <f t="shared" si="54"/>
        <v>196.84005018670754</v>
      </c>
      <c r="CY41" s="109">
        <f t="shared" si="58"/>
        <v>4972.518713807357</v>
      </c>
      <c r="CZ41" s="80"/>
      <c r="DA41" s="109">
        <f t="shared" si="55"/>
        <v>321.88835036816744</v>
      </c>
      <c r="DB41" s="109">
        <f t="shared" si="55"/>
        <v>578.6199995730218</v>
      </c>
      <c r="DC41" s="109">
        <f t="shared" si="55"/>
        <v>424.44078350665933</v>
      </c>
      <c r="DD41" s="109">
        <f t="shared" si="55"/>
        <v>402.90580638892374</v>
      </c>
      <c r="DE41" s="109">
        <f t="shared" si="55"/>
        <v>498.2810292392802</v>
      </c>
      <c r="DF41" s="109">
        <f t="shared" si="55"/>
        <v>518.2492407285854</v>
      </c>
      <c r="DG41" s="109">
        <f t="shared" si="55"/>
        <v>1135.402838296207</v>
      </c>
      <c r="DH41" s="109">
        <f t="shared" si="55"/>
        <v>459.81659696348225</v>
      </c>
      <c r="DI41" s="109">
        <f t="shared" si="55"/>
        <v>270.45314688559495</v>
      </c>
      <c r="DJ41" s="109">
        <f t="shared" si="55"/>
        <v>161.57331437145754</v>
      </c>
      <c r="DK41" s="109">
        <f t="shared" si="55"/>
        <v>134.09067443624267</v>
      </c>
      <c r="DL41" s="109">
        <f t="shared" si="55"/>
        <v>202.20006192675015</v>
      </c>
      <c r="DM41" s="109">
        <f t="shared" si="59"/>
        <v>5107.921842684373</v>
      </c>
      <c r="DN41" s="80"/>
    </row>
    <row r="42" spans="3:117" ht="12.75">
      <c r="C42" s="85"/>
      <c r="D42" s="85"/>
      <c r="E42" s="85"/>
      <c r="F42" s="85"/>
      <c r="G42" s="85"/>
      <c r="H42" s="87"/>
      <c r="I42" s="87"/>
      <c r="AJ42" s="89"/>
      <c r="BA42" s="42">
        <f t="shared" si="61"/>
        <v>2008</v>
      </c>
      <c r="BB42" s="42">
        <f>VLOOKUP(BA42,'CPI Summary'!$A$9:$C$25,3,FALSE)</f>
        <v>1.1147081090370314</v>
      </c>
      <c r="BW42" s="40"/>
      <c r="BX42" s="58" t="s">
        <v>66</v>
      </c>
      <c r="BY42" s="109">
        <f t="shared" si="60"/>
        <v>0</v>
      </c>
      <c r="BZ42" s="109">
        <f t="shared" si="60"/>
        <v>0</v>
      </c>
      <c r="CA42" s="109">
        <f t="shared" si="60"/>
        <v>0</v>
      </c>
      <c r="CB42" s="109">
        <f t="shared" si="60"/>
        <v>0</v>
      </c>
      <c r="CC42" s="109">
        <f t="shared" si="60"/>
        <v>0</v>
      </c>
      <c r="CD42" s="109">
        <f t="shared" si="60"/>
        <v>0</v>
      </c>
      <c r="CE42" s="109">
        <f t="shared" si="60"/>
        <v>0</v>
      </c>
      <c r="CF42" s="109">
        <f t="shared" si="60"/>
        <v>0</v>
      </c>
      <c r="CG42" s="109">
        <f t="shared" si="60"/>
        <v>0</v>
      </c>
      <c r="CH42" s="109">
        <f t="shared" si="60"/>
        <v>0</v>
      </c>
      <c r="CI42" s="109">
        <f t="shared" si="60"/>
        <v>0</v>
      </c>
      <c r="CJ42" s="109">
        <f t="shared" si="60"/>
        <v>0</v>
      </c>
      <c r="CK42" s="109">
        <f t="shared" si="57"/>
        <v>0</v>
      </c>
      <c r="CM42" s="109">
        <f t="shared" si="54"/>
        <v>0</v>
      </c>
      <c r="CN42" s="109">
        <f t="shared" si="54"/>
        <v>0</v>
      </c>
      <c r="CO42" s="109">
        <f t="shared" si="54"/>
        <v>0</v>
      </c>
      <c r="CP42" s="109">
        <f t="shared" si="54"/>
        <v>0</v>
      </c>
      <c r="CQ42" s="109">
        <f t="shared" si="54"/>
        <v>0</v>
      </c>
      <c r="CR42" s="109">
        <f t="shared" si="54"/>
        <v>0</v>
      </c>
      <c r="CS42" s="109">
        <f t="shared" si="54"/>
        <v>0</v>
      </c>
      <c r="CT42" s="109">
        <f t="shared" si="54"/>
        <v>0</v>
      </c>
      <c r="CU42" s="109">
        <f t="shared" si="54"/>
        <v>0</v>
      </c>
      <c r="CV42" s="109">
        <f t="shared" si="54"/>
        <v>0</v>
      </c>
      <c r="CW42" s="109">
        <f t="shared" si="54"/>
        <v>0</v>
      </c>
      <c r="CX42" s="109">
        <f t="shared" si="54"/>
        <v>0</v>
      </c>
      <c r="CY42" s="109">
        <f t="shared" si="58"/>
        <v>0</v>
      </c>
      <c r="DA42" s="109">
        <f t="shared" si="55"/>
        <v>0</v>
      </c>
      <c r="DB42" s="109">
        <f t="shared" si="55"/>
        <v>0</v>
      </c>
      <c r="DC42" s="109">
        <f t="shared" si="55"/>
        <v>0</v>
      </c>
      <c r="DD42" s="109">
        <f t="shared" si="55"/>
        <v>0</v>
      </c>
      <c r="DE42" s="109">
        <f t="shared" si="55"/>
        <v>0</v>
      </c>
      <c r="DF42" s="109">
        <f t="shared" si="55"/>
        <v>0</v>
      </c>
      <c r="DG42" s="109">
        <f t="shared" si="55"/>
        <v>0</v>
      </c>
      <c r="DH42" s="109">
        <f t="shared" si="55"/>
        <v>0</v>
      </c>
      <c r="DI42" s="109">
        <f t="shared" si="55"/>
        <v>0</v>
      </c>
      <c r="DJ42" s="109">
        <f t="shared" si="55"/>
        <v>0</v>
      </c>
      <c r="DK42" s="109">
        <f t="shared" si="55"/>
        <v>0</v>
      </c>
      <c r="DL42" s="109">
        <f t="shared" si="55"/>
        <v>0</v>
      </c>
      <c r="DM42" s="109">
        <f t="shared" si="59"/>
        <v>0</v>
      </c>
    </row>
    <row r="43" spans="3:117" ht="12.75">
      <c r="C43" s="85"/>
      <c r="D43" s="85"/>
      <c r="E43" s="85"/>
      <c r="F43" s="85"/>
      <c r="G43" s="85"/>
      <c r="H43" s="87"/>
      <c r="I43" s="87"/>
      <c r="AJ43" s="89"/>
      <c r="BA43" s="42">
        <f t="shared" si="61"/>
        <v>2007</v>
      </c>
      <c r="BB43" s="42">
        <f>VLOOKUP(BA43,'CPI Summary'!$A$9:$C$25,3,FALSE)</f>
        <v>1.15750788552247</v>
      </c>
      <c r="BW43" s="40"/>
      <c r="BX43" s="58" t="s">
        <v>67</v>
      </c>
      <c r="BY43" s="109">
        <f t="shared" si="60"/>
        <v>804.8879795818615</v>
      </c>
      <c r="BZ43" s="109">
        <f t="shared" si="60"/>
        <v>1446.8503811004775</v>
      </c>
      <c r="CA43" s="109">
        <f t="shared" si="60"/>
        <v>1061.32230103411</v>
      </c>
      <c r="CB43" s="109">
        <f t="shared" si="60"/>
        <v>1007.4736786692109</v>
      </c>
      <c r="CC43" s="109">
        <f t="shared" si="60"/>
        <v>1245.9612484566537</v>
      </c>
      <c r="CD43" s="109">
        <f t="shared" si="60"/>
        <v>1295.8921433868593</v>
      </c>
      <c r="CE43" s="109">
        <f t="shared" si="60"/>
        <v>2839.0965236315083</v>
      </c>
      <c r="CF43" s="109">
        <f t="shared" si="60"/>
        <v>1149.7801995158654</v>
      </c>
      <c r="CG43" s="109">
        <f t="shared" si="60"/>
        <v>676.2732690366743</v>
      </c>
      <c r="CH43" s="109">
        <f t="shared" si="60"/>
        <v>404.0171643678358</v>
      </c>
      <c r="CI43" s="109">
        <f t="shared" si="60"/>
        <v>335.29629731648055</v>
      </c>
      <c r="CJ43" s="109">
        <f t="shared" si="60"/>
        <v>505.60512404192906</v>
      </c>
      <c r="CK43" s="109">
        <f t="shared" si="57"/>
        <v>12772.456310139467</v>
      </c>
      <c r="CM43" s="109">
        <f aca="true" t="shared" si="62" ref="CM43:CX45">($CY$46*$CZ21)*CM$4</f>
        <v>824.1232207295959</v>
      </c>
      <c r="CN43" s="109">
        <f t="shared" si="62"/>
        <v>1481.4272622207757</v>
      </c>
      <c r="CO43" s="109">
        <f t="shared" si="62"/>
        <v>1086.685818584049</v>
      </c>
      <c r="CP43" s="109">
        <f t="shared" si="62"/>
        <v>1031.550319954455</v>
      </c>
      <c r="CQ43" s="109">
        <f t="shared" si="62"/>
        <v>1275.7372740437752</v>
      </c>
      <c r="CR43" s="109">
        <f t="shared" si="62"/>
        <v>1326.8614192511232</v>
      </c>
      <c r="CS43" s="109">
        <f t="shared" si="62"/>
        <v>2906.945351864869</v>
      </c>
      <c r="CT43" s="109">
        <f t="shared" si="62"/>
        <v>1177.2576870242108</v>
      </c>
      <c r="CU43" s="109">
        <f t="shared" si="62"/>
        <v>692.4348713237961</v>
      </c>
      <c r="CV43" s="109">
        <f t="shared" si="62"/>
        <v>413.67238072288234</v>
      </c>
      <c r="CW43" s="109">
        <f t="shared" si="62"/>
        <v>343.3092199820364</v>
      </c>
      <c r="CX43" s="109">
        <f t="shared" si="62"/>
        <v>517.6880930179709</v>
      </c>
      <c r="CY43" s="109">
        <f t="shared" si="58"/>
        <v>13077.692918719538</v>
      </c>
      <c r="DA43" s="109">
        <f aca="true" t="shared" si="63" ref="DA43:DL45">($DM$46*$DN21)*DA$4</f>
        <v>846.5643354019527</v>
      </c>
      <c r="DB43" s="109">
        <f t="shared" si="63"/>
        <v>1521.7669568611236</v>
      </c>
      <c r="DC43" s="109">
        <f t="shared" si="63"/>
        <v>1116.2765890589778</v>
      </c>
      <c r="DD43" s="109">
        <f t="shared" si="63"/>
        <v>1059.6397347872398</v>
      </c>
      <c r="DE43" s="109">
        <f t="shared" si="63"/>
        <v>1310.4759705620834</v>
      </c>
      <c r="DF43" s="109">
        <f t="shared" si="63"/>
        <v>1362.9922410927643</v>
      </c>
      <c r="DG43" s="109">
        <f t="shared" si="63"/>
        <v>2986.102318137123</v>
      </c>
      <c r="DH43" s="109">
        <f t="shared" si="63"/>
        <v>1209.3147557839468</v>
      </c>
      <c r="DI43" s="109">
        <f t="shared" si="63"/>
        <v>711.2900739921049</v>
      </c>
      <c r="DJ43" s="109">
        <f t="shared" si="63"/>
        <v>424.93679980377</v>
      </c>
      <c r="DK43" s="109">
        <f t="shared" si="63"/>
        <v>352.6576297585182</v>
      </c>
      <c r="DL43" s="109">
        <f t="shared" si="63"/>
        <v>531.7848901566864</v>
      </c>
      <c r="DM43" s="109">
        <f t="shared" si="59"/>
        <v>13433.80229539629</v>
      </c>
    </row>
    <row r="44" spans="3:117" ht="12.75">
      <c r="C44" s="85"/>
      <c r="D44" s="85"/>
      <c r="E44" s="85"/>
      <c r="F44" s="85"/>
      <c r="G44" s="85"/>
      <c r="H44" s="87"/>
      <c r="I44" s="87"/>
      <c r="BA44" s="42">
        <f t="shared" si="61"/>
        <v>2006</v>
      </c>
      <c r="BB44" s="42">
        <f>VLOOKUP(BA44,'CPI Summary'!$A$9:$C$25,3,FALSE)</f>
        <v>1.1904761904761905</v>
      </c>
      <c r="BW44" s="40"/>
      <c r="BX44" s="58" t="s">
        <v>68</v>
      </c>
      <c r="BY44" s="109">
        <f t="shared" si="60"/>
        <v>250.01010374075065</v>
      </c>
      <c r="BZ44" s="109">
        <f t="shared" si="60"/>
        <v>449.4131146848433</v>
      </c>
      <c r="CA44" s="109">
        <f t="shared" si="60"/>
        <v>329.6623944138843</v>
      </c>
      <c r="CB44" s="109">
        <f t="shared" si="60"/>
        <v>312.9362163552446</v>
      </c>
      <c r="CC44" s="109">
        <f t="shared" si="60"/>
        <v>387.0139806851491</v>
      </c>
      <c r="CD44" s="109">
        <f t="shared" si="60"/>
        <v>402.5232546935076</v>
      </c>
      <c r="CE44" s="109">
        <f t="shared" si="60"/>
        <v>881.8653457489323</v>
      </c>
      <c r="CF44" s="109">
        <f t="shared" si="60"/>
        <v>357.1387252041656</v>
      </c>
      <c r="CG44" s="109">
        <f t="shared" si="60"/>
        <v>210.0604735540837</v>
      </c>
      <c r="CH44" s="109">
        <f t="shared" si="60"/>
        <v>125.49370314751162</v>
      </c>
      <c r="CI44" s="109">
        <f t="shared" si="60"/>
        <v>104.1479860582974</v>
      </c>
      <c r="CJ44" s="109">
        <f t="shared" si="60"/>
        <v>157.04842502337502</v>
      </c>
      <c r="CK44" s="109">
        <f t="shared" si="57"/>
        <v>3967.3137233097445</v>
      </c>
      <c r="CM44" s="109">
        <f t="shared" si="62"/>
        <v>255.98485396291417</v>
      </c>
      <c r="CN44" s="109">
        <f t="shared" si="62"/>
        <v>460.1532050517144</v>
      </c>
      <c r="CO44" s="109">
        <f t="shared" si="62"/>
        <v>337.5406778704031</v>
      </c>
      <c r="CP44" s="109">
        <f t="shared" si="62"/>
        <v>320.41477702225797</v>
      </c>
      <c r="CQ44" s="109">
        <f t="shared" si="62"/>
        <v>396.2628543605776</v>
      </c>
      <c r="CR44" s="109">
        <f t="shared" si="62"/>
        <v>412.14276954279495</v>
      </c>
      <c r="CS44" s="109">
        <f t="shared" si="62"/>
        <v>902.9401946914189</v>
      </c>
      <c r="CT44" s="109">
        <f t="shared" si="62"/>
        <v>365.6736389769684</v>
      </c>
      <c r="CU44" s="109">
        <f t="shared" si="62"/>
        <v>215.08050611379366</v>
      </c>
      <c r="CV44" s="109">
        <f t="shared" si="62"/>
        <v>128.49275606394184</v>
      </c>
      <c r="CW44" s="109">
        <f t="shared" si="62"/>
        <v>106.63691827955255</v>
      </c>
      <c r="CX44" s="109">
        <f t="shared" si="62"/>
        <v>160.80157378920185</v>
      </c>
      <c r="CY44" s="109">
        <f t="shared" si="58"/>
        <v>4062.1247257255395</v>
      </c>
      <c r="DA44" s="109">
        <f t="shared" si="63"/>
        <v>262.9553958887716</v>
      </c>
      <c r="DB44" s="109">
        <f t="shared" si="63"/>
        <v>472.6833104797306</v>
      </c>
      <c r="DC44" s="109">
        <f t="shared" si="63"/>
        <v>346.73200856967503</v>
      </c>
      <c r="DD44" s="109">
        <f t="shared" si="63"/>
        <v>329.1397644671069</v>
      </c>
      <c r="DE44" s="109">
        <f t="shared" si="63"/>
        <v>407.0532069819108</v>
      </c>
      <c r="DF44" s="109">
        <f t="shared" si="63"/>
        <v>423.3655368669635</v>
      </c>
      <c r="DG44" s="109">
        <f t="shared" si="63"/>
        <v>927.5275184576534</v>
      </c>
      <c r="DH44" s="109">
        <f t="shared" si="63"/>
        <v>375.63103837857165</v>
      </c>
      <c r="DI44" s="109">
        <f t="shared" si="63"/>
        <v>220.93721076678864</v>
      </c>
      <c r="DJ44" s="109">
        <f t="shared" si="63"/>
        <v>131.9916511331104</v>
      </c>
      <c r="DK44" s="109">
        <f t="shared" si="63"/>
        <v>109.54067253768353</v>
      </c>
      <c r="DL44" s="109">
        <f t="shared" si="63"/>
        <v>165.18024734933317</v>
      </c>
      <c r="DM44" s="109">
        <f t="shared" si="59"/>
        <v>4172.737561877299</v>
      </c>
    </row>
    <row r="45" spans="3:117" ht="12.75">
      <c r="C45" s="86"/>
      <c r="D45" s="85"/>
      <c r="E45" s="85"/>
      <c r="F45" s="85"/>
      <c r="G45" s="87"/>
      <c r="H45" s="87"/>
      <c r="I45" s="87"/>
      <c r="BA45" s="42"/>
      <c r="BB45" s="42"/>
      <c r="BW45" s="40"/>
      <c r="BX45" s="58" t="s">
        <v>69</v>
      </c>
      <c r="BY45" s="109">
        <f t="shared" si="60"/>
        <v>869.6909684917422</v>
      </c>
      <c r="BZ45" s="109">
        <f t="shared" si="60"/>
        <v>1563.3389255677698</v>
      </c>
      <c r="CA45" s="109">
        <f t="shared" si="60"/>
        <v>1146.7712815735536</v>
      </c>
      <c r="CB45" s="109">
        <f t="shared" si="60"/>
        <v>1088.5872091007552</v>
      </c>
      <c r="CC45" s="109">
        <f t="shared" si="60"/>
        <v>1346.2758450391782</v>
      </c>
      <c r="CD45" s="109">
        <f t="shared" si="60"/>
        <v>1400.226766746406</v>
      </c>
      <c r="CE45" s="109">
        <f t="shared" si="60"/>
        <v>3067.677326429124</v>
      </c>
      <c r="CF45" s="109">
        <f t="shared" si="60"/>
        <v>1242.3510856617045</v>
      </c>
      <c r="CG45" s="109">
        <f t="shared" si="60"/>
        <v>730.7212546758673</v>
      </c>
      <c r="CH45" s="109">
        <f t="shared" si="60"/>
        <v>436.5453179570241</v>
      </c>
      <c r="CI45" s="109">
        <f t="shared" si="60"/>
        <v>362.29160944402867</v>
      </c>
      <c r="CJ45" s="109">
        <f t="shared" si="60"/>
        <v>546.3123082430016</v>
      </c>
      <c r="CK45" s="109">
        <f t="shared" si="57"/>
        <v>13800.789898930156</v>
      </c>
      <c r="CM45" s="109">
        <f t="shared" si="62"/>
        <v>890.474873739819</v>
      </c>
      <c r="CN45" s="109">
        <f t="shared" si="62"/>
        <v>1600.6996540067237</v>
      </c>
      <c r="CO45" s="109">
        <f t="shared" si="62"/>
        <v>1174.1768618554495</v>
      </c>
      <c r="CP45" s="109">
        <f t="shared" si="62"/>
        <v>1114.6023043793184</v>
      </c>
      <c r="CQ45" s="109">
        <f t="shared" si="62"/>
        <v>1378.4491923715007</v>
      </c>
      <c r="CR45" s="109">
        <f t="shared" si="62"/>
        <v>1433.6894350966923</v>
      </c>
      <c r="CS45" s="109">
        <f t="shared" si="62"/>
        <v>3140.988786699603</v>
      </c>
      <c r="CT45" s="109">
        <f t="shared" si="62"/>
        <v>1272.0408354518145</v>
      </c>
      <c r="CU45" s="109">
        <f t="shared" si="62"/>
        <v>748.1840568322211</v>
      </c>
      <c r="CV45" s="109">
        <f t="shared" si="62"/>
        <v>446.9778932666716</v>
      </c>
      <c r="CW45" s="109">
        <f t="shared" si="62"/>
        <v>370.9496670250066</v>
      </c>
      <c r="CX45" s="109">
        <f t="shared" si="62"/>
        <v>559.3680989338859</v>
      </c>
      <c r="CY45" s="109">
        <f t="shared" si="58"/>
        <v>14130.601659658707</v>
      </c>
      <c r="DA45" s="109">
        <f t="shared" si="63"/>
        <v>914.7227631959082</v>
      </c>
      <c r="DB45" s="109">
        <f t="shared" si="63"/>
        <v>1644.2871705188356</v>
      </c>
      <c r="DC45" s="109">
        <f t="shared" si="63"/>
        <v>1206.1500388509944</v>
      </c>
      <c r="DD45" s="109">
        <f t="shared" si="63"/>
        <v>1144.9532488709747</v>
      </c>
      <c r="DE45" s="109">
        <f t="shared" si="63"/>
        <v>1415.9847642592097</v>
      </c>
      <c r="DF45" s="109">
        <f t="shared" si="63"/>
        <v>1472.7292148386919</v>
      </c>
      <c r="DG45" s="109">
        <f t="shared" si="63"/>
        <v>3226.5188236818267</v>
      </c>
      <c r="DH45" s="109">
        <f t="shared" si="63"/>
        <v>1306.678876873609</v>
      </c>
      <c r="DI45" s="109">
        <f t="shared" si="63"/>
        <v>768.5573260146335</v>
      </c>
      <c r="DJ45" s="109">
        <f t="shared" si="63"/>
        <v>459.1492311279268</v>
      </c>
      <c r="DK45" s="109">
        <f t="shared" si="63"/>
        <v>381.05073420281394</v>
      </c>
      <c r="DL45" s="109">
        <f t="shared" si="63"/>
        <v>574.5998547399174</v>
      </c>
      <c r="DM45" s="109">
        <f t="shared" si="59"/>
        <v>14515.382047175344</v>
      </c>
    </row>
    <row r="46" spans="3:118" ht="14.25">
      <c r="C46" s="86"/>
      <c r="D46" s="85"/>
      <c r="E46" s="85"/>
      <c r="F46" s="85"/>
      <c r="G46" s="87"/>
      <c r="H46" s="87"/>
      <c r="I46" s="87"/>
      <c r="BW46" s="71" t="s">
        <v>70</v>
      </c>
      <c r="BX46" s="71"/>
      <c r="BY46" s="109">
        <f>SUM(BY27:BY45)</f>
        <v>237323.82068897385</v>
      </c>
      <c r="BZ46" s="109">
        <f aca="true" t="shared" si="64" ref="BZ46:CJ46">SUM(BZ27:BZ45)</f>
        <v>426608.5084118719</v>
      </c>
      <c r="CA46" s="109">
        <f t="shared" si="64"/>
        <v>312934.3086906058</v>
      </c>
      <c r="CB46" s="109">
        <f t="shared" si="64"/>
        <v>297056.86844716396</v>
      </c>
      <c r="CC46" s="109">
        <f t="shared" si="64"/>
        <v>367375.69874972006</v>
      </c>
      <c r="CD46" s="109">
        <f t="shared" si="64"/>
        <v>382097.98440419347</v>
      </c>
      <c r="CE46" s="109">
        <f t="shared" si="64"/>
        <v>837116.780701637</v>
      </c>
      <c r="CF46" s="109">
        <f t="shared" si="64"/>
        <v>339016.40579027106</v>
      </c>
      <c r="CG46" s="109">
        <f t="shared" si="64"/>
        <v>199401.35783986136</v>
      </c>
      <c r="CH46" s="109">
        <f t="shared" si="64"/>
        <v>119125.76595007788</v>
      </c>
      <c r="CI46" s="109">
        <f t="shared" si="64"/>
        <v>98863.19632124681</v>
      </c>
      <c r="CJ46" s="109">
        <f t="shared" si="64"/>
        <v>149079.30400437702</v>
      </c>
      <c r="CK46" s="110">
        <f>ROUND('3 Yr Avg CPI Adjusted-O&amp;M'!I20,0)*1000</f>
        <v>3766000</v>
      </c>
      <c r="CL46" s="80">
        <f>SUM(BY46:CJ46)-CK46</f>
        <v>0</v>
      </c>
      <c r="CM46" s="109">
        <f aca="true" t="shared" si="65" ref="CM46:CX46">SUM(CM27:CM45)</f>
        <v>242995.3936741059</v>
      </c>
      <c r="CN46" s="109">
        <f t="shared" si="65"/>
        <v>436803.6134987196</v>
      </c>
      <c r="CO46" s="109">
        <f t="shared" si="65"/>
        <v>320412.8237681826</v>
      </c>
      <c r="CP46" s="109">
        <f t="shared" si="65"/>
        <v>304155.94390129164</v>
      </c>
      <c r="CQ46" s="109">
        <f t="shared" si="65"/>
        <v>376155.25607512513</v>
      </c>
      <c r="CR46" s="109">
        <f t="shared" si="65"/>
        <v>391229.37542819185</v>
      </c>
      <c r="CS46" s="109">
        <f t="shared" si="65"/>
        <v>857122.2268681658</v>
      </c>
      <c r="CT46" s="109">
        <f t="shared" si="65"/>
        <v>347118.23173852504</v>
      </c>
      <c r="CU46" s="109">
        <f t="shared" si="65"/>
        <v>204166.65847862596</v>
      </c>
      <c r="CV46" s="109">
        <f t="shared" si="65"/>
        <v>121972.63768016473</v>
      </c>
      <c r="CW46" s="109">
        <f t="shared" si="65"/>
        <v>101225.83245213164</v>
      </c>
      <c r="CX46" s="109">
        <f t="shared" si="65"/>
        <v>152642.00643677052</v>
      </c>
      <c r="CY46" s="110">
        <f>ROUND('3 Yr Avg CPI Adjusted-O&amp;M'!I21,0)*1000</f>
        <v>3856000</v>
      </c>
      <c r="CZ46" s="80">
        <f>SUM(CM46:CX46)-CY46</f>
        <v>0</v>
      </c>
      <c r="DA46" s="109">
        <f aca="true" t="shared" si="66" ref="DA46:DL46">SUM(DA27:DA45)</f>
        <v>249612.22882342673</v>
      </c>
      <c r="DB46" s="109">
        <f t="shared" si="66"/>
        <v>448697.9027667085</v>
      </c>
      <c r="DC46" s="109">
        <f t="shared" si="66"/>
        <v>329137.75802535575</v>
      </c>
      <c r="DD46" s="109">
        <f t="shared" si="66"/>
        <v>312438.1985977738</v>
      </c>
      <c r="DE46" s="109">
        <f t="shared" si="66"/>
        <v>386398.07295476407</v>
      </c>
      <c r="DF46" s="109">
        <f t="shared" si="66"/>
        <v>401882.6649561897</v>
      </c>
      <c r="DG46" s="109">
        <f t="shared" si="66"/>
        <v>880461.9140624492</v>
      </c>
      <c r="DH46" s="109">
        <f t="shared" si="66"/>
        <v>356570.362011488</v>
      </c>
      <c r="DI46" s="109">
        <f t="shared" si="66"/>
        <v>209726.175890518</v>
      </c>
      <c r="DJ46" s="109">
        <f t="shared" si="66"/>
        <v>125293.9880319327</v>
      </c>
      <c r="DK46" s="109">
        <f t="shared" si="66"/>
        <v>103982.24127149725</v>
      </c>
      <c r="DL46" s="109">
        <f t="shared" si="66"/>
        <v>156798.49260789625</v>
      </c>
      <c r="DM46" s="110">
        <f>ROUND('3 Yr Avg CPI Adjusted-O&amp;M'!I22,0)*1000</f>
        <v>3961000</v>
      </c>
      <c r="DN46" s="80">
        <f>SUM(DA46:DL46)-DM46</f>
        <v>0</v>
      </c>
    </row>
    <row r="47" spans="3:117" ht="12.75">
      <c r="C47" s="85"/>
      <c r="D47" s="85"/>
      <c r="E47" s="85"/>
      <c r="F47" s="85"/>
      <c r="G47" s="87"/>
      <c r="H47" s="87"/>
      <c r="I47" s="87"/>
      <c r="BW47" s="40" t="s">
        <v>48</v>
      </c>
      <c r="BX47" s="40"/>
      <c r="CK47" s="80">
        <f>SUM(CK27:CK45)-CK46</f>
        <v>0</v>
      </c>
      <c r="CY47" s="80">
        <f>SUM(CY27:CY45)-CY46</f>
        <v>0</v>
      </c>
      <c r="DM47" s="80">
        <f>SUM(DM27:DM45)-DM46</f>
        <v>0</v>
      </c>
    </row>
    <row r="48" spans="3:9" ht="12.75">
      <c r="C48" s="85"/>
      <c r="D48" s="85"/>
      <c r="E48" s="85"/>
      <c r="F48" s="85"/>
      <c r="G48" s="87"/>
      <c r="H48" s="87"/>
      <c r="I48" s="87"/>
    </row>
    <row r="49" spans="3:89" ht="12.75">
      <c r="C49" s="85"/>
      <c r="D49" s="85"/>
      <c r="E49" s="85"/>
      <c r="F49" s="85"/>
      <c r="G49" s="87"/>
      <c r="H49" s="87"/>
      <c r="I49" s="87"/>
      <c r="BY49" s="92" t="s">
        <v>22</v>
      </c>
      <c r="BZ49" s="92" t="s">
        <v>23</v>
      </c>
      <c r="CA49" s="92" t="s">
        <v>24</v>
      </c>
      <c r="CB49" s="92" t="s">
        <v>25</v>
      </c>
      <c r="CC49" s="92" t="s">
        <v>26</v>
      </c>
      <c r="CD49" s="92" t="s">
        <v>27</v>
      </c>
      <c r="CE49" s="92" t="s">
        <v>28</v>
      </c>
      <c r="CF49" s="92" t="s">
        <v>29</v>
      </c>
      <c r="CG49" s="92" t="s">
        <v>30</v>
      </c>
      <c r="CH49" s="92" t="s">
        <v>31</v>
      </c>
      <c r="CI49" s="92" t="s">
        <v>32</v>
      </c>
      <c r="CJ49" s="92" t="s">
        <v>33</v>
      </c>
      <c r="CK49" s="92" t="s">
        <v>8</v>
      </c>
    </row>
    <row r="50" spans="3:88" ht="12.75">
      <c r="C50" s="85"/>
      <c r="D50" s="85"/>
      <c r="E50" s="85"/>
      <c r="F50" s="85"/>
      <c r="G50" s="87"/>
      <c r="H50" s="87"/>
      <c r="I50" s="87"/>
      <c r="BX50" s="93" t="s">
        <v>75</v>
      </c>
      <c r="BY50" s="64"/>
      <c r="BZ50" s="67"/>
      <c r="CA50" s="67"/>
      <c r="CB50" s="67"/>
      <c r="CC50" s="67"/>
      <c r="CD50" s="67"/>
      <c r="CE50" s="94">
        <v>2531769</v>
      </c>
      <c r="CF50" s="67"/>
      <c r="CG50" s="67"/>
      <c r="CH50" s="67"/>
      <c r="CI50" s="67"/>
      <c r="CJ50" s="67"/>
    </row>
    <row r="51" spans="1:117" s="36" customFormat="1" ht="12.75">
      <c r="A51"/>
      <c r="B51"/>
      <c r="C51" s="85"/>
      <c r="D51" s="85"/>
      <c r="E51" s="85"/>
      <c r="F51" s="85"/>
      <c r="G51" s="87"/>
      <c r="H51" s="87"/>
      <c r="I51" s="87"/>
      <c r="O51"/>
      <c r="P51"/>
      <c r="Q51"/>
      <c r="R51"/>
      <c r="S51"/>
      <c r="T51"/>
      <c r="U51"/>
      <c r="V51"/>
      <c r="W51"/>
      <c r="X51"/>
      <c r="Y51"/>
      <c r="Z51"/>
      <c r="AA51"/>
      <c r="AB51"/>
      <c r="AC51"/>
      <c r="AD51"/>
      <c r="AE51"/>
      <c r="AF51"/>
      <c r="AG51"/>
      <c r="AH51"/>
      <c r="AI51"/>
      <c r="AJ51"/>
      <c r="AK51"/>
      <c r="AL51"/>
      <c r="AM51"/>
      <c r="AN51"/>
      <c r="AO51"/>
      <c r="AP51"/>
      <c r="AQ51" s="2"/>
      <c r="AR51" s="2"/>
      <c r="AS51" s="2"/>
      <c r="AT51" s="2"/>
      <c r="AU51" s="2"/>
      <c r="AV51" s="2"/>
      <c r="AW51" s="2"/>
      <c r="AX51" s="2"/>
      <c r="AY51" s="2"/>
      <c r="AZ51" s="2"/>
      <c r="BA51" s="2"/>
      <c r="BB51" s="2"/>
      <c r="BC51" s="2"/>
      <c r="BD51" s="2"/>
      <c r="BE51" s="2"/>
      <c r="BF51" s="2"/>
      <c r="BG51" s="2"/>
      <c r="BH51" s="2"/>
      <c r="BI51" s="2"/>
      <c r="BJ51" s="2"/>
      <c r="BK51" s="2"/>
      <c r="BL51" s="2"/>
      <c r="BM51" s="2"/>
      <c r="BN51"/>
      <c r="BO51"/>
      <c r="BP51"/>
      <c r="BQ51"/>
      <c r="BR51"/>
      <c r="BS51"/>
      <c r="BT51"/>
      <c r="BU51"/>
      <c r="BV51"/>
      <c r="BW51"/>
      <c r="BX51" s="93" t="s">
        <v>76</v>
      </c>
      <c r="BY51" s="95">
        <v>127321.86</v>
      </c>
      <c r="BZ51" s="94">
        <v>437729.33</v>
      </c>
      <c r="CA51" s="94">
        <v>730618.59</v>
      </c>
      <c r="CB51" s="94">
        <v>310221.47</v>
      </c>
      <c r="CC51" s="94">
        <v>320498.81</v>
      </c>
      <c r="CD51" s="94">
        <v>1831455.63</v>
      </c>
      <c r="CE51" s="67"/>
      <c r="CF51" s="67"/>
      <c r="CG51" s="67"/>
      <c r="CH51" s="67"/>
      <c r="CI51" s="67"/>
      <c r="CJ51" s="67"/>
      <c r="CK51"/>
      <c r="CL51"/>
      <c r="CM51"/>
      <c r="CN51"/>
      <c r="CO51"/>
      <c r="CP51"/>
      <c r="CQ51"/>
      <c r="CR51"/>
      <c r="CS51"/>
      <c r="CT51"/>
      <c r="CU51"/>
      <c r="CV51"/>
      <c r="CW51"/>
      <c r="CX51"/>
      <c r="CY51"/>
      <c r="CZ51"/>
      <c r="DA51"/>
      <c r="DB51"/>
      <c r="DC51"/>
      <c r="DD51"/>
      <c r="DE51"/>
      <c r="DF51"/>
      <c r="DG51"/>
      <c r="DH51"/>
      <c r="DI51"/>
      <c r="DJ51"/>
      <c r="DK51"/>
      <c r="DL51"/>
      <c r="DM51"/>
    </row>
    <row r="52" spans="1:117" s="36" customFormat="1" ht="12.75">
      <c r="A52"/>
      <c r="B52"/>
      <c r="C52" s="85"/>
      <c r="D52" s="85"/>
      <c r="E52" s="85"/>
      <c r="F52" s="85"/>
      <c r="G52" s="87"/>
      <c r="H52" s="87"/>
      <c r="I52" s="87"/>
      <c r="O52"/>
      <c r="P52"/>
      <c r="Q52"/>
      <c r="R52"/>
      <c r="S52"/>
      <c r="T52"/>
      <c r="U52"/>
      <c r="V52"/>
      <c r="W52"/>
      <c r="X52"/>
      <c r="Y52"/>
      <c r="Z52"/>
      <c r="AA52"/>
      <c r="AB52"/>
      <c r="AC52"/>
      <c r="AD52"/>
      <c r="AE52"/>
      <c r="AF52"/>
      <c r="AG52"/>
      <c r="AH52"/>
      <c r="AI52"/>
      <c r="AJ52"/>
      <c r="AK52"/>
      <c r="AL52"/>
      <c r="AM52"/>
      <c r="AN52"/>
      <c r="AO52"/>
      <c r="AP52"/>
      <c r="AQ52" s="2"/>
      <c r="AR52" s="2"/>
      <c r="AS52" s="2"/>
      <c r="AT52" s="2"/>
      <c r="AU52" s="2"/>
      <c r="AV52" s="2"/>
      <c r="AW52" s="2"/>
      <c r="AX52" s="2"/>
      <c r="AY52" s="2"/>
      <c r="AZ52" s="2"/>
      <c r="BA52" s="2"/>
      <c r="BB52" s="2"/>
      <c r="BC52" s="2"/>
      <c r="BD52" s="2"/>
      <c r="BE52" s="2"/>
      <c r="BF52" s="2"/>
      <c r="BG52" s="2"/>
      <c r="BH52" s="2"/>
      <c r="BI52" s="2"/>
      <c r="BJ52" s="2"/>
      <c r="BK52" s="2"/>
      <c r="BL52" s="2"/>
      <c r="BM52" s="2"/>
      <c r="BN52"/>
      <c r="BO52"/>
      <c r="BP52"/>
      <c r="BQ52"/>
      <c r="BR52"/>
      <c r="BS52"/>
      <c r="BT52"/>
      <c r="BU52"/>
      <c r="BV52"/>
      <c r="BW52"/>
      <c r="BX52" s="93" t="s">
        <v>77</v>
      </c>
      <c r="BY52" s="99"/>
      <c r="BZ52" s="99"/>
      <c r="CA52" s="99"/>
      <c r="CB52" s="99"/>
      <c r="CC52" s="99"/>
      <c r="CD52" s="99"/>
      <c r="CE52" s="99">
        <f aca="true" t="shared" si="67" ref="CE52:CJ52">CE46</f>
        <v>837116.780701637</v>
      </c>
      <c r="CF52" s="99">
        <f t="shared" si="67"/>
        <v>339016.40579027106</v>
      </c>
      <c r="CG52" s="99">
        <f t="shared" si="67"/>
        <v>199401.35783986136</v>
      </c>
      <c r="CH52" s="99">
        <f t="shared" si="67"/>
        <v>119125.76595007788</v>
      </c>
      <c r="CI52" s="99">
        <f t="shared" si="67"/>
        <v>98863.19632124681</v>
      </c>
      <c r="CJ52" s="99">
        <f t="shared" si="67"/>
        <v>149079.30400437702</v>
      </c>
      <c r="CK52" s="111"/>
      <c r="CL52"/>
      <c r="CM52"/>
      <c r="CN52"/>
      <c r="CO52"/>
      <c r="CP52"/>
      <c r="CQ52"/>
      <c r="CR52"/>
      <c r="CS52"/>
      <c r="CT52"/>
      <c r="CU52"/>
      <c r="CV52"/>
      <c r="CW52"/>
      <c r="CX52"/>
      <c r="CY52"/>
      <c r="CZ52"/>
      <c r="DA52"/>
      <c r="DB52"/>
      <c r="DC52"/>
      <c r="DD52"/>
      <c r="DE52"/>
      <c r="DF52"/>
      <c r="DG52"/>
      <c r="DH52"/>
      <c r="DI52"/>
      <c r="DJ52"/>
      <c r="DK52"/>
      <c r="DL52"/>
      <c r="DM52"/>
    </row>
    <row r="53" spans="1:117" s="36" customFormat="1" ht="12.75">
      <c r="A53"/>
      <c r="B53"/>
      <c r="C53" s="85"/>
      <c r="D53" s="85"/>
      <c r="E53" s="85"/>
      <c r="F53" s="85"/>
      <c r="G53" s="87"/>
      <c r="H53" s="87"/>
      <c r="I53" s="87"/>
      <c r="O53"/>
      <c r="P53"/>
      <c r="Q53"/>
      <c r="R53"/>
      <c r="S53"/>
      <c r="T53"/>
      <c r="U53"/>
      <c r="V53"/>
      <c r="W53"/>
      <c r="X53"/>
      <c r="Y53"/>
      <c r="Z53"/>
      <c r="AA53"/>
      <c r="AB53"/>
      <c r="AC53"/>
      <c r="AD53"/>
      <c r="AE53"/>
      <c r="AF53"/>
      <c r="AG53"/>
      <c r="AH53"/>
      <c r="AI53"/>
      <c r="AJ53"/>
      <c r="AK53"/>
      <c r="AL53"/>
      <c r="AM53"/>
      <c r="AN53"/>
      <c r="AO53"/>
      <c r="AP53"/>
      <c r="AQ53" s="2"/>
      <c r="AR53" s="2"/>
      <c r="AS53" s="2"/>
      <c r="AT53" s="2"/>
      <c r="AU53" s="2"/>
      <c r="AV53" s="2"/>
      <c r="AW53" s="2"/>
      <c r="AX53" s="2"/>
      <c r="AY53" s="2"/>
      <c r="AZ53" s="2"/>
      <c r="BA53" s="2"/>
      <c r="BB53" s="2"/>
      <c r="BC53" s="2"/>
      <c r="BD53" s="2"/>
      <c r="BE53" s="2"/>
      <c r="BF53" s="2"/>
      <c r="BG53" s="2"/>
      <c r="BH53" s="2"/>
      <c r="BI53" s="2"/>
      <c r="BJ53" s="2"/>
      <c r="BK53" s="2"/>
      <c r="BL53" s="2"/>
      <c r="BM53" s="2"/>
      <c r="BN53"/>
      <c r="BO53"/>
      <c r="BP53"/>
      <c r="BQ53"/>
      <c r="BR53"/>
      <c r="BS53"/>
      <c r="BT53"/>
      <c r="BU53"/>
      <c r="BV53"/>
      <c r="BW53"/>
      <c r="BX53" s="96" t="s">
        <v>78</v>
      </c>
      <c r="BY53" s="97">
        <f>SUM(BY50:BY52)</f>
        <v>127321.86</v>
      </c>
      <c r="BZ53" s="97">
        <f aca="true" t="shared" si="68" ref="BZ53:CJ53">SUM(BZ50:BZ52)</f>
        <v>437729.33</v>
      </c>
      <c r="CA53" s="97">
        <f t="shared" si="68"/>
        <v>730618.59</v>
      </c>
      <c r="CB53" s="97">
        <f t="shared" si="68"/>
        <v>310221.47</v>
      </c>
      <c r="CC53" s="97">
        <f t="shared" si="68"/>
        <v>320498.81</v>
      </c>
      <c r="CD53" s="97">
        <f t="shared" si="68"/>
        <v>1831455.63</v>
      </c>
      <c r="CE53" s="97">
        <f>SUM(CE50:CE52)</f>
        <v>3368885.7807016373</v>
      </c>
      <c r="CF53" s="97">
        <f t="shared" si="68"/>
        <v>339016.40579027106</v>
      </c>
      <c r="CG53" s="97">
        <f t="shared" si="68"/>
        <v>199401.35783986136</v>
      </c>
      <c r="CH53" s="97">
        <f t="shared" si="68"/>
        <v>119125.76595007788</v>
      </c>
      <c r="CI53" s="97">
        <f t="shared" si="68"/>
        <v>98863.19632124681</v>
      </c>
      <c r="CJ53" s="97">
        <f t="shared" si="68"/>
        <v>149079.30400437702</v>
      </c>
      <c r="CK53" s="98">
        <f>SUM(BY53:CJ53)</f>
        <v>8032217.500607471</v>
      </c>
      <c r="CL53"/>
      <c r="CM53"/>
      <c r="CN53"/>
      <c r="CO53"/>
      <c r="CP53"/>
      <c r="CQ53"/>
      <c r="CR53"/>
      <c r="CS53"/>
      <c r="CT53"/>
      <c r="CU53"/>
      <c r="CV53"/>
      <c r="CW53"/>
      <c r="CX53"/>
      <c r="CY53"/>
      <c r="CZ53"/>
      <c r="DA53"/>
      <c r="DB53"/>
      <c r="DC53"/>
      <c r="DD53"/>
      <c r="DE53"/>
      <c r="DF53"/>
      <c r="DG53"/>
      <c r="DH53"/>
      <c r="DI53"/>
      <c r="DJ53"/>
      <c r="DK53"/>
      <c r="DL53"/>
      <c r="DM53"/>
    </row>
    <row r="54" spans="1:117" s="36" customFormat="1" ht="12.75">
      <c r="A54"/>
      <c r="B54"/>
      <c r="C54" s="85"/>
      <c r="D54" s="85"/>
      <c r="E54" s="85"/>
      <c r="F54" s="85"/>
      <c r="G54" s="87"/>
      <c r="H54" s="87"/>
      <c r="I54" s="87"/>
      <c r="O54"/>
      <c r="P54"/>
      <c r="Q54"/>
      <c r="R54"/>
      <c r="S54"/>
      <c r="T54"/>
      <c r="U54"/>
      <c r="V54"/>
      <c r="W54"/>
      <c r="X54"/>
      <c r="Y54"/>
      <c r="Z54"/>
      <c r="AA54"/>
      <c r="AB54"/>
      <c r="AC54"/>
      <c r="AD54"/>
      <c r="AE54"/>
      <c r="AF54"/>
      <c r="AG54"/>
      <c r="AH54"/>
      <c r="AI54"/>
      <c r="AJ54"/>
      <c r="AK54"/>
      <c r="AL54"/>
      <c r="AM54"/>
      <c r="AN54"/>
      <c r="AO54"/>
      <c r="AP54"/>
      <c r="AQ54" s="2"/>
      <c r="AR54" s="2"/>
      <c r="AS54" s="2"/>
      <c r="AT54" s="2"/>
      <c r="AU54" s="2"/>
      <c r="AV54" s="2"/>
      <c r="AW54" s="2"/>
      <c r="AX54" s="2"/>
      <c r="AY54" s="2"/>
      <c r="AZ54" s="2"/>
      <c r="BA54" s="2"/>
      <c r="BB54" s="2"/>
      <c r="BC54" s="2"/>
      <c r="BD54" s="2"/>
      <c r="BE54" s="2"/>
      <c r="BF54" s="2"/>
      <c r="BG54" s="2"/>
      <c r="BH54" s="2"/>
      <c r="BI54" s="2"/>
      <c r="BJ54" s="2"/>
      <c r="BK54" s="2"/>
      <c r="BL54" s="2"/>
      <c r="BM54" s="2"/>
      <c r="BN54"/>
      <c r="BO54"/>
      <c r="BP54"/>
      <c r="BQ54"/>
      <c r="BR54"/>
      <c r="BS54"/>
      <c r="BT54"/>
      <c r="BU54"/>
      <c r="BV54"/>
      <c r="BW54"/>
      <c r="BX54" s="52" t="s">
        <v>79</v>
      </c>
      <c r="BY54" s="99">
        <v>127321.86</v>
      </c>
      <c r="BZ54" s="99">
        <v>437729.33</v>
      </c>
      <c r="CA54" s="99">
        <v>730618.59</v>
      </c>
      <c r="CB54" s="99">
        <v>310221.47</v>
      </c>
      <c r="CC54" s="99">
        <v>320498.81</v>
      </c>
      <c r="CD54" s="99">
        <v>1831455.63</v>
      </c>
      <c r="CE54" s="99">
        <v>3368250.74</v>
      </c>
      <c r="CF54" s="99">
        <v>339016.38</v>
      </c>
      <c r="CG54" s="99">
        <v>199401.34</v>
      </c>
      <c r="CH54" s="99">
        <v>119125.76</v>
      </c>
      <c r="CI54" s="99">
        <v>98863.19</v>
      </c>
      <c r="CJ54" s="99">
        <v>149079.31</v>
      </c>
      <c r="CK54" s="99">
        <v>8031582.41</v>
      </c>
      <c r="CM54"/>
      <c r="CN54"/>
      <c r="CO54"/>
      <c r="CP54"/>
      <c r="CQ54"/>
      <c r="CR54"/>
      <c r="CS54"/>
      <c r="CT54"/>
      <c r="CU54"/>
      <c r="CV54"/>
      <c r="CW54"/>
      <c r="CX54"/>
      <c r="CY54"/>
      <c r="CZ54"/>
      <c r="DA54"/>
      <c r="DB54"/>
      <c r="DC54"/>
      <c r="DD54"/>
      <c r="DE54"/>
      <c r="DF54"/>
      <c r="DG54"/>
      <c r="DH54"/>
      <c r="DI54"/>
      <c r="DJ54"/>
      <c r="DK54"/>
      <c r="DL54"/>
      <c r="DM54"/>
    </row>
    <row r="55" spans="1:117" s="36" customFormat="1" ht="12.75">
      <c r="A55"/>
      <c r="B55"/>
      <c r="C55" s="85"/>
      <c r="D55" s="85"/>
      <c r="E55" s="85"/>
      <c r="F55" s="85"/>
      <c r="G55" s="87"/>
      <c r="H55" s="87"/>
      <c r="I55" s="87"/>
      <c r="O55"/>
      <c r="P55"/>
      <c r="Q55"/>
      <c r="R55"/>
      <c r="S55"/>
      <c r="T55"/>
      <c r="U55"/>
      <c r="V55"/>
      <c r="W55"/>
      <c r="X55"/>
      <c r="Y55"/>
      <c r="Z55"/>
      <c r="AA55"/>
      <c r="AB55"/>
      <c r="AC55"/>
      <c r="AD55"/>
      <c r="AE55"/>
      <c r="AF55"/>
      <c r="AG55"/>
      <c r="AH55"/>
      <c r="AI55"/>
      <c r="AJ55"/>
      <c r="AK55"/>
      <c r="AL55"/>
      <c r="AM55"/>
      <c r="AN55"/>
      <c r="AO55"/>
      <c r="AP55"/>
      <c r="AQ55" s="2"/>
      <c r="AR55" s="2"/>
      <c r="AS55" s="2"/>
      <c r="AT55" s="2"/>
      <c r="AU55" s="2"/>
      <c r="AV55" s="2"/>
      <c r="AW55" s="2"/>
      <c r="AX55" s="2"/>
      <c r="AY55" s="2"/>
      <c r="AZ55" s="2"/>
      <c r="BA55" s="2"/>
      <c r="BB55" s="2"/>
      <c r="BC55" s="2"/>
      <c r="BD55" s="2"/>
      <c r="BE55" s="2"/>
      <c r="BF55" s="2"/>
      <c r="BG55" s="2"/>
      <c r="BH55" s="2"/>
      <c r="BI55" s="2"/>
      <c r="BJ55" s="2"/>
      <c r="BK55" s="2"/>
      <c r="BL55" s="2"/>
      <c r="BM55" s="2"/>
      <c r="BN55"/>
      <c r="BO55"/>
      <c r="BP55"/>
      <c r="BQ55"/>
      <c r="BR55"/>
      <c r="BS55"/>
      <c r="BT55"/>
      <c r="BU55"/>
      <c r="BV55"/>
      <c r="BW55"/>
      <c r="BX55" s="52" t="s">
        <v>80</v>
      </c>
      <c r="BY55" s="67">
        <f>BY53-BY54</f>
        <v>0</v>
      </c>
      <c r="BZ55" s="67">
        <f aca="true" t="shared" si="69" ref="BZ55:CK55">BZ53-BZ54</f>
        <v>0</v>
      </c>
      <c r="CA55" s="67">
        <f t="shared" si="69"/>
        <v>0</v>
      </c>
      <c r="CB55" s="67">
        <f t="shared" si="69"/>
        <v>0</v>
      </c>
      <c r="CC55" s="67">
        <f t="shared" si="69"/>
        <v>0</v>
      </c>
      <c r="CD55" s="67">
        <f t="shared" si="69"/>
        <v>0</v>
      </c>
      <c r="CE55" s="67">
        <f t="shared" si="69"/>
        <v>635.0407016370445</v>
      </c>
      <c r="CF55" s="67">
        <f t="shared" si="69"/>
        <v>0.025790271058212966</v>
      </c>
      <c r="CG55" s="67">
        <f t="shared" si="69"/>
        <v>0.017839861364336684</v>
      </c>
      <c r="CH55" s="67">
        <f t="shared" si="69"/>
        <v>0.005950077887973748</v>
      </c>
      <c r="CI55" s="67">
        <f t="shared" si="69"/>
        <v>0.006321246808511205</v>
      </c>
      <c r="CJ55" s="67">
        <f t="shared" si="69"/>
        <v>-0.005995622981572524</v>
      </c>
      <c r="CK55" s="67">
        <f t="shared" si="69"/>
        <v>635.0906074708328</v>
      </c>
      <c r="CM55"/>
      <c r="CN55"/>
      <c r="CO55"/>
      <c r="CP55"/>
      <c r="CQ55"/>
      <c r="CR55"/>
      <c r="CS55"/>
      <c r="CT55"/>
      <c r="CU55"/>
      <c r="CV55"/>
      <c r="CW55"/>
      <c r="CX55"/>
      <c r="CY55"/>
      <c r="CZ55"/>
      <c r="DA55"/>
      <c r="DB55"/>
      <c r="DC55"/>
      <c r="DD55"/>
      <c r="DE55"/>
      <c r="DF55"/>
      <c r="DG55"/>
      <c r="DH55"/>
      <c r="DI55"/>
      <c r="DJ55"/>
      <c r="DK55"/>
      <c r="DL55"/>
      <c r="DM55"/>
    </row>
    <row r="56" spans="1:117" s="36" customFormat="1" ht="12.75">
      <c r="A56"/>
      <c r="B56"/>
      <c r="C56" s="85"/>
      <c r="D56" s="85"/>
      <c r="E56" s="85"/>
      <c r="F56" s="85"/>
      <c r="G56" s="87"/>
      <c r="H56" s="87"/>
      <c r="I56" s="87"/>
      <c r="O56"/>
      <c r="P56"/>
      <c r="Q56"/>
      <c r="R56"/>
      <c r="S56"/>
      <c r="T56"/>
      <c r="U56"/>
      <c r="V56"/>
      <c r="W56"/>
      <c r="X56"/>
      <c r="Y56"/>
      <c r="Z56"/>
      <c r="AA56"/>
      <c r="AB56"/>
      <c r="AC56"/>
      <c r="AD56"/>
      <c r="AE56"/>
      <c r="AF56"/>
      <c r="AG56"/>
      <c r="AH56"/>
      <c r="AI56"/>
      <c r="AJ56"/>
      <c r="AK56"/>
      <c r="AL56"/>
      <c r="AM56"/>
      <c r="AN56"/>
      <c r="AO56"/>
      <c r="AP56"/>
      <c r="AQ56" s="2"/>
      <c r="AR56" s="2"/>
      <c r="AS56" s="2"/>
      <c r="AT56" s="2"/>
      <c r="AU56" s="2"/>
      <c r="AV56" s="2"/>
      <c r="AW56" s="2"/>
      <c r="AX56" s="2"/>
      <c r="AY56" s="2"/>
      <c r="AZ56" s="2"/>
      <c r="BA56" s="2"/>
      <c r="BB56" s="2"/>
      <c r="BC56" s="2"/>
      <c r="BD56" s="2"/>
      <c r="BE56" s="2"/>
      <c r="BF56" s="2"/>
      <c r="BG56" s="2"/>
      <c r="BH56" s="2"/>
      <c r="BI56" s="2"/>
      <c r="BJ56" s="2"/>
      <c r="BK56" s="2"/>
      <c r="BL56" s="2"/>
      <c r="BM56" s="2"/>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row>
    <row r="57" spans="1:117" s="36" customFormat="1" ht="12.75">
      <c r="A57"/>
      <c r="B57"/>
      <c r="C57" s="85"/>
      <c r="D57" s="85"/>
      <c r="E57" s="85"/>
      <c r="F57" s="85"/>
      <c r="G57" s="87"/>
      <c r="H57" s="87"/>
      <c r="I57" s="87"/>
      <c r="O57"/>
      <c r="P57"/>
      <c r="Q57"/>
      <c r="R57"/>
      <c r="S57"/>
      <c r="T57"/>
      <c r="U57"/>
      <c r="V57"/>
      <c r="W57"/>
      <c r="X57"/>
      <c r="Y57"/>
      <c r="Z57"/>
      <c r="AA57"/>
      <c r="AB57"/>
      <c r="AC57"/>
      <c r="AD57"/>
      <c r="AE57"/>
      <c r="AF57"/>
      <c r="AG57"/>
      <c r="AH57"/>
      <c r="AI57"/>
      <c r="AJ57"/>
      <c r="AK57"/>
      <c r="AL57"/>
      <c r="AM57"/>
      <c r="AN57"/>
      <c r="AO57"/>
      <c r="AP57"/>
      <c r="AQ57" s="2"/>
      <c r="AR57" s="2"/>
      <c r="AS57" s="2"/>
      <c r="AT57" s="2"/>
      <c r="AU57" s="2"/>
      <c r="AV57" s="2"/>
      <c r="AW57" s="2"/>
      <c r="AX57" s="2"/>
      <c r="AY57" s="2"/>
      <c r="AZ57" s="2"/>
      <c r="BA57" s="2"/>
      <c r="BB57" s="2"/>
      <c r="BC57" s="2"/>
      <c r="BD57" s="2"/>
      <c r="BE57" s="2"/>
      <c r="BF57" s="2"/>
      <c r="BG57" s="2"/>
      <c r="BH57" s="2"/>
      <c r="BI57" s="2"/>
      <c r="BJ57" s="2"/>
      <c r="BK57" s="2"/>
      <c r="BL57" s="2"/>
      <c r="BM57" s="2"/>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row>
    <row r="58" spans="1:117" s="36" customFormat="1" ht="12.75" customHeight="1">
      <c r="A58"/>
      <c r="B58"/>
      <c r="C58" s="85"/>
      <c r="D58" s="85"/>
      <c r="E58" s="85"/>
      <c r="F58" s="85"/>
      <c r="G58" s="87"/>
      <c r="H58" s="87"/>
      <c r="I58" s="87"/>
      <c r="O58"/>
      <c r="P58"/>
      <c r="Q58"/>
      <c r="R58"/>
      <c r="S58"/>
      <c r="T58"/>
      <c r="U58"/>
      <c r="V58"/>
      <c r="W58"/>
      <c r="X58"/>
      <c r="Y58"/>
      <c r="Z58"/>
      <c r="AA58"/>
      <c r="AB58"/>
      <c r="AC58"/>
      <c r="AD58"/>
      <c r="AE58"/>
      <c r="AF58"/>
      <c r="AG58"/>
      <c r="AH58"/>
      <c r="AI58"/>
      <c r="AJ58"/>
      <c r="AK58"/>
      <c r="AL58"/>
      <c r="AM58"/>
      <c r="AN58"/>
      <c r="AO58"/>
      <c r="AP58"/>
      <c r="AQ58" s="2"/>
      <c r="AR58" s="2"/>
      <c r="AS58" s="2"/>
      <c r="AT58" s="2"/>
      <c r="AU58" s="2"/>
      <c r="AV58" s="2"/>
      <c r="AW58" s="2"/>
      <c r="AX58" s="2"/>
      <c r="AY58" s="2"/>
      <c r="AZ58" s="2"/>
      <c r="BA58" s="2"/>
      <c r="BB58" s="2"/>
      <c r="BC58" s="2"/>
      <c r="BD58" s="2"/>
      <c r="BE58" s="2"/>
      <c r="BF58" s="2"/>
      <c r="BG58" s="2"/>
      <c r="BH58" s="2"/>
      <c r="BI58" s="2"/>
      <c r="BJ58" s="2"/>
      <c r="BK58" s="2"/>
      <c r="BL58" s="2"/>
      <c r="BM58" s="2"/>
      <c r="BN58"/>
      <c r="BO58"/>
      <c r="BP58"/>
      <c r="BQ58"/>
      <c r="BR58"/>
      <c r="BS58"/>
      <c r="BT58"/>
      <c r="BU58"/>
      <c r="BV58"/>
      <c r="BW58"/>
      <c r="BX58" s="115" t="s">
        <v>88</v>
      </c>
      <c r="BY58" s="115"/>
      <c r="BZ58" s="115"/>
      <c r="CA58" s="115"/>
      <c r="CB58" s="115"/>
      <c r="CC58" s="115"/>
      <c r="CD58" s="115"/>
      <c r="CE58" s="115"/>
      <c r="CF58" s="115"/>
      <c r="CG58" s="115"/>
      <c r="CH58" s="115"/>
      <c r="CI58" s="115"/>
      <c r="CJ58" s="115"/>
      <c r="CK58" s="115"/>
      <c r="CL58" s="112"/>
      <c r="CM58"/>
      <c r="CN58"/>
      <c r="CO58"/>
      <c r="CP58"/>
      <c r="CQ58"/>
      <c r="CR58"/>
      <c r="CS58"/>
      <c r="CT58"/>
      <c r="CU58"/>
      <c r="CV58"/>
      <c r="CW58"/>
      <c r="CX58"/>
      <c r="CY58"/>
      <c r="CZ58"/>
      <c r="DA58"/>
      <c r="DB58"/>
      <c r="DC58"/>
      <c r="DD58"/>
      <c r="DE58"/>
      <c r="DF58"/>
      <c r="DG58"/>
      <c r="DH58"/>
      <c r="DI58"/>
      <c r="DJ58"/>
      <c r="DK58"/>
      <c r="DL58"/>
      <c r="DM58"/>
    </row>
    <row r="59" spans="1:117" s="36" customFormat="1" ht="39.75" customHeight="1">
      <c r="A59"/>
      <c r="B59"/>
      <c r="C59" s="85"/>
      <c r="D59" s="85"/>
      <c r="E59" s="85"/>
      <c r="F59" s="85"/>
      <c r="G59" s="87"/>
      <c r="H59" s="87"/>
      <c r="I59" s="87"/>
      <c r="O59"/>
      <c r="P59"/>
      <c r="Q59"/>
      <c r="R59"/>
      <c r="S59"/>
      <c r="T59"/>
      <c r="U59"/>
      <c r="V59"/>
      <c r="W59"/>
      <c r="X59"/>
      <c r="Y59"/>
      <c r="Z59"/>
      <c r="AA59"/>
      <c r="AB59"/>
      <c r="AC59"/>
      <c r="AD59"/>
      <c r="AE59"/>
      <c r="AF59"/>
      <c r="AG59"/>
      <c r="AH59"/>
      <c r="AI59"/>
      <c r="AJ59"/>
      <c r="AK59"/>
      <c r="AL59"/>
      <c r="AM59"/>
      <c r="AN59"/>
      <c r="AO59"/>
      <c r="AP59"/>
      <c r="AQ59" s="2"/>
      <c r="AR59" s="2"/>
      <c r="AS59" s="2"/>
      <c r="AT59" s="2"/>
      <c r="AU59" s="2"/>
      <c r="AV59" s="2"/>
      <c r="AW59" s="2"/>
      <c r="AX59" s="2"/>
      <c r="AY59" s="2"/>
      <c r="AZ59" s="2"/>
      <c r="BA59" s="2"/>
      <c r="BB59" s="2"/>
      <c r="BC59" s="2"/>
      <c r="BD59" s="2"/>
      <c r="BE59" s="2"/>
      <c r="BF59" s="2"/>
      <c r="BG59" s="2"/>
      <c r="BH59" s="2"/>
      <c r="BI59" s="2"/>
      <c r="BJ59" s="2"/>
      <c r="BK59" s="2"/>
      <c r="BL59" s="2"/>
      <c r="BM59" s="2"/>
      <c r="BN59"/>
      <c r="BO59"/>
      <c r="BP59"/>
      <c r="BQ59"/>
      <c r="BR59"/>
      <c r="BS59"/>
      <c r="BT59"/>
      <c r="BU59"/>
      <c r="BV59"/>
      <c r="BW59"/>
      <c r="BX59" s="115"/>
      <c r="BY59" s="115"/>
      <c r="BZ59" s="115"/>
      <c r="CA59" s="115"/>
      <c r="CB59" s="115"/>
      <c r="CC59" s="115"/>
      <c r="CD59" s="115"/>
      <c r="CE59" s="115"/>
      <c r="CF59" s="115"/>
      <c r="CG59" s="115"/>
      <c r="CH59" s="115"/>
      <c r="CI59" s="115"/>
      <c r="CJ59" s="115"/>
      <c r="CK59" s="115"/>
      <c r="CL59" s="112"/>
      <c r="CM59"/>
      <c r="CN59"/>
      <c r="CO59"/>
      <c r="CP59"/>
      <c r="CQ59"/>
      <c r="CR59"/>
      <c r="CS59"/>
      <c r="CT59"/>
      <c r="CU59"/>
      <c r="CV59"/>
      <c r="CW59"/>
      <c r="CX59"/>
      <c r="CY59"/>
      <c r="CZ59"/>
      <c r="DA59"/>
      <c r="DB59"/>
      <c r="DC59"/>
      <c r="DD59"/>
      <c r="DE59"/>
      <c r="DF59"/>
      <c r="DG59"/>
      <c r="DH59"/>
      <c r="DI59"/>
      <c r="DJ59"/>
      <c r="DK59"/>
      <c r="DL59"/>
      <c r="DM59"/>
    </row>
  </sheetData>
  <sheetProtection/>
  <mergeCells count="11">
    <mergeCell ref="BK2:BM2"/>
    <mergeCell ref="BX58:CK59"/>
    <mergeCell ref="BP2:BV2"/>
    <mergeCell ref="BA31:BB33"/>
    <mergeCell ref="BR31:BS31"/>
    <mergeCell ref="BR32:BS32"/>
    <mergeCell ref="A2:N2"/>
    <mergeCell ref="P2:AB2"/>
    <mergeCell ref="AD2:AP2"/>
    <mergeCell ref="AR2:AT2"/>
    <mergeCell ref="AW2:BI2"/>
  </mergeCells>
  <printOptions/>
  <pageMargins left="1" right="1" top="1" bottom="1.75" header="0.5" footer="0.5"/>
  <pageSetup fitToWidth="6" horizontalDpi="600" verticalDpi="600" orientation="landscape" scale="41" r:id="rId3"/>
  <headerFooter>
    <oddFooter>&amp;R&amp;"Times New Roman,Bold"&amp;12 Case Nos. 2018-00295
Attachment 2 to Response to KIUC-2 Question No. 12
Page &amp;P of &amp;N
Arbough
</oddFooter>
  </headerFooter>
  <colBreaks count="4" manualBreakCount="4">
    <brk id="28" max="65535" man="1"/>
    <brk id="46" max="65535" man="1"/>
    <brk id="90" max="65535" man="1"/>
    <brk id="104" max="65535" man="1"/>
  </colBreaks>
  <legacyDrawing r:id="rId2"/>
</worksheet>
</file>

<file path=xl/worksheets/sheet3.xml><?xml version="1.0" encoding="utf-8"?>
<worksheet xmlns="http://schemas.openxmlformats.org/spreadsheetml/2006/main" xmlns:r="http://schemas.openxmlformats.org/officeDocument/2006/relationships">
  <sheetPr>
    <tabColor rgb="FF92D050"/>
    <pageSetUpPr fitToPage="1"/>
  </sheetPr>
  <dimension ref="A1:U28"/>
  <sheetViews>
    <sheetView workbookViewId="0" topLeftCell="A1">
      <selection activeCell="A1" sqref="A1"/>
    </sheetView>
  </sheetViews>
  <sheetFormatPr defaultColWidth="9.140625" defaultRowHeight="12.75"/>
  <cols>
    <col min="1" max="1" width="16.28125" style="0" bestFit="1" customWidth="1"/>
    <col min="2" max="2" width="3.140625" style="0" customWidth="1"/>
  </cols>
  <sheetData>
    <row r="1" ht="12.75">
      <c r="A1" t="s">
        <v>81</v>
      </c>
    </row>
    <row r="2" ht="12.75">
      <c r="A2" t="s">
        <v>82</v>
      </c>
    </row>
    <row r="3" spans="4:21" ht="12.75">
      <c r="D3" s="100" t="s">
        <v>83</v>
      </c>
      <c r="E3" s="100" t="s">
        <v>83</v>
      </c>
      <c r="F3" s="100" t="s">
        <v>83</v>
      </c>
      <c r="G3" s="100" t="s">
        <v>83</v>
      </c>
      <c r="H3" s="100" t="s">
        <v>83</v>
      </c>
      <c r="I3" s="100" t="s">
        <v>83</v>
      </c>
      <c r="J3" s="100" t="s">
        <v>83</v>
      </c>
      <c r="K3" s="100" t="s">
        <v>83</v>
      </c>
      <c r="L3" s="100" t="s">
        <v>83</v>
      </c>
      <c r="M3" s="100" t="s">
        <v>83</v>
      </c>
      <c r="N3" s="100" t="s">
        <v>83</v>
      </c>
      <c r="O3" s="100" t="s">
        <v>83</v>
      </c>
      <c r="P3" s="129" t="s">
        <v>84</v>
      </c>
      <c r="Q3" s="129"/>
      <c r="R3" s="129"/>
      <c r="S3" s="129"/>
      <c r="T3" s="129"/>
      <c r="U3" s="129"/>
    </row>
    <row r="4" spans="4:21" ht="12.75">
      <c r="D4" s="101">
        <v>2005</v>
      </c>
      <c r="E4" s="101">
        <v>2006</v>
      </c>
      <c r="F4" s="101">
        <v>2007</v>
      </c>
      <c r="G4" s="101">
        <v>2008</v>
      </c>
      <c r="H4" s="101">
        <v>2009</v>
      </c>
      <c r="I4" s="101">
        <v>2010</v>
      </c>
      <c r="J4" s="101">
        <v>2011</v>
      </c>
      <c r="K4" s="101">
        <v>2012</v>
      </c>
      <c r="L4" s="101">
        <v>2013</v>
      </c>
      <c r="M4" s="101">
        <v>2014</v>
      </c>
      <c r="N4" s="101">
        <v>2015</v>
      </c>
      <c r="O4" s="101">
        <v>2016</v>
      </c>
      <c r="P4" s="101">
        <v>2017</v>
      </c>
      <c r="Q4" s="101">
        <v>2018</v>
      </c>
      <c r="R4" s="101">
        <v>2019</v>
      </c>
      <c r="S4" s="101">
        <v>2020</v>
      </c>
      <c r="T4" s="101">
        <v>2021</v>
      </c>
      <c r="U4" s="101">
        <v>2022</v>
      </c>
    </row>
    <row r="6" spans="1:21" ht="12.75">
      <c r="A6" t="s">
        <v>85</v>
      </c>
      <c r="C6" s="102"/>
      <c r="D6" s="102">
        <v>195.3</v>
      </c>
      <c r="E6" s="102">
        <v>201.6</v>
      </c>
      <c r="F6" s="102">
        <v>207.342</v>
      </c>
      <c r="G6" s="102">
        <v>215.303</v>
      </c>
      <c r="H6" s="102">
        <v>214.537</v>
      </c>
      <c r="I6" s="102">
        <v>218.07616666665</v>
      </c>
      <c r="J6" s="102">
        <v>224.929666666675</v>
      </c>
      <c r="K6" s="102">
        <v>229.59999999997498</v>
      </c>
      <c r="L6" s="102">
        <v>232.961750000025</v>
      </c>
      <c r="M6" s="102">
        <v>236.73600000000002</v>
      </c>
      <c r="N6" s="103">
        <v>237.017</v>
      </c>
      <c r="O6" s="102">
        <v>240</v>
      </c>
      <c r="P6" s="102">
        <v>246</v>
      </c>
      <c r="Q6" s="102">
        <v>250.99999999999997</v>
      </c>
      <c r="R6" s="102">
        <v>257</v>
      </c>
      <c r="S6" s="102">
        <v>264</v>
      </c>
      <c r="T6" s="102">
        <v>271</v>
      </c>
      <c r="U6" s="102">
        <v>278</v>
      </c>
    </row>
    <row r="7" ht="12.75">
      <c r="H7" s="36"/>
    </row>
    <row r="8" spans="1:8" ht="14.25">
      <c r="A8" s="104" t="s">
        <v>86</v>
      </c>
      <c r="E8" s="104" t="s">
        <v>87</v>
      </c>
      <c r="H8" s="36"/>
    </row>
    <row r="9" spans="1:8" ht="12.75">
      <c r="A9">
        <v>2006</v>
      </c>
      <c r="C9" s="89">
        <v>1.1904761904761905</v>
      </c>
      <c r="E9">
        <v>2006</v>
      </c>
      <c r="G9" s="89">
        <v>1.2202380952380953</v>
      </c>
      <c r="H9" s="36"/>
    </row>
    <row r="10" spans="1:8" ht="12.75">
      <c r="A10">
        <v>2007</v>
      </c>
      <c r="C10" s="89">
        <v>1.15750788552247</v>
      </c>
      <c r="D10" s="105"/>
      <c r="E10">
        <v>2007</v>
      </c>
      <c r="G10" s="89">
        <v>1.1864455826605318</v>
      </c>
      <c r="H10" s="36"/>
    </row>
    <row r="11" spans="1:8" ht="12.75" customHeight="1">
      <c r="A11">
        <v>2008</v>
      </c>
      <c r="C11" s="89">
        <v>1.1147081090370314</v>
      </c>
      <c r="D11" s="89"/>
      <c r="E11">
        <v>2008</v>
      </c>
      <c r="G11" s="89">
        <v>1.1425758117629574</v>
      </c>
      <c r="H11" s="36"/>
    </row>
    <row r="12" spans="1:8" ht="12.75">
      <c r="A12">
        <v>2009</v>
      </c>
      <c r="C12" s="89">
        <v>1.1186881516941134</v>
      </c>
      <c r="D12" s="89"/>
      <c r="E12">
        <v>2009</v>
      </c>
      <c r="G12" s="89">
        <v>1.1466553554864662</v>
      </c>
      <c r="H12" s="36"/>
    </row>
    <row r="13" spans="1:8" ht="12.75">
      <c r="A13">
        <v>2010</v>
      </c>
      <c r="C13" s="89">
        <v>1.1005329177803398</v>
      </c>
      <c r="D13" s="89"/>
      <c r="E13">
        <v>2010</v>
      </c>
      <c r="G13" s="89">
        <v>1.1280462407248482</v>
      </c>
      <c r="H13" s="36"/>
    </row>
    <row r="14" spans="1:8" ht="12.75">
      <c r="A14">
        <v>2011</v>
      </c>
      <c r="C14" s="89">
        <v>1.067000203026388</v>
      </c>
      <c r="D14" s="89"/>
      <c r="E14">
        <v>2011</v>
      </c>
      <c r="G14" s="89">
        <v>1.0936752081020478</v>
      </c>
      <c r="H14" s="36"/>
    </row>
    <row r="15" spans="1:8" ht="12.75">
      <c r="A15">
        <v>2012</v>
      </c>
      <c r="C15" s="89">
        <v>1.0452961672475007</v>
      </c>
      <c r="D15" s="89"/>
      <c r="E15">
        <v>2012</v>
      </c>
      <c r="G15" s="89">
        <v>1.0714285714286882</v>
      </c>
      <c r="H15" s="89"/>
    </row>
    <row r="16" spans="1:8" ht="12.75">
      <c r="A16">
        <v>2013</v>
      </c>
      <c r="C16" s="89">
        <v>1.030212041247004</v>
      </c>
      <c r="D16" s="89"/>
      <c r="E16">
        <v>2013</v>
      </c>
      <c r="G16" s="89">
        <v>1.055967342278179</v>
      </c>
      <c r="H16" s="89"/>
    </row>
    <row r="17" spans="1:8" ht="12.75">
      <c r="A17">
        <v>2014</v>
      </c>
      <c r="C17" s="89">
        <v>1.013787510137875</v>
      </c>
      <c r="D17" s="89"/>
      <c r="E17">
        <v>2014</v>
      </c>
      <c r="G17" s="89">
        <v>1.039132197891322</v>
      </c>
      <c r="H17" s="89"/>
    </row>
    <row r="18" spans="1:8" ht="12.75">
      <c r="A18">
        <v>2015</v>
      </c>
      <c r="C18" s="89">
        <v>1.012585595126088</v>
      </c>
      <c r="D18" s="89"/>
      <c r="E18">
        <v>2015</v>
      </c>
      <c r="G18" s="89">
        <v>1.0379002350042401</v>
      </c>
      <c r="H18" s="89"/>
    </row>
    <row r="19" spans="1:8" ht="12.75">
      <c r="A19">
        <v>2016</v>
      </c>
      <c r="C19" s="89">
        <v>1</v>
      </c>
      <c r="D19" s="89"/>
      <c r="E19">
        <v>2016</v>
      </c>
      <c r="G19" s="89">
        <v>1.025</v>
      </c>
      <c r="H19" s="89"/>
    </row>
    <row r="20" spans="1:12" ht="12.75">
      <c r="A20" s="106">
        <v>2017</v>
      </c>
      <c r="B20" s="106"/>
      <c r="C20" s="107">
        <v>1.025</v>
      </c>
      <c r="D20" s="89"/>
      <c r="E20">
        <v>2017</v>
      </c>
      <c r="F20" s="106"/>
      <c r="G20" s="107">
        <v>1</v>
      </c>
      <c r="H20" s="89"/>
      <c r="I20" s="89"/>
      <c r="J20" s="89"/>
      <c r="K20" s="89"/>
      <c r="L20" s="89"/>
    </row>
    <row r="21" spans="1:12" ht="12.75">
      <c r="A21" s="106">
        <v>2018</v>
      </c>
      <c r="B21" s="106"/>
      <c r="C21" s="107">
        <v>1.0458333333333332</v>
      </c>
      <c r="D21" s="89"/>
      <c r="E21">
        <v>2018</v>
      </c>
      <c r="F21" s="106"/>
      <c r="G21" s="107">
        <v>1.0203252032520325</v>
      </c>
      <c r="H21" s="89"/>
      <c r="I21" s="89"/>
      <c r="J21" s="89"/>
      <c r="K21" s="89"/>
      <c r="L21" s="89"/>
    </row>
    <row r="22" spans="1:12" ht="12.75">
      <c r="A22" s="106">
        <v>2019</v>
      </c>
      <c r="B22" s="106"/>
      <c r="C22" s="107">
        <v>1.0708333333333333</v>
      </c>
      <c r="D22" s="89"/>
      <c r="E22">
        <v>2019</v>
      </c>
      <c r="F22" s="106"/>
      <c r="G22" s="107">
        <v>1.0447154471544715</v>
      </c>
      <c r="H22" s="89"/>
      <c r="I22" s="89"/>
      <c r="J22" s="89"/>
      <c r="K22" s="89"/>
      <c r="L22" s="89"/>
    </row>
    <row r="23" spans="1:12" ht="12.75">
      <c r="A23" s="106">
        <v>2020</v>
      </c>
      <c r="B23" s="106"/>
      <c r="C23" s="107">
        <v>1.1</v>
      </c>
      <c r="D23" s="89"/>
      <c r="E23">
        <v>2020</v>
      </c>
      <c r="F23" s="106"/>
      <c r="G23" s="107">
        <v>1.0731707317073171</v>
      </c>
      <c r="H23" s="89"/>
      <c r="I23" s="89"/>
      <c r="J23" s="89"/>
      <c r="K23" s="89"/>
      <c r="L23" s="89"/>
    </row>
    <row r="24" spans="1:12" ht="12.75">
      <c r="A24" s="106">
        <v>2021</v>
      </c>
      <c r="B24" s="106"/>
      <c r="C24" s="107">
        <v>1.1291666666666667</v>
      </c>
      <c r="D24" s="89"/>
      <c r="E24">
        <v>2021</v>
      </c>
      <c r="F24" s="106"/>
      <c r="G24" s="107">
        <v>1.1016260162601625</v>
      </c>
      <c r="H24" s="89"/>
      <c r="I24" s="89"/>
      <c r="J24" s="89"/>
      <c r="K24" s="89"/>
      <c r="L24" s="89"/>
    </row>
    <row r="25" spans="1:12" ht="12.75">
      <c r="A25" s="106">
        <v>2022</v>
      </c>
      <c r="B25" s="106"/>
      <c r="C25" s="107">
        <v>1.1583333333333334</v>
      </c>
      <c r="D25" s="89"/>
      <c r="E25">
        <v>2022</v>
      </c>
      <c r="F25" s="106"/>
      <c r="G25" s="107">
        <v>1.1300813008130082</v>
      </c>
      <c r="H25" s="89"/>
      <c r="I25" s="89"/>
      <c r="J25" s="89"/>
      <c r="K25" s="89"/>
      <c r="L25" s="89"/>
    </row>
    <row r="28" ht="12.75">
      <c r="A28" s="37"/>
    </row>
  </sheetData>
  <sheetProtection/>
  <mergeCells count="1">
    <mergeCell ref="P3:U3"/>
  </mergeCells>
  <printOptions/>
  <pageMargins left="1" right="1" top="1" bottom="1.75" header="0.5" footer="0.5"/>
  <pageSetup fitToHeight="1" fitToWidth="1" horizontalDpi="600" verticalDpi="600" orientation="landscape" scale="60" r:id="rId1"/>
  <headerFooter>
    <oddFooter>&amp;R&amp;"Times New Roman,Bold"&amp;12 Case Nos. 2018-00295
Attachment 2 to Response to KIUC-2 Question No. 12
Page &amp;P of &amp;N
Arbough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Information Technology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Bailey, Jamie</dc:creator>
  <cp:keywords/>
  <dc:description/>
  <cp:lastModifiedBy>Rhonda Anderson</cp:lastModifiedBy>
  <cp:lastPrinted>2018-12-18T17:23:34Z</cp:lastPrinted>
  <dcterms:created xsi:type="dcterms:W3CDTF">2018-12-16T12:54:14Z</dcterms:created>
  <dcterms:modified xsi:type="dcterms:W3CDTF">2018-12-18T17:24:46Z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mpa">
    <vt:lpwstr>;#LGE;#</vt:lpwstr>
  </property>
  <property fmtid="{D5CDD505-2E9C-101B-9397-08002B2CF9AE}" pid="4" name="Ye">
    <vt:lpwstr>2018</vt:lpwstr>
  </property>
  <property fmtid="{D5CDD505-2E9C-101B-9397-08002B2CF9AE}" pid="5" name="Filed Documen">
    <vt:lpwstr/>
  </property>
  <property fmtid="{D5CDD505-2E9C-101B-9397-08002B2CF9AE}" pid="6" name="Witness Testimo">
    <vt:lpwstr>Arbough, Daniel K.</vt:lpwstr>
  </property>
  <property fmtid="{D5CDD505-2E9C-101B-9397-08002B2CF9AE}" pid="7" name="Rou">
    <vt:lpwstr>DR02 Attachments</vt:lpwstr>
  </property>
  <property fmtid="{D5CDD505-2E9C-101B-9397-08002B2CF9AE}" pid="8" name="Intervemp">
    <vt:lpwstr>KY Industrial Utility Customers - KIUC</vt:lpwstr>
  </property>
  <property fmtid="{D5CDD505-2E9C-101B-9397-08002B2CF9AE}" pid="9" name="Document Ty">
    <vt:lpwstr>Data Requests</vt:lpwstr>
  </property>
  <property fmtid="{D5CDD505-2E9C-101B-9397-08002B2CF9AE}" pid="10" name="Filing Requireme">
    <vt:lpwstr/>
  </property>
  <property fmtid="{D5CDD505-2E9C-101B-9397-08002B2CF9AE}" pid="11" name="Data Request Question N">
    <vt:lpwstr>012</vt:lpwstr>
  </property>
  <property fmtid="{D5CDD505-2E9C-101B-9397-08002B2CF9AE}" pid="12" name="Tariff Dev Doc Ty">
    <vt:lpwstr/>
  </property>
</Properties>
</file>