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codeName="ThisWorkbook" autoCompressPictures="0"/>
  <bookViews>
    <workbookView xWindow="38940" yWindow="0" windowWidth="31780" windowHeight="19860" activeTab="5"/>
  </bookViews>
  <sheets>
    <sheet name="Rev Chg" sheetId="1" r:id="rId1"/>
    <sheet name="COC" sheetId="2" r:id="rId2"/>
    <sheet name="COC Impact" sheetId="5" r:id="rId3"/>
    <sheet name="RMA Summary" sheetId="3" r:id="rId4"/>
    <sheet name="CWC" sheetId="8" r:id="rId5"/>
    <sheet name="CC Rebate" sheetId="4" r:id="rId6"/>
    <sheet name="Legal" sheetId="7" r:id="rId7"/>
  </sheets>
  <definedNames>
    <definedName name="_Toc534638088" localSheetId="3">'RMA Summary'!$B$13</definedName>
    <definedName name="_Toc534638089" localSheetId="3">'RMA Summary'!#REF!</definedName>
    <definedName name="_xlnm.Print_Area" localSheetId="5">'CC Rebate'!$A$1:$M$53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8" l="1"/>
  <c r="A3" i="8"/>
  <c r="A1" i="8"/>
  <c r="G21" i="8"/>
  <c r="E21" i="8"/>
  <c r="C21" i="8"/>
  <c r="G12" i="1"/>
  <c r="D33" i="3"/>
  <c r="D38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R33" i="3"/>
  <c r="R38" i="3"/>
  <c r="P33" i="3"/>
  <c r="AA45" i="3"/>
  <c r="AA46" i="3"/>
  <c r="N32" i="3"/>
  <c r="N15" i="3"/>
  <c r="N16" i="3"/>
  <c r="N17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18" i="3"/>
  <c r="N14" i="3"/>
  <c r="L33" i="3"/>
  <c r="L38" i="3"/>
  <c r="J33" i="3"/>
  <c r="J38" i="3"/>
  <c r="J24" i="5"/>
  <c r="H24" i="5"/>
  <c r="J18" i="5"/>
  <c r="H18" i="5"/>
  <c r="J12" i="5"/>
  <c r="H12" i="5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14" i="3"/>
  <c r="F33" i="3"/>
  <c r="F38" i="3"/>
  <c r="A4" i="7"/>
  <c r="A3" i="7"/>
  <c r="A1" i="7"/>
  <c r="P38" i="3"/>
  <c r="W53" i="3"/>
  <c r="W54" i="3"/>
  <c r="I35" i="4"/>
  <c r="Q55" i="4"/>
  <c r="I41" i="4"/>
  <c r="I36" i="4"/>
  <c r="Q56" i="4"/>
  <c r="I42" i="4"/>
  <c r="I37" i="4"/>
  <c r="Q57" i="4"/>
  <c r="I43" i="4"/>
  <c r="I38" i="4"/>
  <c r="Q58" i="4"/>
  <c r="I44" i="4"/>
  <c r="I34" i="4"/>
  <c r="I40" i="4"/>
  <c r="Q54" i="4"/>
  <c r="I29" i="4"/>
  <c r="P55" i="4"/>
  <c r="I30" i="4"/>
  <c r="P56" i="4"/>
  <c r="I31" i="4"/>
  <c r="P57" i="4"/>
  <c r="I32" i="4"/>
  <c r="P58" i="4"/>
  <c r="I28" i="4"/>
  <c r="P54" i="4"/>
  <c r="G19" i="4"/>
  <c r="I19" i="4"/>
  <c r="G18" i="4"/>
  <c r="E19" i="4"/>
  <c r="E18" i="4"/>
  <c r="I18" i="4"/>
  <c r="E19" i="5"/>
  <c r="E25" i="5"/>
  <c r="E13" i="5"/>
  <c r="A4" i="4"/>
  <c r="A3" i="4"/>
  <c r="A1" i="4"/>
  <c r="A4" i="3"/>
  <c r="A3" i="3"/>
  <c r="A1" i="3"/>
  <c r="A4" i="5"/>
  <c r="A3" i="5"/>
  <c r="A1" i="5"/>
  <c r="A3" i="2"/>
  <c r="A4" i="2"/>
  <c r="A1" i="2"/>
  <c r="E47" i="4"/>
  <c r="G47" i="4"/>
  <c r="E48" i="4"/>
  <c r="G48" i="4"/>
  <c r="I48" i="4"/>
  <c r="E49" i="4"/>
  <c r="I49" i="4"/>
  <c r="G49" i="4"/>
  <c r="E50" i="4"/>
  <c r="I50" i="4"/>
  <c r="G50" i="4"/>
  <c r="G46" i="4"/>
  <c r="E46" i="4"/>
  <c r="I46" i="4"/>
  <c r="D33" i="2"/>
  <c r="F32" i="2"/>
  <c r="J32" i="2"/>
  <c r="D24" i="2"/>
  <c r="F21" i="2"/>
  <c r="F23" i="2"/>
  <c r="J23" i="2"/>
  <c r="D15" i="2"/>
  <c r="F12" i="2"/>
  <c r="J12" i="2"/>
  <c r="J15" i="2"/>
  <c r="J21" i="1"/>
  <c r="J22" i="1"/>
  <c r="J24" i="1"/>
  <c r="I47" i="4"/>
  <c r="F14" i="2"/>
  <c r="J14" i="2"/>
  <c r="E20" i="4"/>
  <c r="F13" i="2"/>
  <c r="J13" i="2"/>
  <c r="N33" i="1"/>
  <c r="L33" i="1"/>
  <c r="J33" i="1"/>
  <c r="K34" i="1"/>
  <c r="F15" i="2"/>
  <c r="F31" i="2"/>
  <c r="J31" i="2"/>
  <c r="T33" i="3"/>
  <c r="AA53" i="3"/>
  <c r="AA54" i="3"/>
  <c r="N33" i="3"/>
  <c r="Y53" i="3"/>
  <c r="Y54" i="3"/>
  <c r="Y45" i="3"/>
  <c r="Y46" i="3"/>
  <c r="H33" i="3"/>
  <c r="W45" i="3"/>
  <c r="W46" i="3"/>
  <c r="J21" i="2"/>
  <c r="J25" i="1"/>
  <c r="J26" i="1"/>
  <c r="J28" i="1"/>
  <c r="J34" i="1"/>
  <c r="H38" i="3"/>
  <c r="C11" i="1"/>
  <c r="C12" i="1"/>
  <c r="E11" i="1"/>
  <c r="E12" i="1"/>
  <c r="N38" i="3"/>
  <c r="G11" i="1"/>
  <c r="T38" i="3"/>
  <c r="G20" i="4"/>
  <c r="I20" i="4"/>
  <c r="F30" i="2"/>
  <c r="F22" i="2"/>
  <c r="J22" i="2"/>
  <c r="K18" i="4"/>
  <c r="K19" i="4"/>
  <c r="M19" i="4"/>
  <c r="J24" i="2"/>
  <c r="L21" i="1"/>
  <c r="L22" i="1"/>
  <c r="L24" i="1"/>
  <c r="J30" i="2"/>
  <c r="J33" i="2"/>
  <c r="N21" i="1"/>
  <c r="N22" i="1"/>
  <c r="N24" i="1"/>
  <c r="F33" i="2"/>
  <c r="F24" i="2"/>
  <c r="N25" i="1"/>
  <c r="N26" i="1"/>
  <c r="N28" i="1"/>
  <c r="N34" i="1"/>
  <c r="L25" i="1"/>
  <c r="L26" i="1"/>
  <c r="L28" i="1"/>
  <c r="L34" i="1"/>
  <c r="K20" i="4"/>
  <c r="M18" i="4"/>
</calcChain>
</file>

<file path=xl/sharedStrings.xml><?xml version="1.0" encoding="utf-8"?>
<sst xmlns="http://schemas.openxmlformats.org/spreadsheetml/2006/main" count="211" uniqueCount="131">
  <si>
    <t>Case No. 2018-00294 Kentucky Utilities Company</t>
  </si>
  <si>
    <t>Case No. 2018-00295 Louisville Gas and Electric Company</t>
  </si>
  <si>
    <t>Recommended Adjustment</t>
  </si>
  <si>
    <t>KU</t>
  </si>
  <si>
    <t>Electric</t>
  </si>
  <si>
    <t>Gas</t>
  </si>
  <si>
    <t>LG&amp;E</t>
  </si>
  <si>
    <t>Kentucky Public Service Commission</t>
  </si>
  <si>
    <t>Capital Source</t>
  </si>
  <si>
    <t>Jurisdictional</t>
  </si>
  <si>
    <t xml:space="preserve">Capital </t>
  </si>
  <si>
    <t>Weighted</t>
  </si>
  <si>
    <t>Adjusted Capital</t>
  </si>
  <si>
    <t>Structure</t>
  </si>
  <si>
    <t>Cost %</t>
  </si>
  <si>
    <t>Company Proposed Rate of Return</t>
  </si>
  <si>
    <t>Short-Term Debt</t>
  </si>
  <si>
    <t>Long-Term Debt</t>
  </si>
  <si>
    <t>Common Equity</t>
  </si>
  <si>
    <t>Total</t>
  </si>
  <si>
    <t>Rate of Return</t>
  </si>
  <si>
    <t>Return Requirement</t>
  </si>
  <si>
    <t>Deficiency</t>
  </si>
  <si>
    <t>Income Tax Effect</t>
  </si>
  <si>
    <t>Jurisdictional Capitalization</t>
  </si>
  <si>
    <t>Adjusted Net Operating Income</t>
  </si>
  <si>
    <t>Revenue (Sufficiency) Deficiency</t>
  </si>
  <si>
    <t xml:space="preserve">Revenue Increase </t>
  </si>
  <si>
    <t>Rounding</t>
  </si>
  <si>
    <t>Check</t>
  </si>
  <si>
    <r>
      <t>Revenue Conversion Factor</t>
    </r>
    <r>
      <rPr>
        <sz val="12"/>
        <rFont val="Arial"/>
        <family val="2"/>
      </rPr>
      <t xml:space="preserve"> </t>
    </r>
  </si>
  <si>
    <t>Kentucky Utilities</t>
  </si>
  <si>
    <t>Louisville Gas and Electric Company–Electric</t>
  </si>
  <si>
    <t>Louisville Gas and Electric Company–Gas</t>
  </si>
  <si>
    <t>M&amp;S</t>
  </si>
  <si>
    <t>LG&amp;E-Electric</t>
  </si>
  <si>
    <t>LG&amp;E-Gas</t>
  </si>
  <si>
    <t>Company</t>
  </si>
  <si>
    <t>Credit Card Rebate</t>
  </si>
  <si>
    <t>% of Total</t>
  </si>
  <si>
    <t>Plant Materials and Operating Supplies</t>
  </si>
  <si>
    <t>Plant Materials and Operating Supplies and Stores Expenses Undistributed</t>
  </si>
  <si>
    <t>Stores</t>
  </si>
  <si>
    <t>Schedule B-8, Page 3 of 4</t>
  </si>
  <si>
    <t>Stores Expense Undistributed</t>
  </si>
  <si>
    <t>LG&amp;E Credit Card Rebate Allocation</t>
  </si>
  <si>
    <t xml:space="preserve">Response to </t>
  </si>
  <si>
    <t>OAG-KU 1.084</t>
  </si>
  <si>
    <t>OAG-LGE 1.084</t>
  </si>
  <si>
    <t>Schedule B-8, page 3 of 4</t>
  </si>
  <si>
    <t>Revenue Defficiency</t>
  </si>
  <si>
    <t>Difference</t>
  </si>
  <si>
    <t>Impact of Cost of Capital Differences</t>
  </si>
  <si>
    <t>Year</t>
  </si>
  <si>
    <t>Recommended Rate of Return</t>
  </si>
  <si>
    <t>Revenue Conversion Factor</t>
  </si>
  <si>
    <t>Operating Income</t>
  </si>
  <si>
    <t>Revenue Deficiency</t>
  </si>
  <si>
    <t>Adjustment 1</t>
  </si>
  <si>
    <t>Adjustment 2</t>
  </si>
  <si>
    <t>Adjustment 3</t>
  </si>
  <si>
    <t>Adjustment 4</t>
  </si>
  <si>
    <t>Adjustment 5</t>
  </si>
  <si>
    <t>Adjustment 6</t>
  </si>
  <si>
    <t>Adjustment 7</t>
  </si>
  <si>
    <t>Adjustment 8</t>
  </si>
  <si>
    <t>Adjustment 9</t>
  </si>
  <si>
    <t>Adjustment 10</t>
  </si>
  <si>
    <t>Adjustment 11</t>
  </si>
  <si>
    <t>Adjustment 12</t>
  </si>
  <si>
    <t>Adjustment 13</t>
  </si>
  <si>
    <t>Adjustment 14</t>
  </si>
  <si>
    <t xml:space="preserve"> Check </t>
  </si>
  <si>
    <t>Rate
 Base</t>
  </si>
  <si>
    <t>2017 Actual</t>
  </si>
  <si>
    <t>2018 Forecast</t>
  </si>
  <si>
    <t>2019 Plan</t>
  </si>
  <si>
    <t>2020 Plan</t>
  </si>
  <si>
    <t>Amount</t>
  </si>
  <si>
    <t>Annual O&amp;M Expense Outside Counsel (Litigation)</t>
  </si>
  <si>
    <t>Company Capitalization</t>
  </si>
  <si>
    <t>Company Rate Base</t>
  </si>
  <si>
    <t>Recommended Adjustments</t>
  </si>
  <si>
    <t>Company Operating Income</t>
  </si>
  <si>
    <t>Adjusted Capitalization</t>
  </si>
  <si>
    <t>Adjusted Operating Income</t>
  </si>
  <si>
    <t xml:space="preserve">Slippage </t>
  </si>
  <si>
    <r>
      <t xml:space="preserve">Uniform Diameter Transmission Line Replacement </t>
    </r>
    <r>
      <rPr>
        <sz val="12"/>
        <color theme="1"/>
        <rFont val="Calibri"/>
        <family val="2"/>
      </rPr>
      <t xml:space="preserve"> </t>
    </r>
  </si>
  <si>
    <r>
      <t>Nelson County Line Extension Project</t>
    </r>
    <r>
      <rPr>
        <sz val="12"/>
        <color theme="1"/>
        <rFont val="Calibri"/>
        <family val="2"/>
      </rPr>
      <t xml:space="preserve"> </t>
    </r>
  </si>
  <si>
    <r>
      <t xml:space="preserve">Plant Held for Future Use </t>
    </r>
    <r>
      <rPr>
        <sz val="12"/>
        <color theme="1"/>
        <rFont val="Calibri"/>
        <family val="2"/>
      </rPr>
      <t xml:space="preserve"> </t>
    </r>
  </si>
  <si>
    <t xml:space="preserve">Cash Working Capital </t>
  </si>
  <si>
    <r>
      <t xml:space="preserve">Late Payment Credit </t>
    </r>
    <r>
      <rPr>
        <sz val="12"/>
        <color theme="1"/>
        <rFont val="Calibri"/>
        <family val="2"/>
      </rPr>
      <t xml:space="preserve"> </t>
    </r>
  </si>
  <si>
    <r>
      <t>Employee Retirement Plans</t>
    </r>
    <r>
      <rPr>
        <sz val="12"/>
        <color theme="1"/>
        <rFont val="Calibri"/>
        <family val="2"/>
      </rPr>
      <t xml:space="preserve"> </t>
    </r>
  </si>
  <si>
    <r>
      <t>Directors and Officers Liability Insurance</t>
    </r>
    <r>
      <rPr>
        <sz val="12"/>
        <color theme="1"/>
        <rFont val="Calibri"/>
        <family val="2"/>
      </rPr>
      <t xml:space="preserve"> </t>
    </r>
  </si>
  <si>
    <r>
      <t>Dues for EEI and EPRI</t>
    </r>
    <r>
      <rPr>
        <sz val="12"/>
        <color theme="1"/>
        <rFont val="Calibri"/>
        <family val="2"/>
      </rPr>
      <t xml:space="preserve"> </t>
    </r>
  </si>
  <si>
    <r>
      <t>Outside Counsel Expense</t>
    </r>
    <r>
      <rPr>
        <sz val="12"/>
        <color theme="1"/>
        <rFont val="Calibri"/>
        <family val="2"/>
      </rPr>
      <t xml:space="preserve"> </t>
    </r>
  </si>
  <si>
    <r>
      <t xml:space="preserve">Credit-Card Rebate </t>
    </r>
    <r>
      <rPr>
        <sz val="12"/>
        <color theme="1"/>
        <rFont val="Calibri"/>
        <family val="2"/>
      </rPr>
      <t xml:space="preserve"> </t>
    </r>
  </si>
  <si>
    <r>
      <t>Economic Development</t>
    </r>
    <r>
      <rPr>
        <sz val="12"/>
        <color theme="1"/>
        <rFont val="Calibri"/>
        <family val="2"/>
      </rPr>
      <t xml:space="preserve"> </t>
    </r>
  </si>
  <si>
    <r>
      <t>Customer Education</t>
    </r>
    <r>
      <rPr>
        <sz val="12"/>
        <color theme="1"/>
        <rFont val="Calibri"/>
        <family val="2"/>
      </rPr>
      <t xml:space="preserve"> </t>
    </r>
  </si>
  <si>
    <r>
      <t>Baseline ECR Beneficial Reuse Operating Expense Credit</t>
    </r>
    <r>
      <rPr>
        <sz val="12"/>
        <color theme="1"/>
        <rFont val="Calibri"/>
        <family val="2"/>
      </rPr>
      <t xml:space="preserve"> </t>
    </r>
  </si>
  <si>
    <r>
      <t>Merger Mitigation Depancaking</t>
    </r>
    <r>
      <rPr>
        <sz val="12"/>
        <color theme="1"/>
        <rFont val="Calibri"/>
        <family val="2"/>
      </rPr>
      <t xml:space="preserve"> </t>
    </r>
  </si>
  <si>
    <r>
      <t xml:space="preserve">Amortization of Storm Damage Regulatory Asset </t>
    </r>
    <r>
      <rPr>
        <sz val="12"/>
        <color theme="1"/>
        <rFont val="Calibri"/>
        <family val="2"/>
      </rPr>
      <t xml:space="preserve"> </t>
    </r>
  </si>
  <si>
    <t xml:space="preserve">Amortization of State Tax Reform Regulatory Liability  </t>
  </si>
  <si>
    <r>
      <t>Interest Synchronization</t>
    </r>
    <r>
      <rPr>
        <sz val="12"/>
        <color theme="1"/>
        <rFont val="Calibri"/>
        <family val="2"/>
      </rPr>
      <t xml:space="preserve"> </t>
    </r>
  </si>
  <si>
    <t>Adjustment 15</t>
  </si>
  <si>
    <t>Adjustment 16</t>
  </si>
  <si>
    <t>Adjustment 17</t>
  </si>
  <si>
    <t>Adjustment 18</t>
  </si>
  <si>
    <t>Effect of Proxy Cost of Capital</t>
  </si>
  <si>
    <t>Maximum Revenue Increase</t>
  </si>
  <si>
    <t>Cost of Capital at Currently Approved ROE</t>
  </si>
  <si>
    <t>Company Cost of Capital</t>
  </si>
  <si>
    <t>Companies' Revenue Deficiency Calculation</t>
  </si>
  <si>
    <t>Adjustment #</t>
  </si>
  <si>
    <t>Description</t>
  </si>
  <si>
    <t>Recommended Maximum Revenue Change</t>
  </si>
  <si>
    <t>As of April 30, 2020</t>
  </si>
  <si>
    <t>Working Capital (Provided)/Required</t>
  </si>
  <si>
    <t>LG&amp;E-E</t>
  </si>
  <si>
    <t>LG&amp;E-G</t>
  </si>
  <si>
    <t>No-Notice Storage Injections and Withdrawals</t>
  </si>
  <si>
    <t>Pension Expense</t>
  </si>
  <si>
    <t>OPEB Expense</t>
  </si>
  <si>
    <t>Depreciation and Amortization</t>
  </si>
  <si>
    <t>Regulatory Debits</t>
  </si>
  <si>
    <t>Amortization of Regulatory Assets</t>
  </si>
  <si>
    <t>Amortization of Regulatory Liabilities</t>
  </si>
  <si>
    <t>Deferred:  Federal and State (Including ITC)</t>
  </si>
  <si>
    <r>
      <t xml:space="preserve">Source: </t>
    </r>
    <r>
      <rPr>
        <sz val="11"/>
        <rFont val="Arial"/>
        <family val="2"/>
      </rPr>
      <t>Schedules B-5.2 F (1)</t>
    </r>
  </si>
  <si>
    <t xml:space="preserve">Non-Cash Items to Which Companies Applied Revenue Lag </t>
  </si>
  <si>
    <t xml:space="preserve">Company's Initial Revenue Request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</si>
</sst>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0.000000"/>
    <numFmt numFmtId="168" formatCode="0.0%"/>
    <numFmt numFmtId="169" formatCode="0.00000"/>
  </numFmts>
  <fonts count="2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i/>
      <sz val="12"/>
      <color theme="3" tint="0.79998168889431442"/>
      <name val="Arial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4"/>
      <color theme="1"/>
      <name val="Arial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name val="Courie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7" fontId="2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/>
    <xf numFmtId="164" fontId="3" fillId="2" borderId="2" xfId="0" applyNumberFormat="1" applyFont="1" applyFill="1" applyBorder="1"/>
    <xf numFmtId="164" fontId="3" fillId="2" borderId="0" xfId="2" applyNumberFormat="1" applyFont="1" applyFill="1"/>
    <xf numFmtId="0" fontId="2" fillId="2" borderId="0" xfId="0" applyFont="1" applyFill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2" fillId="2" borderId="0" xfId="2" applyNumberFormat="1" applyFont="1" applyFill="1"/>
    <xf numFmtId="0" fontId="6" fillId="0" borderId="0" xfId="0" applyFont="1" applyFill="1"/>
    <xf numFmtId="0" fontId="4" fillId="0" borderId="0" xfId="0" applyFont="1" applyAlignment="1">
      <alignment vertical="center"/>
    </xf>
    <xf numFmtId="0" fontId="7" fillId="0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0" xfId="0" applyFont="1" applyFill="1" applyBorder="1"/>
    <xf numFmtId="165" fontId="2" fillId="2" borderId="0" xfId="1" applyNumberFormat="1" applyFont="1" applyFill="1"/>
    <xf numFmtId="165" fontId="8" fillId="2" borderId="0" xfId="1" applyNumberFormat="1" applyFont="1" applyFill="1" applyBorder="1"/>
    <xf numFmtId="10" fontId="8" fillId="2" borderId="0" xfId="1" applyNumberFormat="1" applyFont="1" applyFill="1" applyBorder="1"/>
    <xf numFmtId="10" fontId="2" fillId="2" borderId="0" xfId="3" applyNumberFormat="1" applyFont="1" applyFill="1"/>
    <xf numFmtId="166" fontId="2" fillId="2" borderId="0" xfId="3" applyNumberFormat="1" applyFont="1" applyFill="1" applyBorder="1"/>
    <xf numFmtId="0" fontId="2" fillId="2" borderId="0" xfId="0" applyFont="1" applyFill="1" applyBorder="1"/>
    <xf numFmtId="10" fontId="8" fillId="2" borderId="0" xfId="3" applyNumberFormat="1" applyFont="1" applyFill="1" applyBorder="1"/>
    <xf numFmtId="165" fontId="2" fillId="2" borderId="0" xfId="1" applyNumberFormat="1" applyFont="1" applyFill="1" applyBorder="1"/>
    <xf numFmtId="10" fontId="2" fillId="2" borderId="0" xfId="3" applyNumberFormat="1" applyFont="1" applyFill="1" applyBorder="1"/>
    <xf numFmtId="165" fontId="8" fillId="2" borderId="2" xfId="0" applyNumberFormat="1" applyFont="1" applyFill="1" applyBorder="1"/>
    <xf numFmtId="10" fontId="8" fillId="2" borderId="2" xfId="3" applyNumberFormat="1" applyFont="1" applyFill="1" applyBorder="1"/>
    <xf numFmtId="42" fontId="2" fillId="2" borderId="0" xfId="0" applyNumberFormat="1" applyFont="1" applyFill="1" applyBorder="1"/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165" fontId="9" fillId="0" borderId="0" xfId="1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left" indent="1"/>
    </xf>
    <xf numFmtId="167" fontId="2" fillId="0" borderId="0" xfId="0" applyNumberFormat="1" applyFont="1" applyFill="1" applyBorder="1"/>
    <xf numFmtId="167" fontId="2" fillId="0" borderId="0" xfId="0" applyNumberFormat="1" applyFont="1"/>
    <xf numFmtId="0" fontId="3" fillId="2" borderId="0" xfId="0" applyFont="1" applyFill="1" applyAlignment="1">
      <alignment horizontal="left"/>
    </xf>
    <xf numFmtId="164" fontId="3" fillId="2" borderId="0" xfId="2" applyNumberFormat="1" applyFont="1" applyFill="1" applyAlignment="1">
      <alignment horizontal="right"/>
    </xf>
    <xf numFmtId="10" fontId="3" fillId="2" borderId="1" xfId="3" applyNumberFormat="1" applyFont="1" applyFill="1" applyBorder="1" applyAlignment="1">
      <alignment horizontal="right"/>
    </xf>
    <xf numFmtId="165" fontId="3" fillId="2" borderId="0" xfId="1" applyNumberFormat="1" applyFont="1" applyFill="1" applyAlignment="1">
      <alignment horizontal="right"/>
    </xf>
    <xf numFmtId="0" fontId="0" fillId="2" borderId="0" xfId="0" applyFont="1" applyFill="1" applyAlignment="1">
      <alignment horizontal="left"/>
    </xf>
    <xf numFmtId="165" fontId="3" fillId="2" borderId="1" xfId="1" applyNumberFormat="1" applyFont="1" applyFill="1" applyBorder="1" applyAlignment="1">
      <alignment horizontal="right"/>
    </xf>
    <xf numFmtId="43" fontId="3" fillId="2" borderId="1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1"/>
    </xf>
    <xf numFmtId="164" fontId="3" fillId="2" borderId="2" xfId="2" applyNumberFormat="1" applyFont="1" applyFill="1" applyBorder="1" applyAlignment="1">
      <alignment horizontal="left"/>
    </xf>
    <xf numFmtId="0" fontId="7" fillId="2" borderId="0" xfId="0" applyFont="1" applyFill="1" applyBorder="1"/>
    <xf numFmtId="0" fontId="7" fillId="2" borderId="0" xfId="0" applyFont="1" applyFill="1"/>
    <xf numFmtId="165" fontId="0" fillId="0" borderId="0" xfId="1" applyNumberFormat="1" applyFont="1"/>
    <xf numFmtId="165" fontId="0" fillId="0" borderId="0" xfId="0" applyNumberFormat="1"/>
    <xf numFmtId="168" fontId="0" fillId="0" borderId="0" xfId="3" applyNumberFormat="1" applyFont="1"/>
    <xf numFmtId="0" fontId="10" fillId="0" borderId="0" xfId="0" applyFont="1" applyAlignment="1">
      <alignment horizontal="center"/>
    </xf>
    <xf numFmtId="164" fontId="0" fillId="0" borderId="2" xfId="2" applyNumberFormat="1" applyFont="1" applyBorder="1"/>
    <xf numFmtId="0" fontId="10" fillId="0" borderId="0" xfId="0" applyFont="1"/>
    <xf numFmtId="0" fontId="10" fillId="0" borderId="3" xfId="0" applyFont="1" applyBorder="1" applyAlignment="1">
      <alignment horizontal="center" wrapText="1"/>
    </xf>
    <xf numFmtId="168" fontId="0" fillId="0" borderId="2" xfId="3" applyNumberFormat="1" applyFont="1" applyBorder="1"/>
    <xf numFmtId="165" fontId="0" fillId="0" borderId="0" xfId="1" applyNumberFormat="1" applyFont="1" applyFill="1"/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/>
    <xf numFmtId="0" fontId="12" fillId="0" borderId="0" xfId="0" applyFont="1"/>
    <xf numFmtId="164" fontId="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4" fillId="2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10" fontId="3" fillId="2" borderId="0" xfId="0" applyNumberFormat="1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2" applyNumberFormat="1" applyFont="1" applyFill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5" fillId="3" borderId="3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164" fontId="3" fillId="3" borderId="0" xfId="0" applyNumberFormat="1" applyFont="1" applyFill="1"/>
    <xf numFmtId="165" fontId="3" fillId="3" borderId="0" xfId="0" applyNumberFormat="1" applyFont="1" applyFill="1"/>
    <xf numFmtId="164" fontId="3" fillId="3" borderId="2" xfId="0" applyNumberFormat="1" applyFont="1" applyFill="1" applyBorder="1"/>
    <xf numFmtId="0" fontId="15" fillId="3" borderId="0" xfId="0" applyFont="1" applyFill="1"/>
    <xf numFmtId="0" fontId="16" fillId="2" borderId="0" xfId="0" applyFont="1" applyFill="1"/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3" fillId="2" borderId="4" xfId="0" applyNumberFormat="1" applyFont="1" applyFill="1" applyBorder="1"/>
    <xf numFmtId="164" fontId="3" fillId="2" borderId="0" xfId="2" applyNumberFormat="1" applyFont="1" applyFill="1" applyBorder="1"/>
    <xf numFmtId="164" fontId="2" fillId="2" borderId="0" xfId="2" applyNumberFormat="1" applyFont="1" applyFill="1" applyBorder="1"/>
    <xf numFmtId="0" fontId="3" fillId="0" borderId="0" xfId="0" applyFont="1" applyFill="1"/>
    <xf numFmtId="165" fontId="3" fillId="2" borderId="0" xfId="1" applyNumberFormat="1" applyFont="1" applyFill="1"/>
    <xf numFmtId="10" fontId="8" fillId="2" borderId="5" xfId="3" applyNumberFormat="1" applyFont="1" applyFill="1" applyBorder="1"/>
    <xf numFmtId="0" fontId="5" fillId="4" borderId="0" xfId="0" applyFont="1" applyFill="1" applyAlignment="1">
      <alignment horizontal="center" wrapText="1"/>
    </xf>
    <xf numFmtId="164" fontId="3" fillId="4" borderId="0" xfId="0" applyNumberFormat="1" applyFont="1" applyFill="1"/>
    <xf numFmtId="165" fontId="3" fillId="4" borderId="0" xfId="0" applyNumberFormat="1" applyFont="1" applyFill="1"/>
    <xf numFmtId="10" fontId="3" fillId="4" borderId="0" xfId="0" applyNumberFormat="1" applyFont="1" applyFill="1"/>
    <xf numFmtId="0" fontId="2" fillId="0" borderId="0" xfId="0" applyFont="1" applyFill="1"/>
    <xf numFmtId="165" fontId="17" fillId="0" borderId="0" xfId="0" applyNumberFormat="1" applyFont="1" applyFill="1" applyAlignment="1">
      <alignment horizontal="right"/>
    </xf>
    <xf numFmtId="0" fontId="15" fillId="0" borderId="0" xfId="0" applyFont="1" applyFill="1"/>
    <xf numFmtId="165" fontId="17" fillId="0" borderId="0" xfId="0" applyNumberFormat="1" applyFont="1" applyFill="1"/>
    <xf numFmtId="0" fontId="17" fillId="0" borderId="0" xfId="0" applyFont="1" applyFill="1"/>
    <xf numFmtId="169" fontId="3" fillId="4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65" fontId="3" fillId="0" borderId="0" xfId="1" applyNumberFormat="1" applyFont="1" applyFill="1"/>
    <xf numFmtId="10" fontId="0" fillId="0" borderId="0" xfId="0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164" fontId="19" fillId="0" borderId="0" xfId="0" applyNumberFormat="1" applyFont="1" applyBorder="1"/>
    <xf numFmtId="165" fontId="18" fillId="0" borderId="0" xfId="0" applyNumberFormat="1" applyFont="1" applyFill="1" applyBorder="1"/>
    <xf numFmtId="164" fontId="3" fillId="0" borderId="0" xfId="0" applyNumberFormat="1" applyFont="1"/>
    <xf numFmtId="165" fontId="3" fillId="2" borderId="0" xfId="0" applyNumberFormat="1" applyFont="1" applyFill="1"/>
    <xf numFmtId="165" fontId="3" fillId="2" borderId="0" xfId="1" applyNumberFormat="1" applyFont="1" applyFill="1" applyBorder="1"/>
    <xf numFmtId="165" fontId="3" fillId="2" borderId="1" xfId="1" applyNumberFormat="1" applyFont="1" applyFill="1" applyBorder="1"/>
    <xf numFmtId="0" fontId="2" fillId="0" borderId="0" xfId="0" applyFont="1" applyFill="1" applyBorder="1"/>
    <xf numFmtId="164" fontId="0" fillId="0" borderId="0" xfId="2" applyNumberFormat="1" applyFont="1" applyFill="1"/>
    <xf numFmtId="37" fontId="21" fillId="0" borderId="0" xfId="100" applyFont="1"/>
    <xf numFmtId="37" fontId="22" fillId="0" borderId="0" xfId="100" applyFont="1" applyAlignment="1">
      <alignment horizontal="centerContinuous"/>
    </xf>
    <xf numFmtId="37" fontId="21" fillId="0" borderId="0" xfId="100" applyFont="1" applyAlignment="1">
      <alignment horizontal="center" wrapText="1"/>
    </xf>
    <xf numFmtId="43" fontId="21" fillId="0" borderId="0" xfId="1" applyFont="1"/>
    <xf numFmtId="0" fontId="21" fillId="0" borderId="0" xfId="1" applyNumberFormat="1" applyFont="1" applyAlignment="1">
      <alignment horizontal="center"/>
    </xf>
    <xf numFmtId="164" fontId="21" fillId="0" borderId="0" xfId="2" applyNumberFormat="1" applyFont="1"/>
    <xf numFmtId="165" fontId="21" fillId="0" borderId="0" xfId="1" applyNumberFormat="1" applyFont="1"/>
    <xf numFmtId="43" fontId="23" fillId="0" borderId="0" xfId="1" applyFont="1"/>
    <xf numFmtId="165" fontId="22" fillId="0" borderId="0" xfId="1" applyNumberFormat="1" applyFont="1"/>
    <xf numFmtId="43" fontId="22" fillId="0" borderId="0" xfId="1" applyFont="1"/>
    <xf numFmtId="37" fontId="22" fillId="0" borderId="3" xfId="100" applyFont="1" applyBorder="1" applyAlignment="1">
      <alignment horizontal="center"/>
    </xf>
    <xf numFmtId="0" fontId="2" fillId="0" borderId="0" xfId="0" applyFont="1" applyBorder="1"/>
    <xf numFmtId="37" fontId="21" fillId="0" borderId="0" xfId="100" applyFont="1" applyBorder="1"/>
    <xf numFmtId="37" fontId="22" fillId="0" borderId="0" xfId="100" applyFont="1" applyBorder="1" applyAlignment="1">
      <alignment horizontal="center" wrapText="1"/>
    </xf>
    <xf numFmtId="164" fontId="21" fillId="0" borderId="0" xfId="2" applyNumberFormat="1" applyFont="1" applyBorder="1"/>
    <xf numFmtId="165" fontId="21" fillId="0" borderId="0" xfId="1" applyNumberFormat="1" applyFont="1" applyBorder="1"/>
    <xf numFmtId="164" fontId="22" fillId="0" borderId="0" xfId="2" applyNumberFormat="1" applyFont="1" applyBorder="1"/>
    <xf numFmtId="37" fontId="22" fillId="0" borderId="3" xfId="100" applyFont="1" applyBorder="1" applyAlignment="1">
      <alignment horizontal="center" wrapText="1"/>
    </xf>
    <xf numFmtId="164" fontId="22" fillId="0" borderId="2" xfId="2" applyNumberFormat="1" applyFont="1" applyBorder="1"/>
    <xf numFmtId="0" fontId="4" fillId="2" borderId="3" xfId="0" applyFont="1" applyFill="1" applyBorder="1" applyAlignment="1">
      <alignment horizontal="center"/>
    </xf>
    <xf numFmtId="37" fontId="22" fillId="0" borderId="3" xfId="100" applyFont="1" applyBorder="1" applyAlignment="1">
      <alignment horizontal="center"/>
    </xf>
  </cellXfs>
  <cellStyles count="127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  <cellStyle name="Normal 2" xfId="10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'CC Rebate'!$P$53</c:f>
              <c:strCache>
                <c:ptCount val="1"/>
                <c:pt idx="0">
                  <c:v>Kentucky Utilities</c:v>
                </c:pt>
              </c:strCache>
            </c:strRef>
          </c:tx>
          <c:marker>
            <c:symbol val="none"/>
          </c:marker>
          <c:cat>
            <c:numRef>
              <c:f>'CC Rebate'!$O$54:$O$58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'CC Rebate'!$P$54:$P$58</c:f>
              <c:numCache>
                <c:formatCode>_(* #,##0_);_(* \(#,##0\);_(* "-"??_);_(@_)</c:formatCode>
                <c:ptCount val="5"/>
                <c:pt idx="0">
                  <c:v>4.056361E7</c:v>
                </c:pt>
                <c:pt idx="1">
                  <c:v>4.3457194E7</c:v>
                </c:pt>
                <c:pt idx="2">
                  <c:v>4.4624673E7</c:v>
                </c:pt>
                <c:pt idx="3">
                  <c:v>4.9389015E7</c:v>
                </c:pt>
                <c:pt idx="4">
                  <c:v>5.5474233E7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B3-3C46-8E93-776BB46F9902}"/>
            </c:ext>
          </c:extLst>
        </c:ser>
        <c:ser>
          <c:idx val="2"/>
          <c:order val="1"/>
          <c:tx>
            <c:strRef>
              <c:f>'CC Rebate'!$Q$53</c:f>
              <c:strCache>
                <c:ptCount val="1"/>
                <c:pt idx="0">
                  <c:v>LG&amp;E</c:v>
                </c:pt>
              </c:strCache>
            </c:strRef>
          </c:tx>
          <c:marker>
            <c:symbol val="none"/>
          </c:marker>
          <c:cat>
            <c:numRef>
              <c:f>'CC Rebate'!$O$54:$O$58</c:f>
              <c:numCache>
                <c:formatCode>General</c:formatCode>
                <c:ptCount val="5"/>
                <c:pt idx="0">
                  <c:v>2013.0</c:v>
                </c:pt>
                <c:pt idx="1">
                  <c:v>2014.0</c:v>
                </c:pt>
                <c:pt idx="2">
                  <c:v>2015.0</c:v>
                </c:pt>
                <c:pt idx="3">
                  <c:v>2016.0</c:v>
                </c:pt>
                <c:pt idx="4">
                  <c:v>2017.0</c:v>
                </c:pt>
              </c:numCache>
            </c:numRef>
          </c:cat>
          <c:val>
            <c:numRef>
              <c:f>'CC Rebate'!$Q$54:$Q$58</c:f>
              <c:numCache>
                <c:formatCode>_(* #,##0_);_(* \(#,##0\);_(* "-"??_);_(@_)</c:formatCode>
                <c:ptCount val="5"/>
                <c:pt idx="0">
                  <c:v>4.2002576E7</c:v>
                </c:pt>
                <c:pt idx="1">
                  <c:v>4.1783294E7</c:v>
                </c:pt>
                <c:pt idx="2">
                  <c:v>3.7595021E7</c:v>
                </c:pt>
                <c:pt idx="3">
                  <c:v>4.1417599E7</c:v>
                </c:pt>
                <c:pt idx="4">
                  <c:v>4.3134675E7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B3-3C46-8E93-776BB46F9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501304"/>
        <c:axId val="-2063181672"/>
      </c:lineChart>
      <c:catAx>
        <c:axId val="-207850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3181672"/>
        <c:crosses val="autoZero"/>
        <c:auto val="1"/>
        <c:lblAlgn val="ctr"/>
        <c:lblOffset val="100"/>
        <c:noMultiLvlLbl val="0"/>
      </c:catAx>
      <c:valAx>
        <c:axId val="-2063181672"/>
        <c:scaling>
          <c:orientation val="minMax"/>
          <c:min val="3.0E7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078501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</a:t>
            </a:r>
            <a:r>
              <a:rPr lang="en-US" baseline="0"/>
              <a:t> Counsel-Litigation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Legal!$D$23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Legal!$B$24:$B$27</c:f>
              <c:strCache>
                <c:ptCount val="4"/>
                <c:pt idx="0">
                  <c:v>2017 Actual</c:v>
                </c:pt>
                <c:pt idx="1">
                  <c:v>2018 Forecast</c:v>
                </c:pt>
                <c:pt idx="2">
                  <c:v>2019 Plan</c:v>
                </c:pt>
                <c:pt idx="3">
                  <c:v>2020 Plan</c:v>
                </c:pt>
              </c:strCache>
            </c:strRef>
          </c:cat>
          <c:val>
            <c:numRef>
              <c:f>Legal!$D$24:$D$27</c:f>
              <c:numCache>
                <c:formatCode>_("$"* #,##0_);_("$"* \(#,##0\);_("$"* "-"??_);_(@_)</c:formatCode>
                <c:ptCount val="4"/>
                <c:pt idx="0">
                  <c:v>1.71E6</c:v>
                </c:pt>
                <c:pt idx="1">
                  <c:v>3.073E6</c:v>
                </c:pt>
                <c:pt idx="2">
                  <c:v>2.086E6</c:v>
                </c:pt>
                <c:pt idx="3">
                  <c:v>2.107E6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03-004C-BECE-13D68E075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62934664"/>
        <c:axId val="-20629965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Legal!$C$23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Legal!$B$24:$B$27</c15:sqref>
                        </c15:formulaRef>
                      </c:ext>
                    </c:extLst>
                    <c:strCache>
                      <c:ptCount val="4"/>
                      <c:pt idx="0">
                        <c:v>2017 Actual</c:v>
                      </c:pt>
                      <c:pt idx="1">
                        <c:v>2018 Forecast</c:v>
                      </c:pt>
                      <c:pt idx="2">
                        <c:v>2019 Plan</c:v>
                      </c:pt>
                      <c:pt idx="3">
                        <c:v>2020 Plan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Legal!$C$24:$C$27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03-004C-BECE-13D68E0752B0}"/>
                  </c:ext>
                </c:extLst>
              </c15:ser>
            </c15:filteredBarSeries>
          </c:ext>
        </c:extLst>
      </c:barChart>
      <c:catAx>
        <c:axId val="-206293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996552"/>
        <c:crosses val="autoZero"/>
        <c:auto val="1"/>
        <c:lblAlgn val="ctr"/>
        <c:lblOffset val="100"/>
        <c:noMultiLvlLbl val="0"/>
      </c:catAx>
      <c:valAx>
        <c:axId val="-206299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934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6350</xdr:colOff>
      <xdr:row>31</xdr:row>
      <xdr:rowOff>127000</xdr:rowOff>
    </xdr:from>
    <xdr:to>
      <xdr:col>18</xdr:col>
      <xdr:colOff>641350</xdr:colOff>
      <xdr:row>46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7</xdr:row>
      <xdr:rowOff>114300</xdr:rowOff>
    </xdr:from>
    <xdr:to>
      <xdr:col>6</xdr:col>
      <xdr:colOff>38100</xdr:colOff>
      <xdr:row>21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2D75828-8F00-454F-A8CD-D53D1542E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34"/>
  <sheetViews>
    <sheetView workbookViewId="0">
      <selection activeCell="B26" sqref="B26"/>
    </sheetView>
  </sheetViews>
  <sheetFormatPr baseColWidth="10" defaultRowHeight="15" x14ac:dyDescent="0"/>
  <cols>
    <col min="1" max="1" width="5" style="2" customWidth="1"/>
    <col min="2" max="2" width="41.5" style="2" customWidth="1"/>
    <col min="3" max="3" width="18.1640625" style="2" bestFit="1" customWidth="1"/>
    <col min="4" max="4" width="1.1640625" style="2" customWidth="1"/>
    <col min="5" max="5" width="17" style="2" bestFit="1" customWidth="1"/>
    <col min="6" max="6" width="1.33203125" style="2" customWidth="1"/>
    <col min="7" max="7" width="17" style="2" bestFit="1" customWidth="1"/>
    <col min="8" max="8" width="2.1640625" customWidth="1"/>
    <col min="9" max="9" width="31.1640625" style="2" bestFit="1" customWidth="1"/>
    <col min="10" max="10" width="17.6640625" style="2" customWidth="1"/>
    <col min="11" max="11" width="1.33203125" style="2" customWidth="1"/>
    <col min="12" max="12" width="19.1640625" style="2" customWidth="1"/>
    <col min="13" max="13" width="1.33203125" style="2" customWidth="1"/>
    <col min="14" max="14" width="15.5" style="2" customWidth="1"/>
    <col min="15" max="15" width="2.33203125" style="2" customWidth="1"/>
    <col min="16" max="16384" width="10.83203125" style="2"/>
  </cols>
  <sheetData>
    <row r="1" spans="1:9" ht="17">
      <c r="A1" s="10" t="s">
        <v>7</v>
      </c>
    </row>
    <row r="2" spans="1:9" ht="17">
      <c r="A2" s="10"/>
    </row>
    <row r="3" spans="1:9">
      <c r="A3" s="11" t="s">
        <v>0</v>
      </c>
    </row>
    <row r="4" spans="1:9">
      <c r="A4" s="11" t="s">
        <v>1</v>
      </c>
      <c r="B4" s="1"/>
    </row>
    <row r="6" spans="1:9">
      <c r="B6" s="12" t="s">
        <v>115</v>
      </c>
    </row>
    <row r="8" spans="1:9" ht="16" thickBot="1">
      <c r="B8" s="6"/>
      <c r="C8" s="6"/>
      <c r="D8" s="6"/>
      <c r="E8" s="132" t="s">
        <v>6</v>
      </c>
      <c r="F8" s="132"/>
      <c r="G8" s="132"/>
    </row>
    <row r="9" spans="1:9" ht="16" thickBot="1">
      <c r="B9" s="6"/>
      <c r="C9" s="7" t="s">
        <v>3</v>
      </c>
      <c r="D9" s="8"/>
      <c r="E9" s="7" t="s">
        <v>4</v>
      </c>
      <c r="F9" s="8"/>
      <c r="G9" s="7" t="s">
        <v>5</v>
      </c>
    </row>
    <row r="10" spans="1:9">
      <c r="B10" s="3" t="s">
        <v>130</v>
      </c>
      <c r="C10" s="5">
        <v>112459858.82110377</v>
      </c>
      <c r="D10" s="9"/>
      <c r="E10" s="9">
        <v>34887485.053885646</v>
      </c>
      <c r="F10" s="9"/>
      <c r="G10" s="9">
        <v>24924874.256785076</v>
      </c>
    </row>
    <row r="11" spans="1:9">
      <c r="B11" s="3" t="s">
        <v>2</v>
      </c>
      <c r="C11" s="110">
        <f>+'RMA Summary'!H33</f>
        <v>-55819583.231684715</v>
      </c>
      <c r="D11" s="17"/>
      <c r="E11" s="110">
        <f>+'RMA Summary'!N33</f>
        <v>-35561755.92757564</v>
      </c>
      <c r="F11" s="17"/>
      <c r="G11" s="110">
        <f>+'RMA Summary'!T33</f>
        <v>-8019343.528783666</v>
      </c>
    </row>
    <row r="12" spans="1:9" ht="16" thickBot="1">
      <c r="B12" s="88" t="s">
        <v>109</v>
      </c>
      <c r="C12" s="4">
        <f>+C10+C11</f>
        <v>56640275.589419052</v>
      </c>
      <c r="D12" s="6"/>
      <c r="E12" s="4">
        <f>+E10+E11</f>
        <v>-674270.87368999422</v>
      </c>
      <c r="F12" s="6"/>
      <c r="G12" s="4">
        <f>+G10+G11-1</f>
        <v>16905529.728001408</v>
      </c>
    </row>
    <row r="13" spans="1:9" ht="10" customHeight="1" thickTop="1">
      <c r="B13" s="6"/>
      <c r="C13" s="6"/>
      <c r="D13" s="6"/>
      <c r="E13" s="6"/>
      <c r="F13" s="6"/>
      <c r="G13" s="6"/>
    </row>
    <row r="16" spans="1:9">
      <c r="I16" s="12" t="s">
        <v>112</v>
      </c>
    </row>
    <row r="18" spans="9:15" ht="16" thickBot="1">
      <c r="I18" s="6"/>
      <c r="J18" s="6"/>
      <c r="K18" s="6"/>
      <c r="L18" s="132" t="s">
        <v>6</v>
      </c>
      <c r="M18" s="132"/>
      <c r="N18" s="132"/>
      <c r="O18" s="6"/>
    </row>
    <row r="19" spans="9:15" ht="16" thickBot="1">
      <c r="I19" s="6"/>
      <c r="J19" s="7" t="s">
        <v>3</v>
      </c>
      <c r="K19" s="8"/>
      <c r="L19" s="7" t="s">
        <v>4</v>
      </c>
      <c r="M19" s="8"/>
      <c r="N19" s="7" t="s">
        <v>5</v>
      </c>
      <c r="O19" s="6"/>
    </row>
    <row r="20" spans="9:15">
      <c r="I20" s="36" t="s">
        <v>24</v>
      </c>
      <c r="J20" s="37">
        <v>4099135883</v>
      </c>
      <c r="K20" s="9"/>
      <c r="L20" s="37">
        <v>2593434547</v>
      </c>
      <c r="M20" s="9"/>
      <c r="N20" s="37">
        <v>788382062</v>
      </c>
      <c r="O20" s="6"/>
    </row>
    <row r="21" spans="9:15">
      <c r="I21" s="36" t="s">
        <v>20</v>
      </c>
      <c r="J21" s="38">
        <f>+COC!J15</f>
        <v>7.5591022201740132E-2</v>
      </c>
      <c r="K21" s="6"/>
      <c r="L21" s="38">
        <f>+COC!J24</f>
        <v>7.6178470163047185E-2</v>
      </c>
      <c r="M21" s="6"/>
      <c r="N21" s="38">
        <f>+COC!J33</f>
        <v>7.6178470160202683E-2</v>
      </c>
      <c r="O21" s="6"/>
    </row>
    <row r="22" spans="9:15">
      <c r="I22" s="36" t="s">
        <v>21</v>
      </c>
      <c r="J22" s="39">
        <f>+J20*J21</f>
        <v>309857871.53980267</v>
      </c>
      <c r="K22" s="6"/>
      <c r="L22" s="39">
        <f>+L20*L21</f>
        <v>197563876.25845531</v>
      </c>
      <c r="M22" s="6"/>
      <c r="N22" s="39">
        <f>+N20*N21</f>
        <v>60057739.384906061</v>
      </c>
      <c r="O22" s="6"/>
    </row>
    <row r="23" spans="9:15">
      <c r="I23" s="40" t="s">
        <v>25</v>
      </c>
      <c r="J23" s="41">
        <v>225740344</v>
      </c>
      <c r="K23" s="6"/>
      <c r="L23" s="41">
        <v>171415400</v>
      </c>
      <c r="M23" s="6"/>
      <c r="N23" s="41">
        <v>41422432</v>
      </c>
      <c r="O23" s="6"/>
    </row>
    <row r="24" spans="9:15">
      <c r="I24" s="40" t="s">
        <v>22</v>
      </c>
      <c r="J24" s="39">
        <f>+J22-J23</f>
        <v>84117527.53980267</v>
      </c>
      <c r="K24" s="6"/>
      <c r="L24" s="39">
        <f>+L22-L23</f>
        <v>26148476.258455306</v>
      </c>
      <c r="M24" s="6"/>
      <c r="N24" s="39">
        <f>+N22-N23</f>
        <v>18635307.384906061</v>
      </c>
      <c r="O24" s="6"/>
    </row>
    <row r="25" spans="9:15">
      <c r="I25" s="36" t="s">
        <v>23</v>
      </c>
      <c r="J25" s="41">
        <f>(+J24*$J$32)-J24</f>
        <v>28545797.281301096</v>
      </c>
      <c r="K25" s="6"/>
      <c r="L25" s="41">
        <f>(+L24*L32)-L24</f>
        <v>8826535.693537496</v>
      </c>
      <c r="M25" s="6"/>
      <c r="N25" s="42">
        <f>(+N24*N32)-N24</f>
        <v>6290431.7699861638</v>
      </c>
      <c r="O25" s="6"/>
    </row>
    <row r="26" spans="9:15">
      <c r="I26" s="36" t="s">
        <v>26</v>
      </c>
      <c r="J26" s="39">
        <f>+J24+J25</f>
        <v>112663324.82110377</v>
      </c>
      <c r="K26" s="6"/>
      <c r="L26" s="39">
        <f>+L24+L25</f>
        <v>34975011.951992802</v>
      </c>
      <c r="M26" s="6"/>
      <c r="N26" s="39">
        <f>+N24+N25</f>
        <v>24925739.154892225</v>
      </c>
      <c r="O26" s="6"/>
    </row>
    <row r="27" spans="9:15">
      <c r="I27" s="43" t="s">
        <v>28</v>
      </c>
      <c r="J27" s="41">
        <v>-203466</v>
      </c>
      <c r="K27" s="6"/>
      <c r="L27" s="41">
        <v>-87527</v>
      </c>
      <c r="M27" s="6"/>
      <c r="N27" s="41">
        <v>-865</v>
      </c>
      <c r="O27" s="6"/>
    </row>
    <row r="28" spans="9:15" ht="16" thickBot="1">
      <c r="I28" s="36" t="s">
        <v>27</v>
      </c>
      <c r="J28" s="44">
        <f>+J26+J27</f>
        <v>112459858.82110377</v>
      </c>
      <c r="K28" s="6"/>
      <c r="L28" s="44">
        <f>+L26+L27</f>
        <v>34887484.951992802</v>
      </c>
      <c r="M28" s="6"/>
      <c r="N28" s="44">
        <f>+N26+N27</f>
        <v>24924874.154892225</v>
      </c>
      <c r="O28" s="6"/>
    </row>
    <row r="29" spans="9:15" ht="10" customHeight="1" thickTop="1">
      <c r="I29" s="6"/>
      <c r="J29" s="6"/>
      <c r="K29" s="6"/>
      <c r="L29" s="6"/>
      <c r="M29" s="6"/>
      <c r="N29" s="6"/>
      <c r="O29" s="6"/>
    </row>
    <row r="32" spans="9:15">
      <c r="I32" s="33" t="s">
        <v>30</v>
      </c>
      <c r="J32" s="34">
        <v>1.3393561141914665</v>
      </c>
      <c r="L32" s="35">
        <v>1.3375544948124221</v>
      </c>
      <c r="M32" s="35"/>
      <c r="N32" s="35">
        <v>1.3375544948124221</v>
      </c>
    </row>
    <row r="33" spans="9:14">
      <c r="I33" s="29" t="s">
        <v>29</v>
      </c>
      <c r="J33" s="30">
        <f>+C10</f>
        <v>112459858.82110377</v>
      </c>
      <c r="K33" s="31">
        <v>112663325</v>
      </c>
      <c r="L33" s="30">
        <f>+E10</f>
        <v>34887485.053885646</v>
      </c>
      <c r="M33" s="30"/>
      <c r="N33" s="30">
        <f>+G10</f>
        <v>24924874.256785076</v>
      </c>
    </row>
    <row r="34" spans="9:14">
      <c r="I34" s="32"/>
      <c r="J34" s="30">
        <f>+J33-J28</f>
        <v>0</v>
      </c>
      <c r="K34" s="30">
        <f>+K33-K17</f>
        <v>112663325</v>
      </c>
      <c r="L34" s="30">
        <f>+L33-L28</f>
        <v>0.10189284384250641</v>
      </c>
      <c r="N34" s="30">
        <f>+N33-N28</f>
        <v>0.10189285129308701</v>
      </c>
    </row>
  </sheetData>
  <mergeCells count="2">
    <mergeCell ref="E8:G8"/>
    <mergeCell ref="L18:N18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K36"/>
  <sheetViews>
    <sheetView workbookViewId="0">
      <selection activeCell="B8" sqref="B8:K34"/>
    </sheetView>
  </sheetViews>
  <sheetFormatPr baseColWidth="10" defaultRowHeight="15" x14ac:dyDescent="0"/>
  <cols>
    <col min="1" max="1" width="2.33203125" style="2" customWidth="1"/>
    <col min="2" max="2" width="19.5" style="2" customWidth="1"/>
    <col min="3" max="3" width="1.33203125" style="2" customWidth="1"/>
    <col min="4" max="4" width="19.83203125" style="2" customWidth="1"/>
    <col min="5" max="5" width="1.33203125" style="2" customWidth="1"/>
    <col min="6" max="6" width="11" style="2" bestFit="1" customWidth="1"/>
    <col min="7" max="7" width="1.33203125" style="2" customWidth="1"/>
    <col min="8" max="8" width="11" style="2" bestFit="1" customWidth="1"/>
    <col min="9" max="9" width="1.33203125" style="2" customWidth="1"/>
    <col min="10" max="10" width="11" style="2" bestFit="1" customWidth="1"/>
    <col min="11" max="11" width="2.5" style="2" customWidth="1"/>
  </cols>
  <sheetData>
    <row r="1" spans="1:11" ht="17">
      <c r="A1" s="60" t="str">
        <f>+'Rev Chg'!A1</f>
        <v>Kentucky Public Service Commission</v>
      </c>
      <c r="B1" s="59"/>
    </row>
    <row r="2" spans="1:11" ht="17">
      <c r="A2" s="60"/>
      <c r="B2" s="59"/>
    </row>
    <row r="3" spans="1:11">
      <c r="A3" s="59" t="str">
        <f>+'Rev Chg'!A3</f>
        <v>Case No. 2018-00294 Kentucky Utilities Company</v>
      </c>
      <c r="B3" s="59"/>
    </row>
    <row r="4" spans="1:11">
      <c r="A4" s="59" t="str">
        <f>+'Rev Chg'!A4</f>
        <v>Case No. 2018-00295 Louisville Gas and Electric Company</v>
      </c>
      <c r="B4" s="59"/>
    </row>
    <row r="5" spans="1:11">
      <c r="A5" s="59"/>
      <c r="B5" s="59"/>
    </row>
    <row r="6" spans="1:11">
      <c r="B6" s="12" t="s">
        <v>15</v>
      </c>
    </row>
    <row r="7" spans="1:11">
      <c r="B7" s="12"/>
    </row>
    <row r="8" spans="1:11">
      <c r="B8" s="45" t="s">
        <v>31</v>
      </c>
      <c r="C8" s="6"/>
      <c r="D8" s="6"/>
      <c r="E8" s="6"/>
      <c r="F8" s="6"/>
      <c r="G8" s="6"/>
      <c r="H8" s="6"/>
      <c r="I8" s="6"/>
      <c r="J8" s="6"/>
      <c r="K8" s="6"/>
    </row>
    <row r="9" spans="1:11"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B10" s="13"/>
      <c r="C10" s="13"/>
      <c r="D10" s="14" t="s">
        <v>9</v>
      </c>
      <c r="E10" s="13"/>
      <c r="F10" s="14" t="s">
        <v>10</v>
      </c>
      <c r="G10" s="13"/>
      <c r="H10" s="14"/>
      <c r="I10" s="13"/>
      <c r="J10" s="14" t="s">
        <v>11</v>
      </c>
      <c r="K10" s="6"/>
    </row>
    <row r="11" spans="1:11" ht="16" thickBot="1">
      <c r="B11" s="15" t="s">
        <v>8</v>
      </c>
      <c r="C11" s="14"/>
      <c r="D11" s="15" t="s">
        <v>12</v>
      </c>
      <c r="E11" s="14"/>
      <c r="F11" s="15" t="s">
        <v>13</v>
      </c>
      <c r="G11" s="14"/>
      <c r="H11" s="15" t="s">
        <v>14</v>
      </c>
      <c r="I11" s="14"/>
      <c r="J11" s="15" t="s">
        <v>14</v>
      </c>
      <c r="K11" s="6"/>
    </row>
    <row r="12" spans="1:11">
      <c r="B12" s="16" t="s">
        <v>16</v>
      </c>
      <c r="C12" s="16"/>
      <c r="D12" s="18">
        <v>51047467</v>
      </c>
      <c r="E12" s="16"/>
      <c r="F12" s="19">
        <f>+D12/$D$15</f>
        <v>1.2453226352340465E-2</v>
      </c>
      <c r="G12" s="6"/>
      <c r="H12" s="20">
        <v>3.2273369030310452E-2</v>
      </c>
      <c r="I12" s="17"/>
      <c r="J12" s="21">
        <f>+F12*H12</f>
        <v>4.0190756968707075E-4</v>
      </c>
      <c r="K12" s="6"/>
    </row>
    <row r="13" spans="1:11" ht="16" thickBot="1">
      <c r="B13" s="16" t="s">
        <v>17</v>
      </c>
      <c r="C13" s="16"/>
      <c r="D13" s="18">
        <v>1882004471</v>
      </c>
      <c r="E13" s="16"/>
      <c r="F13" s="19">
        <f>+D13/$D$15</f>
        <v>0.45912224544813901</v>
      </c>
      <c r="G13" s="22"/>
      <c r="H13" s="23">
        <v>4.3838605062617317E-2</v>
      </c>
      <c r="I13" s="24"/>
      <c r="J13" s="25">
        <f>+F13*H13</f>
        <v>2.0127278793663016E-2</v>
      </c>
      <c r="K13" s="6"/>
    </row>
    <row r="14" spans="1:11" ht="16" thickBot="1">
      <c r="B14" s="16" t="s">
        <v>18</v>
      </c>
      <c r="C14" s="16"/>
      <c r="D14" s="18">
        <v>2166083945</v>
      </c>
      <c r="E14" s="16"/>
      <c r="F14" s="19">
        <f>+D14/$D$15</f>
        <v>0.52842452819952057</v>
      </c>
      <c r="G14" s="22"/>
      <c r="H14" s="90">
        <v>0.1042</v>
      </c>
      <c r="I14" s="24"/>
      <c r="J14" s="25">
        <f>+F14*H14</f>
        <v>5.5061835838390041E-2</v>
      </c>
      <c r="K14" s="6"/>
    </row>
    <row r="15" spans="1:11" ht="16" thickBot="1">
      <c r="B15" s="16" t="s">
        <v>19</v>
      </c>
      <c r="C15" s="16"/>
      <c r="D15" s="26">
        <f>SUM(D12:D14)</f>
        <v>4099135883</v>
      </c>
      <c r="E15" s="16"/>
      <c r="F15" s="27">
        <f>SUM(F12:F14)</f>
        <v>1</v>
      </c>
      <c r="G15" s="22"/>
      <c r="H15" s="28"/>
      <c r="I15" s="22"/>
      <c r="J15" s="27">
        <f>SUM(J12:J14)</f>
        <v>7.5591022201740132E-2</v>
      </c>
      <c r="K15" s="6"/>
    </row>
    <row r="16" spans="1:11" ht="16" thickTop="1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2:11">
      <c r="B17" s="45" t="s">
        <v>32</v>
      </c>
      <c r="C17" s="6"/>
      <c r="D17" s="6"/>
      <c r="E17" s="6"/>
      <c r="F17" s="6"/>
      <c r="G17" s="6"/>
      <c r="H17" s="6"/>
      <c r="I17" s="6"/>
      <c r="J17" s="6"/>
      <c r="K17" s="6"/>
    </row>
    <row r="18" spans="2:11">
      <c r="B18" s="46"/>
      <c r="C18" s="6"/>
      <c r="D18" s="6"/>
      <c r="E18" s="6"/>
      <c r="F18" s="6"/>
      <c r="G18" s="6"/>
      <c r="H18" s="6"/>
      <c r="I18" s="6"/>
      <c r="J18" s="6"/>
      <c r="K18" s="6"/>
    </row>
    <row r="19" spans="2:11">
      <c r="B19" s="13"/>
      <c r="C19" s="13"/>
      <c r="D19" s="14" t="s">
        <v>9</v>
      </c>
      <c r="E19" s="13"/>
      <c r="F19" s="14" t="s">
        <v>10</v>
      </c>
      <c r="G19" s="13"/>
      <c r="H19" s="14"/>
      <c r="I19" s="13"/>
      <c r="J19" s="14" t="s">
        <v>11</v>
      </c>
      <c r="K19" s="6"/>
    </row>
    <row r="20" spans="2:11" ht="16" thickBot="1">
      <c r="B20" s="15" t="s">
        <v>8</v>
      </c>
      <c r="C20" s="14"/>
      <c r="D20" s="15" t="s">
        <v>12</v>
      </c>
      <c r="E20" s="14"/>
      <c r="F20" s="15" t="s">
        <v>13</v>
      </c>
      <c r="G20" s="14"/>
      <c r="H20" s="15" t="s">
        <v>14</v>
      </c>
      <c r="I20" s="14"/>
      <c r="J20" s="15" t="s">
        <v>14</v>
      </c>
      <c r="K20" s="6"/>
    </row>
    <row r="21" spans="2:11">
      <c r="B21" s="16" t="s">
        <v>16</v>
      </c>
      <c r="C21" s="16"/>
      <c r="D21" s="18">
        <v>49111557</v>
      </c>
      <c r="E21" s="16"/>
      <c r="F21" s="19">
        <f>+D21/$D$24</f>
        <v>1.89368792969438E-2</v>
      </c>
      <c r="G21" s="6"/>
      <c r="H21" s="20">
        <v>3.2485776152440492E-2</v>
      </c>
      <c r="I21" s="17"/>
      <c r="J21" s="21">
        <f>+F21*H21</f>
        <v>6.1517922186630093E-4</v>
      </c>
      <c r="K21" s="6"/>
    </row>
    <row r="22" spans="2:11" ht="16" thickBot="1">
      <c r="B22" s="16" t="s">
        <v>17</v>
      </c>
      <c r="C22" s="16"/>
      <c r="D22" s="18">
        <v>1174033050</v>
      </c>
      <c r="E22" s="16"/>
      <c r="F22" s="19">
        <f>+D22/$D$24</f>
        <v>0.45269430489594914</v>
      </c>
      <c r="G22" s="22"/>
      <c r="H22" s="23">
        <v>4.5300460183155769E-2</v>
      </c>
      <c r="I22" s="24"/>
      <c r="J22" s="25">
        <f>+F22*H22</f>
        <v>2.0507260334080322E-2</v>
      </c>
      <c r="K22" s="6"/>
    </row>
    <row r="23" spans="2:11" ht="16" thickBot="1">
      <c r="B23" s="16" t="s">
        <v>18</v>
      </c>
      <c r="C23" s="16"/>
      <c r="D23" s="18">
        <v>1370289941</v>
      </c>
      <c r="E23" s="16"/>
      <c r="F23" s="19">
        <f>+D23/$D$24</f>
        <v>0.52836881580710704</v>
      </c>
      <c r="G23" s="22"/>
      <c r="H23" s="90">
        <v>0.1042</v>
      </c>
      <c r="I23" s="24"/>
      <c r="J23" s="25">
        <f>+F23*H23</f>
        <v>5.5056030607100556E-2</v>
      </c>
      <c r="K23" s="6"/>
    </row>
    <row r="24" spans="2:11" ht="16" thickBot="1">
      <c r="B24" s="16" t="s">
        <v>19</v>
      </c>
      <c r="C24" s="16"/>
      <c r="D24" s="26">
        <f>SUM(D21:D23)</f>
        <v>2593434548</v>
      </c>
      <c r="E24" s="16"/>
      <c r="F24" s="27">
        <f>SUM(F21:F23)</f>
        <v>1</v>
      </c>
      <c r="G24" s="22"/>
      <c r="H24" s="28"/>
      <c r="I24" s="22"/>
      <c r="J24" s="27">
        <f>SUM(J21:J23)</f>
        <v>7.6178470163047185E-2</v>
      </c>
      <c r="K24" s="6"/>
    </row>
    <row r="25" spans="2:11" ht="16" thickTop="1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1">
      <c r="B26" s="45" t="s">
        <v>33</v>
      </c>
      <c r="C26" s="6"/>
      <c r="D26" s="6"/>
      <c r="E26" s="6"/>
      <c r="F26" s="6"/>
      <c r="G26" s="6"/>
      <c r="H26" s="6"/>
      <c r="I26" s="6"/>
      <c r="J26" s="6"/>
      <c r="K26" s="6"/>
    </row>
    <row r="27" spans="2:11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2:11">
      <c r="B28" s="13"/>
      <c r="C28" s="13"/>
      <c r="D28" s="14" t="s">
        <v>9</v>
      </c>
      <c r="E28" s="13"/>
      <c r="F28" s="14" t="s">
        <v>10</v>
      </c>
      <c r="G28" s="13"/>
      <c r="H28" s="14"/>
      <c r="I28" s="13"/>
      <c r="J28" s="14" t="s">
        <v>11</v>
      </c>
      <c r="K28" s="6"/>
    </row>
    <row r="29" spans="2:11" ht="16" thickBot="1">
      <c r="B29" s="15" t="s">
        <v>8</v>
      </c>
      <c r="C29" s="14"/>
      <c r="D29" s="15" t="s">
        <v>12</v>
      </c>
      <c r="E29" s="14"/>
      <c r="F29" s="15" t="s">
        <v>13</v>
      </c>
      <c r="G29" s="14"/>
      <c r="H29" s="15" t="s">
        <v>14</v>
      </c>
      <c r="I29" s="14"/>
      <c r="J29" s="15" t="s">
        <v>14</v>
      </c>
      <c r="K29" s="6"/>
    </row>
    <row r="30" spans="2:11">
      <c r="B30" s="16" t="s">
        <v>16</v>
      </c>
      <c r="C30" s="16"/>
      <c r="D30" s="18">
        <v>14929496</v>
      </c>
      <c r="E30" s="16"/>
      <c r="F30" s="19">
        <f>+D30/$D$33</f>
        <v>1.8936879338920222E-2</v>
      </c>
      <c r="G30" s="6"/>
      <c r="H30" s="20">
        <v>3.2485776152440492E-2</v>
      </c>
      <c r="I30" s="17"/>
      <c r="J30" s="21">
        <f>+F30*H30</f>
        <v>6.1517922322993756E-4</v>
      </c>
      <c r="K30" s="6"/>
    </row>
    <row r="31" spans="2:11" ht="16" thickBot="1">
      <c r="B31" s="16" t="s">
        <v>17</v>
      </c>
      <c r="C31" s="16"/>
      <c r="D31" s="18">
        <v>356896070</v>
      </c>
      <c r="E31" s="16"/>
      <c r="F31" s="19">
        <f>+D31/$D$33</f>
        <v>0.452694304893134</v>
      </c>
      <c r="G31" s="22"/>
      <c r="H31" s="23">
        <v>4.5300460183155769E-2</v>
      </c>
      <c r="I31" s="24"/>
      <c r="J31" s="25">
        <f>+F31*H31</f>
        <v>2.0507260333952795E-2</v>
      </c>
      <c r="K31" s="6"/>
    </row>
    <row r="32" spans="2:11" ht="16" thickBot="1">
      <c r="B32" s="16" t="s">
        <v>18</v>
      </c>
      <c r="C32" s="16"/>
      <c r="D32" s="18">
        <v>416556497</v>
      </c>
      <c r="E32" s="16"/>
      <c r="F32" s="19">
        <f>+D32/$D$33</f>
        <v>0.5283688157679457</v>
      </c>
      <c r="G32" s="22"/>
      <c r="H32" s="90">
        <v>0.1042</v>
      </c>
      <c r="I32" s="24"/>
      <c r="J32" s="25">
        <f>+F32*H32</f>
        <v>5.5056030603019945E-2</v>
      </c>
      <c r="K32" s="6"/>
    </row>
    <row r="33" spans="2:11" ht="16" thickBot="1">
      <c r="B33" s="16" t="s">
        <v>19</v>
      </c>
      <c r="C33" s="16"/>
      <c r="D33" s="26">
        <f>SUM(D30:D32)</f>
        <v>788382063</v>
      </c>
      <c r="E33" s="16"/>
      <c r="F33" s="27">
        <f>SUM(F30:F32)</f>
        <v>1</v>
      </c>
      <c r="G33" s="22"/>
      <c r="H33" s="28"/>
      <c r="I33" s="22"/>
      <c r="J33" s="27">
        <f>SUM(J30:J32)</f>
        <v>7.6178470160202683E-2</v>
      </c>
      <c r="K33" s="6"/>
    </row>
    <row r="34" spans="2:11" ht="16" thickTop="1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M26"/>
  <sheetViews>
    <sheetView workbookViewId="0">
      <selection activeCell="B33" sqref="B33"/>
    </sheetView>
  </sheetViews>
  <sheetFormatPr baseColWidth="10" defaultRowHeight="15" x14ac:dyDescent="0"/>
  <cols>
    <col min="1" max="1" width="2.83203125" customWidth="1"/>
    <col min="2" max="2" width="42.6640625" customWidth="1"/>
    <col min="3" max="3" width="13.33203125" customWidth="1"/>
    <col min="4" max="4" width="1.33203125" customWidth="1"/>
    <col min="5" max="5" width="16" customWidth="1"/>
    <col min="6" max="6" width="2.33203125" customWidth="1"/>
    <col min="7" max="7" width="14.1640625" bestFit="1" customWidth="1"/>
    <col min="8" max="8" width="14.6640625" bestFit="1" customWidth="1"/>
    <col min="9" max="9" width="14.1640625" bestFit="1" customWidth="1"/>
    <col min="10" max="10" width="14.6640625" bestFit="1" customWidth="1"/>
  </cols>
  <sheetData>
    <row r="1" spans="1:13" ht="17">
      <c r="A1" s="60" t="str">
        <f>+'Rev Chg'!A1</f>
        <v>Kentucky Public Service Commission</v>
      </c>
    </row>
    <row r="2" spans="1:13" ht="17">
      <c r="A2" s="60"/>
    </row>
    <row r="3" spans="1:13">
      <c r="A3" s="59" t="str">
        <f>+'Rev Chg'!A3</f>
        <v>Case No. 2018-00294 Kentucky Utilities Company</v>
      </c>
    </row>
    <row r="4" spans="1:13">
      <c r="A4" s="59" t="str">
        <f>+'Rev Chg'!A4</f>
        <v>Case No. 2018-00295 Louisville Gas and Electric Company</v>
      </c>
    </row>
    <row r="7" spans="1:13" s="2" customFormat="1">
      <c r="B7" s="12" t="s">
        <v>52</v>
      </c>
      <c r="C7" s="12"/>
      <c r="D7" s="12"/>
      <c r="E7" s="12"/>
      <c r="F7" s="12"/>
      <c r="G7"/>
      <c r="H7"/>
      <c r="I7"/>
      <c r="J7"/>
      <c r="K7"/>
      <c r="L7"/>
      <c r="M7"/>
    </row>
    <row r="8" spans="1:13" s="2" customFormat="1">
      <c r="A8" s="6"/>
      <c r="B8" s="6"/>
      <c r="C8" s="6"/>
      <c r="D8" s="6"/>
      <c r="E8" s="6"/>
      <c r="F8" s="6"/>
      <c r="G8"/>
      <c r="H8"/>
      <c r="I8"/>
      <c r="J8"/>
      <c r="K8"/>
      <c r="L8"/>
      <c r="M8"/>
    </row>
    <row r="9" spans="1:13" s="2" customFormat="1" ht="16" thickBot="1">
      <c r="A9" s="6"/>
      <c r="B9" s="6"/>
      <c r="C9" s="132" t="s">
        <v>3</v>
      </c>
      <c r="D9" s="132"/>
      <c r="E9" s="132"/>
      <c r="F9" s="62"/>
      <c r="G9" s="103">
        <v>9.8000000000000004E-2</v>
      </c>
      <c r="H9" s="71" t="s">
        <v>51</v>
      </c>
      <c r="I9" s="104">
        <v>9.6000000000000002E-2</v>
      </c>
      <c r="J9" s="71" t="s">
        <v>51</v>
      </c>
      <c r="K9"/>
      <c r="L9"/>
      <c r="M9"/>
    </row>
    <row r="10" spans="1:13" s="2" customFormat="1" ht="31" thickBot="1">
      <c r="A10" s="6"/>
      <c r="B10" s="6"/>
      <c r="C10" s="64" t="s">
        <v>20</v>
      </c>
      <c r="D10" s="65"/>
      <c r="E10" s="64" t="s">
        <v>50</v>
      </c>
      <c r="F10" s="62"/>
      <c r="G10"/>
      <c r="H10"/>
      <c r="I10"/>
      <c r="J10"/>
      <c r="K10"/>
      <c r="L10"/>
      <c r="M10"/>
    </row>
    <row r="11" spans="1:13" s="2" customFormat="1">
      <c r="A11" s="6"/>
      <c r="B11" s="3" t="s">
        <v>111</v>
      </c>
      <c r="C11" s="66">
        <v>7.5600000000000001E-2</v>
      </c>
      <c r="D11" s="3"/>
      <c r="E11" s="5">
        <v>112663325</v>
      </c>
      <c r="F11" s="5"/>
      <c r="G11"/>
      <c r="H11"/>
      <c r="I11"/>
      <c r="J11"/>
      <c r="K11"/>
      <c r="L11"/>
      <c r="M11"/>
    </row>
    <row r="12" spans="1:13" s="2" customFormat="1">
      <c r="A12" s="6"/>
      <c r="B12" s="3" t="s">
        <v>110</v>
      </c>
      <c r="C12" s="101">
        <v>7.1800000000000003E-2</v>
      </c>
      <c r="D12" s="88"/>
      <c r="E12" s="102">
        <v>91774989</v>
      </c>
      <c r="F12" s="3"/>
      <c r="G12" s="47">
        <v>94676147</v>
      </c>
      <c r="H12" s="47">
        <f>+G12-E12</f>
        <v>2901158</v>
      </c>
      <c r="I12" s="47">
        <v>88872831</v>
      </c>
      <c r="J12" s="47">
        <f>+I12-E12</f>
        <v>-2902158</v>
      </c>
      <c r="K12"/>
      <c r="L12"/>
      <c r="M12"/>
    </row>
    <row r="13" spans="1:13" s="2" customFormat="1" ht="16" thickBot="1">
      <c r="A13" s="6"/>
      <c r="B13" s="3" t="s">
        <v>51</v>
      </c>
      <c r="C13" s="3"/>
      <c r="D13" s="3"/>
      <c r="E13" s="4">
        <f>+E12-E11</f>
        <v>-20888336</v>
      </c>
      <c r="F13" s="61"/>
      <c r="G13"/>
      <c r="H13"/>
      <c r="I13"/>
      <c r="J13"/>
      <c r="K13"/>
      <c r="L13"/>
      <c r="M13"/>
    </row>
    <row r="14" spans="1:13" s="2" customFormat="1" ht="16" thickTop="1">
      <c r="A14" s="6"/>
      <c r="B14" s="6"/>
      <c r="C14" s="6"/>
      <c r="D14" s="6"/>
      <c r="E14" s="6"/>
      <c r="F14" s="6"/>
      <c r="G14"/>
      <c r="H14"/>
      <c r="I14"/>
      <c r="J14"/>
      <c r="K14"/>
      <c r="L14"/>
      <c r="M14"/>
    </row>
    <row r="15" spans="1:13" ht="16" thickBot="1">
      <c r="A15" s="63"/>
      <c r="B15" s="6"/>
      <c r="C15" s="132" t="s">
        <v>35</v>
      </c>
      <c r="D15" s="132"/>
      <c r="E15" s="132"/>
      <c r="F15" s="63"/>
    </row>
    <row r="16" spans="1:13" ht="31" thickBot="1">
      <c r="A16" s="63"/>
      <c r="B16" s="6"/>
      <c r="C16" s="64" t="s">
        <v>20</v>
      </c>
      <c r="D16" s="65"/>
      <c r="E16" s="64" t="s">
        <v>50</v>
      </c>
      <c r="F16" s="63"/>
    </row>
    <row r="17" spans="1:10">
      <c r="A17" s="63"/>
      <c r="B17" s="3" t="s">
        <v>111</v>
      </c>
      <c r="C17" s="66">
        <v>7.6178470192420772E-2</v>
      </c>
      <c r="D17" s="3"/>
      <c r="E17" s="5">
        <v>34975012</v>
      </c>
      <c r="F17" s="63"/>
    </row>
    <row r="18" spans="1:10">
      <c r="A18" s="63"/>
      <c r="B18" s="3" t="s">
        <v>110</v>
      </c>
      <c r="C18" s="101">
        <v>7.2400000000000006E-2</v>
      </c>
      <c r="D18" s="88"/>
      <c r="E18" s="102">
        <v>21784268</v>
      </c>
      <c r="F18" s="63"/>
      <c r="G18" s="47">
        <v>23611420</v>
      </c>
      <c r="H18" s="47">
        <f>+G18-E18</f>
        <v>1827152</v>
      </c>
      <c r="I18" s="47">
        <v>19945745</v>
      </c>
      <c r="J18" s="47">
        <f>+I18-E18</f>
        <v>-1838523</v>
      </c>
    </row>
    <row r="19" spans="1:10" ht="16" thickBot="1">
      <c r="A19" s="63"/>
      <c r="B19" s="3" t="s">
        <v>51</v>
      </c>
      <c r="C19" s="3"/>
      <c r="D19" s="3"/>
      <c r="E19" s="4">
        <f>+E18-E17</f>
        <v>-13190744</v>
      </c>
      <c r="F19" s="63"/>
    </row>
    <row r="20" spans="1:10" ht="16" thickTop="1">
      <c r="A20" s="63"/>
      <c r="B20" s="63"/>
      <c r="C20" s="63"/>
      <c r="D20" s="63"/>
      <c r="E20" s="63"/>
      <c r="F20" s="63"/>
    </row>
    <row r="21" spans="1:10" ht="16" thickBot="1">
      <c r="B21" s="6"/>
      <c r="C21" s="132" t="s">
        <v>36</v>
      </c>
      <c r="D21" s="132"/>
      <c r="E21" s="132"/>
    </row>
    <row r="22" spans="1:10" ht="31" thickBot="1">
      <c r="B22" s="6"/>
      <c r="C22" s="64" t="s">
        <v>20</v>
      </c>
      <c r="D22" s="65"/>
      <c r="E22" s="64" t="s">
        <v>50</v>
      </c>
    </row>
    <row r="23" spans="1:10">
      <c r="B23" s="3" t="s">
        <v>111</v>
      </c>
      <c r="C23" s="66">
        <v>7.6178470256829015E-2</v>
      </c>
      <c r="D23" s="3"/>
      <c r="E23" s="5">
        <v>24925739</v>
      </c>
    </row>
    <row r="24" spans="1:10">
      <c r="B24" s="3" t="s">
        <v>110</v>
      </c>
      <c r="C24" s="101">
        <v>7.2400000000000006E-2</v>
      </c>
      <c r="D24" s="88"/>
      <c r="E24" s="102">
        <v>20895887</v>
      </c>
      <c r="G24" s="47">
        <v>21471304</v>
      </c>
      <c r="H24" s="47">
        <f>+G24-E24</f>
        <v>575417</v>
      </c>
      <c r="I24" s="47">
        <v>20356970</v>
      </c>
      <c r="J24" s="47">
        <f>+I24-E24</f>
        <v>-538917</v>
      </c>
    </row>
    <row r="25" spans="1:10" ht="16" thickBot="1">
      <c r="B25" s="3" t="s">
        <v>51</v>
      </c>
      <c r="C25" s="3"/>
      <c r="D25" s="3"/>
      <c r="E25" s="4">
        <f>+E24-E23</f>
        <v>-4029852</v>
      </c>
    </row>
    <row r="26" spans="1:10" ht="16" thickTop="1">
      <c r="B26" s="63"/>
      <c r="C26" s="63"/>
      <c r="D26" s="63"/>
      <c r="E26" s="63"/>
    </row>
  </sheetData>
  <mergeCells count="3">
    <mergeCell ref="C9:E9"/>
    <mergeCell ref="C21:E21"/>
    <mergeCell ref="C15:E15"/>
  </mergeCells>
  <pageMargins left="0.7" right="0.7" top="0.75" bottom="0.75" header="0.3" footer="0.3"/>
  <pageSetup scale="7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A55"/>
  <sheetViews>
    <sheetView topLeftCell="I12" workbookViewId="0">
      <selection activeCell="V50" sqref="V50:AA55"/>
    </sheetView>
  </sheetViews>
  <sheetFormatPr baseColWidth="10" defaultRowHeight="15" x14ac:dyDescent="0"/>
  <cols>
    <col min="1" max="1" width="14.6640625" style="2" customWidth="1"/>
    <col min="2" max="2" width="51" style="2" customWidth="1"/>
    <col min="3" max="3" width="1.83203125" style="2" customWidth="1"/>
    <col min="4" max="4" width="14.33203125" style="2" bestFit="1" customWidth="1"/>
    <col min="5" max="5" width="1.33203125" style="2" customWidth="1"/>
    <col min="6" max="6" width="13.6640625" style="2" bestFit="1" customWidth="1"/>
    <col min="7" max="7" width="1.33203125" style="2" customWidth="1"/>
    <col min="8" max="8" width="14.33203125" style="2" bestFit="1" customWidth="1"/>
    <col min="9" max="9" width="2.33203125" style="2" customWidth="1"/>
    <col min="10" max="10" width="14.33203125" style="2" bestFit="1" customWidth="1"/>
    <col min="11" max="11" width="1.33203125" style="2" customWidth="1"/>
    <col min="12" max="12" width="13.6640625" style="2" bestFit="1" customWidth="1"/>
    <col min="13" max="13" width="1.33203125" style="2" customWidth="1"/>
    <col min="14" max="14" width="14.33203125" style="2" bestFit="1" customWidth="1"/>
    <col min="15" max="15" width="2.33203125" style="2" customWidth="1"/>
    <col min="16" max="16" width="14.33203125" style="2" bestFit="1" customWidth="1"/>
    <col min="17" max="17" width="1.33203125" style="2" customWidth="1"/>
    <col min="18" max="18" width="12.6640625" style="2" bestFit="1" customWidth="1"/>
    <col min="19" max="19" width="1.33203125" style="2" customWidth="1"/>
    <col min="20" max="20" width="14.1640625" style="2" customWidth="1"/>
    <col min="21" max="21" width="2.33203125" style="2" customWidth="1"/>
    <col min="22" max="22" width="34.33203125" style="2" customWidth="1"/>
    <col min="23" max="23" width="16.5" style="2" customWidth="1"/>
    <col min="24" max="24" width="1.33203125" style="2" customWidth="1"/>
    <col min="25" max="25" width="16.5" style="2" customWidth="1"/>
    <col min="26" max="26" width="1.33203125" style="2" customWidth="1"/>
    <col min="27" max="27" width="16.5" style="2" customWidth="1"/>
    <col min="28" max="16384" width="10.83203125" style="2"/>
  </cols>
  <sheetData>
    <row r="1" spans="1:27">
      <c r="A1" s="59" t="str">
        <f>+'Rev Chg'!A1</f>
        <v>Kentucky Public Service Commission</v>
      </c>
    </row>
    <row r="2" spans="1:27">
      <c r="A2" s="59"/>
    </row>
    <row r="3" spans="1:27">
      <c r="A3" s="59" t="str">
        <f>+'Rev Chg'!A3</f>
        <v>Case No. 2018-00294 Kentucky Utilities Company</v>
      </c>
    </row>
    <row r="4" spans="1:27">
      <c r="A4" s="59" t="str">
        <f>+'Rev Chg'!A4</f>
        <v>Case No. 2018-00295 Louisville Gas and Electric Company</v>
      </c>
    </row>
    <row r="7" spans="1:2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6" thickBot="1">
      <c r="A8" s="6"/>
      <c r="B8" s="6"/>
      <c r="C8" s="6"/>
      <c r="D8" s="132" t="s">
        <v>3</v>
      </c>
      <c r="E8" s="132"/>
      <c r="F8" s="132"/>
      <c r="G8" s="132"/>
      <c r="H8" s="132"/>
      <c r="I8" s="6"/>
      <c r="J8" s="132" t="s">
        <v>35</v>
      </c>
      <c r="K8" s="132"/>
      <c r="L8" s="132"/>
      <c r="M8" s="132"/>
      <c r="N8" s="132"/>
      <c r="O8" s="6"/>
      <c r="P8" s="132" t="s">
        <v>36</v>
      </c>
      <c r="Q8" s="132"/>
      <c r="R8" s="132"/>
      <c r="S8" s="132"/>
      <c r="T8" s="132"/>
      <c r="U8" s="6"/>
      <c r="V8" s="6"/>
      <c r="W8" s="6"/>
      <c r="X8" s="6"/>
      <c r="Y8" s="6"/>
      <c r="Z8" s="6"/>
      <c r="AA8" s="6"/>
    </row>
    <row r="9" spans="1:27">
      <c r="A9" s="73"/>
      <c r="B9" s="74" t="s">
        <v>54</v>
      </c>
      <c r="C9" s="74"/>
      <c r="D9" s="73"/>
      <c r="E9" s="73"/>
      <c r="F9" s="73"/>
      <c r="G9" s="73"/>
      <c r="H9" s="94">
        <v>7.1786365599999999E-2</v>
      </c>
      <c r="I9" s="6"/>
      <c r="J9" s="73"/>
      <c r="K9" s="73"/>
      <c r="L9" s="73"/>
      <c r="M9" s="73"/>
      <c r="N9" s="94">
        <v>7.2374215000000006E-2</v>
      </c>
      <c r="O9" s="6"/>
      <c r="P9" s="73"/>
      <c r="Q9" s="73"/>
      <c r="R9" s="73"/>
      <c r="S9" s="73"/>
      <c r="T9" s="94">
        <v>7.2374215000000006E-2</v>
      </c>
      <c r="U9" s="6"/>
      <c r="V9" s="6"/>
      <c r="W9" s="6"/>
      <c r="X9" s="6"/>
      <c r="Y9" s="6"/>
      <c r="Z9" s="6"/>
      <c r="AA9" s="6"/>
    </row>
    <row r="10" spans="1:27">
      <c r="A10" s="73"/>
      <c r="B10" s="74" t="s">
        <v>55</v>
      </c>
      <c r="C10" s="74"/>
      <c r="D10" s="73"/>
      <c r="E10" s="73"/>
      <c r="F10" s="73"/>
      <c r="G10" s="73"/>
      <c r="H10" s="100">
        <v>1.3393561140000001</v>
      </c>
      <c r="I10" s="6"/>
      <c r="J10" s="73"/>
      <c r="K10" s="73"/>
      <c r="L10" s="73"/>
      <c r="M10" s="73"/>
      <c r="N10" s="100">
        <v>1.3379036837</v>
      </c>
      <c r="O10" s="6"/>
      <c r="P10" s="73"/>
      <c r="Q10" s="73"/>
      <c r="R10" s="73"/>
      <c r="S10" s="73"/>
      <c r="T10" s="100">
        <v>1.3363873794000001</v>
      </c>
      <c r="U10" s="6"/>
      <c r="V10" s="6"/>
      <c r="W10" s="6"/>
      <c r="X10" s="6"/>
      <c r="Y10" s="6"/>
      <c r="Z10" s="6"/>
      <c r="AA10" s="6"/>
    </row>
    <row r="11" spans="1:27" ht="31" thickBot="1">
      <c r="A11" s="75" t="s">
        <v>113</v>
      </c>
      <c r="B11" s="75" t="s">
        <v>114</v>
      </c>
      <c r="C11" s="73"/>
      <c r="D11" s="75" t="s">
        <v>73</v>
      </c>
      <c r="E11" s="76"/>
      <c r="F11" s="75" t="s">
        <v>56</v>
      </c>
      <c r="G11" s="76"/>
      <c r="H11" s="75" t="s">
        <v>57</v>
      </c>
      <c r="I11" s="6"/>
      <c r="J11" s="75" t="s">
        <v>73</v>
      </c>
      <c r="K11" s="76"/>
      <c r="L11" s="75" t="s">
        <v>56</v>
      </c>
      <c r="M11" s="76"/>
      <c r="N11" s="75" t="s">
        <v>57</v>
      </c>
      <c r="O11" s="6"/>
      <c r="P11" s="75" t="s">
        <v>73</v>
      </c>
      <c r="Q11" s="76"/>
      <c r="R11" s="75" t="s">
        <v>56</v>
      </c>
      <c r="S11" s="76"/>
      <c r="T11" s="75" t="s">
        <v>57</v>
      </c>
      <c r="U11" s="6"/>
      <c r="V11" s="6"/>
      <c r="W11" s="6"/>
      <c r="X11" s="6"/>
      <c r="Y11" s="6"/>
      <c r="Z11" s="6"/>
      <c r="AA11" s="6"/>
    </row>
    <row r="12" spans="1:27">
      <c r="A12" s="73"/>
      <c r="B12" s="77"/>
      <c r="C12" s="77"/>
      <c r="D12" s="76"/>
      <c r="E12" s="76"/>
      <c r="F12" s="76"/>
      <c r="G12" s="76"/>
      <c r="H12" s="76"/>
      <c r="I12" s="6"/>
      <c r="J12" s="76"/>
      <c r="K12" s="76"/>
      <c r="L12" s="76"/>
      <c r="M12" s="76"/>
      <c r="N12" s="76"/>
      <c r="O12" s="6"/>
      <c r="P12" s="76"/>
      <c r="Q12" s="76"/>
      <c r="R12" s="76"/>
      <c r="S12" s="76"/>
      <c r="T12" s="76"/>
      <c r="U12" s="6"/>
      <c r="V12" s="6"/>
      <c r="W12" s="6"/>
      <c r="X12" s="6"/>
      <c r="Y12" s="6"/>
      <c r="Z12" s="6"/>
      <c r="AA12" s="6"/>
    </row>
    <row r="13" spans="1:27">
      <c r="A13" s="73"/>
      <c r="B13" s="73" t="s">
        <v>108</v>
      </c>
      <c r="C13" s="77"/>
      <c r="D13" s="93">
        <v>0</v>
      </c>
      <c r="E13" s="91"/>
      <c r="F13" s="93">
        <v>0</v>
      </c>
      <c r="G13" s="76"/>
      <c r="H13" s="92">
        <v>-20888336</v>
      </c>
      <c r="I13" s="6"/>
      <c r="J13" s="93">
        <v>0</v>
      </c>
      <c r="K13" s="76"/>
      <c r="L13" s="93">
        <v>0</v>
      </c>
      <c r="M13" s="76"/>
      <c r="N13" s="92">
        <v>-13190744</v>
      </c>
      <c r="O13" s="6"/>
      <c r="P13" s="93">
        <v>0</v>
      </c>
      <c r="Q13" s="76"/>
      <c r="R13" s="93">
        <v>0</v>
      </c>
      <c r="S13" s="76"/>
      <c r="T13" s="107">
        <v>-4029853</v>
      </c>
      <c r="U13" s="6"/>
      <c r="V13" s="6"/>
      <c r="W13" s="6"/>
      <c r="X13" s="6"/>
      <c r="Y13" s="6"/>
      <c r="Z13" s="6"/>
      <c r="AA13" s="6"/>
    </row>
    <row r="14" spans="1:27">
      <c r="A14" s="73" t="s">
        <v>58</v>
      </c>
      <c r="B14" s="73" t="s">
        <v>86</v>
      </c>
      <c r="C14" s="73"/>
      <c r="D14" s="5">
        <v>-21624620</v>
      </c>
      <c r="E14" s="92"/>
      <c r="F14" s="92">
        <v>474734</v>
      </c>
      <c r="G14" s="78"/>
      <c r="H14" s="89">
        <f>(D14*$H$9-F14)*$H$10</f>
        <v>-2714991.2026955718</v>
      </c>
      <c r="I14" s="6"/>
      <c r="J14" s="92">
        <v>-10460477</v>
      </c>
      <c r="K14" s="92"/>
      <c r="L14" s="92">
        <v>243174</v>
      </c>
      <c r="M14" s="78"/>
      <c r="N14" s="89">
        <f>(J14*$N$9-L14)*$N$10</f>
        <v>-1338228.5419672469</v>
      </c>
      <c r="O14" s="6"/>
      <c r="P14" s="61">
        <v>-3704304</v>
      </c>
      <c r="Q14" s="61"/>
      <c r="R14" s="61">
        <v>60715</v>
      </c>
      <c r="S14" s="78"/>
      <c r="T14" s="89">
        <f>(P14*$T$9-R14)*$T$10</f>
        <v>-439418.99639049114</v>
      </c>
      <c r="U14" s="6"/>
      <c r="V14" s="6"/>
      <c r="W14" s="6"/>
      <c r="X14" s="6"/>
      <c r="Y14" s="6"/>
      <c r="Z14" s="6"/>
      <c r="AA14" s="6"/>
    </row>
    <row r="15" spans="1:27">
      <c r="A15" s="73" t="s">
        <v>59</v>
      </c>
      <c r="B15" s="73" t="s">
        <v>87</v>
      </c>
      <c r="C15" s="73"/>
      <c r="D15" s="93">
        <v>0</v>
      </c>
      <c r="E15" s="93"/>
      <c r="F15" s="93">
        <v>0</v>
      </c>
      <c r="G15" s="79"/>
      <c r="H15" s="89">
        <f t="shared" ref="H15:H31" si="0">(D15*$H$9-F15)*$H$10</f>
        <v>0</v>
      </c>
      <c r="I15" s="6"/>
      <c r="J15" s="93">
        <v>0</v>
      </c>
      <c r="K15" s="93"/>
      <c r="L15" s="93">
        <v>0</v>
      </c>
      <c r="M15" s="79"/>
      <c r="N15" s="89">
        <f t="shared" ref="N15:N32" si="1">(J15*$N$9-L15)*$N$10</f>
        <v>0</v>
      </c>
      <c r="O15" s="6"/>
      <c r="P15" s="108">
        <v>-9600000</v>
      </c>
      <c r="Q15" s="108"/>
      <c r="R15" s="108">
        <v>0</v>
      </c>
      <c r="S15" s="79"/>
      <c r="T15" s="89">
        <f t="shared" ref="T15:T31" si="2">(P15*$T$9-R15)*$T$10</f>
        <v>-928511.88019182894</v>
      </c>
      <c r="U15" s="6"/>
      <c r="V15" s="6"/>
      <c r="W15" s="6"/>
      <c r="X15" s="6"/>
      <c r="Y15" s="6"/>
      <c r="Z15" s="6"/>
      <c r="AA15" s="6"/>
    </row>
    <row r="16" spans="1:27">
      <c r="A16" s="73" t="s">
        <v>60</v>
      </c>
      <c r="B16" s="73" t="s">
        <v>88</v>
      </c>
      <c r="C16" s="73"/>
      <c r="D16" s="93">
        <v>0</v>
      </c>
      <c r="E16" s="93"/>
      <c r="F16" s="93">
        <v>0</v>
      </c>
      <c r="G16" s="79"/>
      <c r="H16" s="89">
        <f t="shared" si="0"/>
        <v>0</v>
      </c>
      <c r="I16" s="6"/>
      <c r="J16" s="93">
        <v>0</v>
      </c>
      <c r="K16" s="93"/>
      <c r="L16" s="93">
        <v>0</v>
      </c>
      <c r="M16" s="79"/>
      <c r="N16" s="89">
        <f t="shared" si="1"/>
        <v>0</v>
      </c>
      <c r="O16" s="6"/>
      <c r="P16" s="108">
        <v>-31619</v>
      </c>
      <c r="Q16" s="108"/>
      <c r="R16" s="108">
        <v>0</v>
      </c>
      <c r="S16" s="79"/>
      <c r="T16" s="89">
        <f t="shared" si="2"/>
        <v>-3058.1892853943168</v>
      </c>
      <c r="U16" s="6"/>
      <c r="V16" s="6"/>
      <c r="W16" s="6"/>
      <c r="X16" s="6"/>
      <c r="Y16" s="6"/>
      <c r="Z16" s="6"/>
      <c r="AA16" s="6"/>
    </row>
    <row r="17" spans="1:27">
      <c r="A17" s="73" t="s">
        <v>61</v>
      </c>
      <c r="B17" s="73" t="s">
        <v>89</v>
      </c>
      <c r="C17" s="73"/>
      <c r="D17" s="93">
        <v>-240853</v>
      </c>
      <c r="E17" s="93"/>
      <c r="F17" s="93">
        <v>0</v>
      </c>
      <c r="G17" s="79"/>
      <c r="H17" s="89">
        <f t="shared" si="0"/>
        <v>-23157.415664408803</v>
      </c>
      <c r="I17" s="6"/>
      <c r="J17" s="93">
        <v>0</v>
      </c>
      <c r="K17" s="93"/>
      <c r="L17" s="93">
        <v>0</v>
      </c>
      <c r="M17" s="79"/>
      <c r="N17" s="89">
        <f t="shared" si="1"/>
        <v>0</v>
      </c>
      <c r="O17" s="6"/>
      <c r="P17" s="108">
        <v>0</v>
      </c>
      <c r="Q17" s="108"/>
      <c r="R17" s="108">
        <v>0</v>
      </c>
      <c r="S17" s="79"/>
      <c r="T17" s="89">
        <f t="shared" si="2"/>
        <v>0</v>
      </c>
      <c r="U17" s="6"/>
      <c r="V17" s="6"/>
      <c r="W17" s="6"/>
      <c r="X17" s="6"/>
      <c r="Y17" s="6"/>
      <c r="Z17" s="6"/>
      <c r="AA17" s="6"/>
    </row>
    <row r="18" spans="1:27">
      <c r="A18" s="73" t="s">
        <v>62</v>
      </c>
      <c r="B18" s="73" t="s">
        <v>90</v>
      </c>
      <c r="C18" s="73"/>
      <c r="D18" s="93">
        <v>-64490692.511231437</v>
      </c>
      <c r="E18" s="93"/>
      <c r="F18" s="93">
        <v>0</v>
      </c>
      <c r="G18" s="79"/>
      <c r="H18" s="89">
        <f t="shared" si="0"/>
        <v>-6200619.352751107</v>
      </c>
      <c r="I18" s="6"/>
      <c r="J18" s="93">
        <v>-43534934.140640631</v>
      </c>
      <c r="K18" s="93"/>
      <c r="L18" s="93">
        <v>0</v>
      </c>
      <c r="M18" s="79"/>
      <c r="N18" s="89">
        <f t="shared" si="1"/>
        <v>-4215475.8684886759</v>
      </c>
      <c r="O18" s="6"/>
      <c r="P18" s="108">
        <v>-8996061.4707566332</v>
      </c>
      <c r="Q18" s="108"/>
      <c r="R18" s="108">
        <v>0</v>
      </c>
      <c r="S18" s="79"/>
      <c r="T18" s="89">
        <f t="shared" si="2"/>
        <v>-870098.95318057411</v>
      </c>
      <c r="U18" s="6"/>
      <c r="V18" s="6"/>
      <c r="W18" s="6"/>
      <c r="X18" s="6"/>
      <c r="Y18" s="6"/>
      <c r="Z18" s="6"/>
      <c r="AA18" s="6"/>
    </row>
    <row r="19" spans="1:27">
      <c r="A19" s="73" t="s">
        <v>63</v>
      </c>
      <c r="B19" s="73" t="s">
        <v>91</v>
      </c>
      <c r="C19" s="73"/>
      <c r="D19" s="93">
        <v>0</v>
      </c>
      <c r="E19" s="93"/>
      <c r="F19" s="93">
        <v>253208</v>
      </c>
      <c r="G19" s="79"/>
      <c r="H19" s="89">
        <f t="shared" si="0"/>
        <v>-339135.68291371205</v>
      </c>
      <c r="I19" s="6"/>
      <c r="J19" s="93">
        <v>0</v>
      </c>
      <c r="K19" s="93"/>
      <c r="L19" s="93">
        <v>173410</v>
      </c>
      <c r="M19" s="79"/>
      <c r="N19" s="89">
        <f t="shared" si="1"/>
        <v>-232005.877790417</v>
      </c>
      <c r="O19" s="6"/>
      <c r="P19" s="93">
        <v>0</v>
      </c>
      <c r="Q19" s="108"/>
      <c r="R19" s="108">
        <v>73363</v>
      </c>
      <c r="S19" s="79"/>
      <c r="T19" s="89">
        <f t="shared" si="2"/>
        <v>-98041.387314922205</v>
      </c>
      <c r="U19" s="6"/>
      <c r="V19" s="6"/>
      <c r="W19" s="6"/>
      <c r="X19" s="6"/>
      <c r="Y19" s="6"/>
      <c r="Z19" s="6"/>
      <c r="AA19" s="6"/>
    </row>
    <row r="20" spans="1:27">
      <c r="A20" s="73" t="s">
        <v>64</v>
      </c>
      <c r="B20" s="73" t="s">
        <v>92</v>
      </c>
      <c r="C20" s="73"/>
      <c r="D20" s="93">
        <v>0</v>
      </c>
      <c r="E20" s="93"/>
      <c r="F20" s="93">
        <v>1515138</v>
      </c>
      <c r="G20" s="79"/>
      <c r="H20" s="89">
        <f t="shared" si="0"/>
        <v>-2029309.3438537321</v>
      </c>
      <c r="I20" s="6"/>
      <c r="J20" s="93">
        <v>0</v>
      </c>
      <c r="K20" s="93"/>
      <c r="L20" s="93">
        <v>1027966</v>
      </c>
      <c r="M20" s="79"/>
      <c r="N20" s="89">
        <f t="shared" si="1"/>
        <v>-1375319.4981183542</v>
      </c>
      <c r="O20" s="6"/>
      <c r="P20" s="93">
        <v>0</v>
      </c>
      <c r="Q20" s="108"/>
      <c r="R20" s="108">
        <v>324620</v>
      </c>
      <c r="S20" s="79"/>
      <c r="T20" s="89">
        <f t="shared" si="2"/>
        <v>-433818.07110082801</v>
      </c>
      <c r="U20" s="6"/>
      <c r="V20" s="6"/>
      <c r="W20" s="6"/>
      <c r="X20" s="6"/>
      <c r="Y20" s="6"/>
      <c r="Z20" s="6"/>
      <c r="AA20" s="6"/>
    </row>
    <row r="21" spans="1:27">
      <c r="A21" s="73" t="s">
        <v>65</v>
      </c>
      <c r="B21" s="73" t="s">
        <v>93</v>
      </c>
      <c r="C21" s="73"/>
      <c r="D21" s="93">
        <v>0</v>
      </c>
      <c r="E21" s="93"/>
      <c r="F21" s="93">
        <v>104168</v>
      </c>
      <c r="G21" s="79"/>
      <c r="H21" s="89">
        <f t="shared" si="0"/>
        <v>-139518.04768315202</v>
      </c>
      <c r="I21" s="6"/>
      <c r="J21" s="93">
        <v>0</v>
      </c>
      <c r="K21" s="93"/>
      <c r="L21" s="93">
        <v>73711.387022052149</v>
      </c>
      <c r="M21" s="79"/>
      <c r="N21" s="89">
        <f t="shared" si="1"/>
        <v>-98618.736227439949</v>
      </c>
      <c r="O21" s="6"/>
      <c r="P21" s="93">
        <v>0</v>
      </c>
      <c r="Q21" s="108"/>
      <c r="R21" s="108">
        <v>16700.612977947847</v>
      </c>
      <c r="S21" s="79"/>
      <c r="T21" s="89">
        <f t="shared" si="2"/>
        <v>-22318.488411973354</v>
      </c>
      <c r="U21" s="6"/>
      <c r="V21" s="6"/>
      <c r="W21" s="6"/>
      <c r="X21" s="6"/>
      <c r="Y21" s="6"/>
      <c r="Z21" s="6"/>
      <c r="AA21" s="6"/>
    </row>
    <row r="22" spans="1:27">
      <c r="A22" s="73" t="s">
        <v>66</v>
      </c>
      <c r="B22" s="73" t="s">
        <v>94</v>
      </c>
      <c r="C22" s="73"/>
      <c r="D22" s="93">
        <v>0</v>
      </c>
      <c r="E22" s="93"/>
      <c r="F22" s="93">
        <v>1842552.212361264</v>
      </c>
      <c r="G22" s="79"/>
      <c r="H22" s="89">
        <f t="shared" si="0"/>
        <v>-2467833.5709902854</v>
      </c>
      <c r="I22" s="6"/>
      <c r="J22" s="93">
        <v>0</v>
      </c>
      <c r="K22" s="93"/>
      <c r="L22" s="93">
        <v>954402.45445999992</v>
      </c>
      <c r="M22" s="79"/>
      <c r="N22" s="89">
        <f t="shared" si="1"/>
        <v>-1276898.5595543555</v>
      </c>
      <c r="O22" s="6"/>
      <c r="P22" s="93">
        <v>0</v>
      </c>
      <c r="Q22" s="108"/>
      <c r="R22" s="93">
        <v>0</v>
      </c>
      <c r="S22" s="79"/>
      <c r="T22" s="89">
        <f t="shared" si="2"/>
        <v>0</v>
      </c>
      <c r="U22" s="6"/>
      <c r="V22" s="6"/>
      <c r="W22" s="6"/>
      <c r="X22" s="6"/>
      <c r="Y22" s="6"/>
      <c r="Z22" s="6"/>
      <c r="AA22" s="6"/>
    </row>
    <row r="23" spans="1:27">
      <c r="A23" s="73" t="s">
        <v>67</v>
      </c>
      <c r="B23" s="73" t="s">
        <v>95</v>
      </c>
      <c r="C23" s="73"/>
      <c r="D23" s="93">
        <v>0</v>
      </c>
      <c r="E23" s="93"/>
      <c r="F23" s="93">
        <v>331741.63018065883</v>
      </c>
      <c r="G23" s="79"/>
      <c r="H23" s="89">
        <f t="shared" si="0"/>
        <v>-444320.18065079238</v>
      </c>
      <c r="I23" s="6"/>
      <c r="J23" s="93">
        <v>0</v>
      </c>
      <c r="K23" s="93"/>
      <c r="L23" s="93">
        <v>253648.36981934117</v>
      </c>
      <c r="M23" s="79"/>
      <c r="N23" s="89">
        <f t="shared" si="1"/>
        <v>-339357.08834579645</v>
      </c>
      <c r="O23" s="6"/>
      <c r="P23" s="93">
        <v>0</v>
      </c>
      <c r="Q23" s="108"/>
      <c r="R23" s="108">
        <v>0</v>
      </c>
      <c r="S23" s="79"/>
      <c r="T23" s="89">
        <f t="shared" si="2"/>
        <v>0</v>
      </c>
      <c r="U23" s="6"/>
      <c r="V23" s="6"/>
      <c r="W23" s="6"/>
      <c r="X23" s="6"/>
      <c r="Y23" s="6"/>
      <c r="Z23" s="6"/>
      <c r="AA23" s="6"/>
    </row>
    <row r="24" spans="1:27">
      <c r="A24" s="73" t="s">
        <v>68</v>
      </c>
      <c r="B24" s="73" t="s">
        <v>96</v>
      </c>
      <c r="C24" s="73"/>
      <c r="D24" s="93">
        <v>0</v>
      </c>
      <c r="E24" s="93"/>
      <c r="F24" s="93">
        <v>158179</v>
      </c>
      <c r="G24" s="79"/>
      <c r="H24" s="89">
        <f t="shared" si="0"/>
        <v>-211858.010756406</v>
      </c>
      <c r="I24" s="6"/>
      <c r="J24" s="93">
        <v>0</v>
      </c>
      <c r="K24" s="93"/>
      <c r="L24" s="93">
        <v>180022.85122669872</v>
      </c>
      <c r="M24" s="79"/>
      <c r="N24" s="89">
        <f t="shared" si="1"/>
        <v>-240853.23580637728</v>
      </c>
      <c r="O24" s="6"/>
      <c r="P24" s="93">
        <v>0</v>
      </c>
      <c r="Q24" s="108"/>
      <c r="R24" s="108">
        <v>2227.1487733012941</v>
      </c>
      <c r="S24" s="79"/>
      <c r="T24" s="89">
        <f t="shared" si="2"/>
        <v>-2976.3335126860411</v>
      </c>
      <c r="U24" s="6"/>
      <c r="V24" s="6"/>
      <c r="W24" s="6"/>
      <c r="X24" s="6"/>
      <c r="Y24" s="6"/>
      <c r="Z24" s="6"/>
      <c r="AA24" s="6"/>
    </row>
    <row r="25" spans="1:27">
      <c r="A25" s="73" t="s">
        <v>69</v>
      </c>
      <c r="B25" s="73" t="s">
        <v>97</v>
      </c>
      <c r="C25" s="73"/>
      <c r="D25" s="93">
        <v>0</v>
      </c>
      <c r="E25" s="93"/>
      <c r="F25" s="93">
        <v>1255237</v>
      </c>
      <c r="G25" s="79"/>
      <c r="H25" s="89">
        <f t="shared" si="0"/>
        <v>-1681209.3504690181</v>
      </c>
      <c r="I25" s="6"/>
      <c r="J25" s="93">
        <v>0</v>
      </c>
      <c r="K25" s="93"/>
      <c r="L25" s="93">
        <v>414262.64339445776</v>
      </c>
      <c r="M25" s="79"/>
      <c r="N25" s="89">
        <f t="shared" si="1"/>
        <v>-554243.51661674445</v>
      </c>
      <c r="O25" s="6"/>
      <c r="P25" s="93">
        <v>0</v>
      </c>
      <c r="Q25" s="108"/>
      <c r="R25" s="108">
        <v>328944.3566055423</v>
      </c>
      <c r="S25" s="79"/>
      <c r="T25" s="89">
        <f t="shared" si="2"/>
        <v>-439597.08669249975</v>
      </c>
      <c r="U25" s="6"/>
      <c r="V25" s="6"/>
      <c r="W25" s="6"/>
      <c r="X25" s="6"/>
      <c r="Y25" s="6"/>
      <c r="Z25" s="6"/>
      <c r="AA25" s="6"/>
    </row>
    <row r="26" spans="1:27">
      <c r="A26" s="73" t="s">
        <v>70</v>
      </c>
      <c r="B26" s="73" t="s">
        <v>98</v>
      </c>
      <c r="C26" s="73"/>
      <c r="D26" s="93">
        <v>0</v>
      </c>
      <c r="E26" s="93"/>
      <c r="F26" s="93">
        <v>945630</v>
      </c>
      <c r="G26" s="79"/>
      <c r="H26" s="89">
        <f t="shared" si="0"/>
        <v>-1266535.3220818201</v>
      </c>
      <c r="I26" s="6"/>
      <c r="J26" s="93">
        <v>0</v>
      </c>
      <c r="K26" s="93"/>
      <c r="L26" s="93">
        <v>435060.84392869112</v>
      </c>
      <c r="M26" s="79"/>
      <c r="N26" s="89">
        <f t="shared" si="1"/>
        <v>-582069.5057258266</v>
      </c>
      <c r="O26" s="6"/>
      <c r="P26" s="93">
        <v>0</v>
      </c>
      <c r="Q26" s="108"/>
      <c r="R26" s="108">
        <v>345459.15607130894</v>
      </c>
      <c r="S26" s="79"/>
      <c r="T26" s="89">
        <f t="shared" si="2"/>
        <v>-461667.2562718722</v>
      </c>
      <c r="U26" s="6"/>
      <c r="V26" s="6"/>
      <c r="W26" s="6"/>
      <c r="X26" s="6"/>
      <c r="Y26" s="6"/>
      <c r="Z26" s="6"/>
      <c r="AA26" s="6"/>
    </row>
    <row r="27" spans="1:27">
      <c r="A27" s="73" t="s">
        <v>71</v>
      </c>
      <c r="B27" s="73" t="s">
        <v>99</v>
      </c>
      <c r="C27" s="73"/>
      <c r="D27" s="93">
        <v>0</v>
      </c>
      <c r="E27" s="93"/>
      <c r="F27" s="93">
        <v>330220</v>
      </c>
      <c r="G27" s="79"/>
      <c r="H27" s="89">
        <f t="shared" si="0"/>
        <v>-442282.17596508004</v>
      </c>
      <c r="I27" s="6"/>
      <c r="J27" s="93">
        <v>0</v>
      </c>
      <c r="K27" s="93"/>
      <c r="L27" s="93">
        <v>0</v>
      </c>
      <c r="M27" s="79"/>
      <c r="N27" s="89">
        <f t="shared" si="1"/>
        <v>0</v>
      </c>
      <c r="O27" s="6"/>
      <c r="P27" s="93">
        <v>0</v>
      </c>
      <c r="Q27" s="108"/>
      <c r="R27" s="108">
        <v>0</v>
      </c>
      <c r="S27" s="79"/>
      <c r="T27" s="89">
        <f t="shared" si="2"/>
        <v>0</v>
      </c>
      <c r="U27" s="6"/>
      <c r="V27" s="6"/>
      <c r="W27" s="6"/>
      <c r="X27" s="6"/>
      <c r="Y27" s="6"/>
      <c r="Z27" s="6"/>
      <c r="AA27" s="6"/>
    </row>
    <row r="28" spans="1:27">
      <c r="A28" s="73" t="s">
        <v>104</v>
      </c>
      <c r="B28" s="73" t="s">
        <v>100</v>
      </c>
      <c r="C28" s="73"/>
      <c r="D28" s="93">
        <v>0</v>
      </c>
      <c r="E28" s="93"/>
      <c r="F28" s="93">
        <v>11333665</v>
      </c>
      <c r="G28" s="79"/>
      <c r="H28" s="89">
        <f t="shared" si="0"/>
        <v>-15179813.511777811</v>
      </c>
      <c r="I28" s="6"/>
      <c r="J28" s="93">
        <v>0</v>
      </c>
      <c r="K28" s="93"/>
      <c r="L28" s="93">
        <v>6737621</v>
      </c>
      <c r="M28" s="79"/>
      <c r="N28" s="89">
        <f t="shared" si="1"/>
        <v>-9014287.9552744776</v>
      </c>
      <c r="O28" s="6"/>
      <c r="P28" s="93">
        <v>0</v>
      </c>
      <c r="Q28" s="108"/>
      <c r="R28" s="108">
        <v>0</v>
      </c>
      <c r="S28" s="79"/>
      <c r="T28" s="89">
        <f t="shared" si="2"/>
        <v>0</v>
      </c>
      <c r="U28" s="6"/>
      <c r="V28" s="6"/>
      <c r="W28" s="6"/>
      <c r="X28" s="6"/>
      <c r="Y28" s="6"/>
      <c r="Z28" s="6"/>
      <c r="AA28" s="6"/>
    </row>
    <row r="29" spans="1:27">
      <c r="A29" s="73" t="s">
        <v>105</v>
      </c>
      <c r="B29" s="73" t="s">
        <v>101</v>
      </c>
      <c r="C29" s="73"/>
      <c r="D29" s="93">
        <v>0</v>
      </c>
      <c r="E29" s="93"/>
      <c r="F29" s="93">
        <v>349860.20000000007</v>
      </c>
      <c r="G29" s="79"/>
      <c r="H29" s="89">
        <f t="shared" si="0"/>
        <v>-468587.3979152629</v>
      </c>
      <c r="I29" s="6"/>
      <c r="J29" s="93">
        <v>0</v>
      </c>
      <c r="K29" s="93"/>
      <c r="L29" s="93">
        <v>174244.40000000002</v>
      </c>
      <c r="M29" s="79"/>
      <c r="N29" s="89">
        <f t="shared" si="1"/>
        <v>-233122.2246240963</v>
      </c>
      <c r="O29" s="6"/>
      <c r="P29" s="93">
        <v>0</v>
      </c>
      <c r="Q29" s="108"/>
      <c r="R29" s="108">
        <v>0</v>
      </c>
      <c r="S29" s="79"/>
      <c r="T29" s="89">
        <f t="shared" si="2"/>
        <v>0</v>
      </c>
      <c r="U29" s="6"/>
      <c r="V29" s="6"/>
      <c r="W29" s="6"/>
      <c r="X29" s="6"/>
      <c r="Y29" s="6"/>
      <c r="Z29" s="6"/>
      <c r="AA29" s="6"/>
    </row>
    <row r="30" spans="1:27">
      <c r="A30" s="73" t="s">
        <v>106</v>
      </c>
      <c r="B30" s="73" t="s">
        <v>102</v>
      </c>
      <c r="C30" s="73"/>
      <c r="D30" s="93">
        <v>0</v>
      </c>
      <c r="E30" s="93"/>
      <c r="F30" s="93">
        <v>1429418.4365853658</v>
      </c>
      <c r="G30" s="79"/>
      <c r="H30" s="89">
        <f t="shared" si="0"/>
        <v>-1914500.3225049311</v>
      </c>
      <c r="I30" s="6"/>
      <c r="J30" s="93">
        <v>0</v>
      </c>
      <c r="K30" s="93"/>
      <c r="L30" s="93">
        <v>2430103.0731707318</v>
      </c>
      <c r="M30" s="79"/>
      <c r="N30" s="89">
        <f t="shared" si="1"/>
        <v>-3251243.8533658129</v>
      </c>
      <c r="O30" s="6"/>
      <c r="P30" s="93">
        <v>0</v>
      </c>
      <c r="Q30" s="108"/>
      <c r="R30" s="108">
        <v>334681.63797909411</v>
      </c>
      <c r="S30" s="79"/>
      <c r="T30" s="89">
        <f t="shared" si="2"/>
        <v>-447264.3171121811</v>
      </c>
      <c r="U30" s="6"/>
      <c r="V30" s="6"/>
      <c r="W30" s="6"/>
      <c r="X30" s="6"/>
      <c r="Y30" s="6"/>
      <c r="Z30" s="6"/>
      <c r="AA30" s="6"/>
    </row>
    <row r="31" spans="1:27">
      <c r="A31" s="73" t="s">
        <v>107</v>
      </c>
      <c r="B31" s="73" t="s">
        <v>103</v>
      </c>
      <c r="C31" s="73"/>
      <c r="D31" s="93">
        <v>0</v>
      </c>
      <c r="E31" s="93"/>
      <c r="F31" s="93">
        <v>-442319</v>
      </c>
      <c r="G31" s="79"/>
      <c r="H31" s="89">
        <f t="shared" si="0"/>
        <v>592422.65698836604</v>
      </c>
      <c r="I31" s="6"/>
      <c r="J31" s="93">
        <v>0</v>
      </c>
      <c r="K31" s="93"/>
      <c r="L31" s="93">
        <v>-284559</v>
      </c>
      <c r="M31" s="79"/>
      <c r="N31" s="89">
        <f t="shared" si="1"/>
        <v>380712.5343299883</v>
      </c>
      <c r="O31" s="6"/>
      <c r="P31" s="108">
        <v>0</v>
      </c>
      <c r="Q31" s="108"/>
      <c r="R31" s="108">
        <v>-117690</v>
      </c>
      <c r="S31" s="79"/>
      <c r="T31" s="89">
        <f t="shared" si="2"/>
        <v>157279.430681586</v>
      </c>
      <c r="U31" s="6"/>
      <c r="V31" s="6"/>
      <c r="W31" s="6"/>
      <c r="X31" s="6"/>
      <c r="Y31" s="6"/>
      <c r="Z31" s="6"/>
      <c r="AA31" s="6"/>
    </row>
    <row r="32" spans="1:27">
      <c r="A32" s="73"/>
      <c r="B32" s="2" t="s">
        <v>28</v>
      </c>
      <c r="C32" s="73"/>
      <c r="D32" s="93">
        <v>0</v>
      </c>
      <c r="E32" s="93"/>
      <c r="F32" s="93">
        <v>-1</v>
      </c>
      <c r="G32" s="79"/>
      <c r="H32" s="89">
        <v>1</v>
      </c>
      <c r="I32" s="6"/>
      <c r="J32" s="79">
        <v>0</v>
      </c>
      <c r="K32" s="79"/>
      <c r="L32" s="79"/>
      <c r="M32" s="79"/>
      <c r="N32" s="89">
        <f t="shared" si="1"/>
        <v>0</v>
      </c>
      <c r="O32" s="6"/>
      <c r="P32" s="79">
        <v>0</v>
      </c>
      <c r="Q32" s="79"/>
      <c r="R32" s="79">
        <v>1</v>
      </c>
      <c r="S32" s="79"/>
      <c r="T32" s="89">
        <v>1</v>
      </c>
      <c r="U32" s="6"/>
      <c r="V32" s="6"/>
      <c r="W32" s="6"/>
      <c r="X32" s="6"/>
      <c r="Y32" s="6"/>
      <c r="Z32" s="6"/>
      <c r="AA32" s="6"/>
    </row>
    <row r="33" spans="1:27" ht="16" thickBot="1">
      <c r="A33" s="73"/>
      <c r="B33" s="73"/>
      <c r="C33" s="73"/>
      <c r="D33" s="80">
        <f>SUM(D13:D32)</f>
        <v>-86356165.511231437</v>
      </c>
      <c r="E33" s="79"/>
      <c r="F33" s="80">
        <f>SUM(F13:F32)</f>
        <v>19881431.479127288</v>
      </c>
      <c r="G33" s="79"/>
      <c r="H33" s="80">
        <f>SUM(H13:H32)</f>
        <v>-55819583.231684715</v>
      </c>
      <c r="I33" s="6"/>
      <c r="J33" s="80">
        <f>SUM(J13:J32)</f>
        <v>-53995411.140640631</v>
      </c>
      <c r="K33" s="79"/>
      <c r="L33" s="80">
        <f>SUM(L13:L32)</f>
        <v>12813068.023021974</v>
      </c>
      <c r="M33" s="79"/>
      <c r="N33" s="80">
        <f>SUM(N13:N32)</f>
        <v>-35561755.92757564</v>
      </c>
      <c r="O33" s="6"/>
      <c r="P33" s="80">
        <f>SUM(P13:P32)</f>
        <v>-22331984.470756635</v>
      </c>
      <c r="Q33" s="79"/>
      <c r="R33" s="80">
        <f>SUM(R13:R32)</f>
        <v>1369021.9124071945</v>
      </c>
      <c r="S33" s="79"/>
      <c r="T33" s="80">
        <f>SUM(T13:T32)</f>
        <v>-8019343.528783666</v>
      </c>
      <c r="U33" s="6"/>
      <c r="V33" s="6"/>
      <c r="W33" s="6"/>
      <c r="X33" s="6"/>
      <c r="Y33" s="6"/>
      <c r="Z33" s="6"/>
      <c r="AA33" s="6"/>
    </row>
    <row r="34" spans="1:27" s="72" customFormat="1" ht="12" thickTop="1">
      <c r="A34" s="81"/>
      <c r="B34" s="81"/>
      <c r="C34" s="81"/>
      <c r="D34" s="81"/>
      <c r="E34" s="81"/>
      <c r="F34" s="81"/>
      <c r="G34" s="81"/>
      <c r="H34" s="81"/>
      <c r="I34" s="82"/>
      <c r="J34" s="81"/>
      <c r="K34" s="81"/>
      <c r="L34" s="81"/>
      <c r="M34" s="81"/>
      <c r="N34" s="81"/>
      <c r="O34" s="82"/>
      <c r="P34" s="81"/>
      <c r="Q34" s="81"/>
      <c r="R34" s="81"/>
      <c r="S34" s="81"/>
      <c r="T34" s="81"/>
      <c r="U34" s="82"/>
      <c r="V34" s="82"/>
      <c r="W34" s="82"/>
      <c r="X34" s="82"/>
      <c r="Y34" s="82"/>
      <c r="Z34" s="82"/>
      <c r="AA34" s="82"/>
    </row>
    <row r="35" spans="1:27" s="72" customFormat="1" ht="11">
      <c r="A35" s="81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</row>
    <row r="36" spans="1:27"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</row>
    <row r="37" spans="1:27">
      <c r="B37" s="96" t="s">
        <v>72</v>
      </c>
      <c r="C37" s="97"/>
      <c r="D37" s="112">
        <v>-86356165.511231437</v>
      </c>
      <c r="E37" s="106"/>
      <c r="F37" s="105">
        <v>19881431.479127288</v>
      </c>
      <c r="G37" s="106"/>
      <c r="H37" s="105">
        <v>-55819582.88140405</v>
      </c>
      <c r="I37" s="95"/>
      <c r="J37" s="105">
        <v>-53995411.140640631</v>
      </c>
      <c r="K37" s="111"/>
      <c r="L37" s="105">
        <v>12813068.023021974</v>
      </c>
      <c r="M37" s="111"/>
      <c r="N37" s="105">
        <v>-35561756</v>
      </c>
      <c r="O37" s="111"/>
      <c r="P37" s="105">
        <v>-22331984.470756635</v>
      </c>
      <c r="Q37" s="111"/>
      <c r="R37" s="105">
        <v>1369021.9124071945</v>
      </c>
      <c r="S37" s="111"/>
      <c r="T37" s="105">
        <v>-8019344.4998320155</v>
      </c>
      <c r="U37" s="95"/>
    </row>
    <row r="38" spans="1:27">
      <c r="B38" s="95"/>
      <c r="C38" s="96"/>
      <c r="D38" s="98">
        <f>+D37-D33</f>
        <v>0</v>
      </c>
      <c r="E38" s="98"/>
      <c r="F38" s="98">
        <f>+F37-F33</f>
        <v>0</v>
      </c>
      <c r="G38" s="99"/>
      <c r="H38" s="98">
        <f>+H37-H33</f>
        <v>0.35028066486120224</v>
      </c>
      <c r="I38" s="95"/>
      <c r="J38" s="98">
        <f>+J37-J33</f>
        <v>0</v>
      </c>
      <c r="K38" s="95"/>
      <c r="L38" s="98">
        <f>+L37-L33</f>
        <v>0</v>
      </c>
      <c r="M38" s="95"/>
      <c r="N38" s="98">
        <f>+N37-N33</f>
        <v>-7.2424359619617462E-2</v>
      </c>
      <c r="O38" s="95"/>
      <c r="P38" s="98">
        <f>+P37-P33</f>
        <v>0</v>
      </c>
      <c r="Q38" s="95"/>
      <c r="R38" s="98">
        <f>+R37-R33</f>
        <v>0</v>
      </c>
      <c r="S38" s="95"/>
      <c r="T38" s="98">
        <f>+T37-T33</f>
        <v>-0.97104834951460361</v>
      </c>
      <c r="U38" s="95"/>
    </row>
    <row r="39" spans="1:27"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</row>
    <row r="41" spans="1:27" ht="16" thickBot="1">
      <c r="V41" s="6"/>
      <c r="W41" s="6"/>
      <c r="X41" s="6"/>
      <c r="Y41" s="132" t="s">
        <v>6</v>
      </c>
      <c r="Z41" s="132"/>
      <c r="AA41" s="132"/>
    </row>
    <row r="42" spans="1:27" ht="16" thickBot="1">
      <c r="V42" s="6"/>
      <c r="W42" s="75" t="s">
        <v>3</v>
      </c>
      <c r="X42" s="8"/>
      <c r="Y42" s="75" t="s">
        <v>4</v>
      </c>
      <c r="Z42" s="8"/>
      <c r="AA42" s="75" t="s">
        <v>5</v>
      </c>
    </row>
    <row r="43" spans="1:27">
      <c r="V43" s="3" t="s">
        <v>81</v>
      </c>
      <c r="W43" s="86">
        <v>4045218983</v>
      </c>
      <c r="X43" s="24"/>
      <c r="Y43" s="86">
        <v>2548077150</v>
      </c>
      <c r="Z43" s="24"/>
      <c r="AA43" s="86">
        <v>775283637</v>
      </c>
    </row>
    <row r="44" spans="1:27">
      <c r="V44" s="3" t="s">
        <v>80</v>
      </c>
      <c r="W44" s="109">
        <v>4099135883</v>
      </c>
      <c r="X44" s="24"/>
      <c r="Y44" s="109">
        <v>2593434547</v>
      </c>
      <c r="Z44" s="24"/>
      <c r="AA44" s="109">
        <v>788382062</v>
      </c>
    </row>
    <row r="45" spans="1:27">
      <c r="V45" s="3" t="s">
        <v>82</v>
      </c>
      <c r="W45" s="110">
        <f>+D33</f>
        <v>-86356165.511231437</v>
      </c>
      <c r="X45" s="24"/>
      <c r="Y45" s="110">
        <f>+J33</f>
        <v>-53995411.140640631</v>
      </c>
      <c r="Z45" s="24"/>
      <c r="AA45" s="110">
        <f>+P33</f>
        <v>-22331984.470756635</v>
      </c>
    </row>
    <row r="46" spans="1:27" ht="16" thickBot="1">
      <c r="V46" s="3" t="s">
        <v>84</v>
      </c>
      <c r="W46" s="85">
        <f>+W44+W45</f>
        <v>4012779717.4887686</v>
      </c>
      <c r="X46" s="6"/>
      <c r="Y46" s="85">
        <f>+Y44+Y45</f>
        <v>2539439135.8593593</v>
      </c>
      <c r="Z46" s="6"/>
      <c r="AA46" s="85">
        <f>+AA44+AA45</f>
        <v>766050077.52924335</v>
      </c>
    </row>
    <row r="47" spans="1:27" ht="16" thickTop="1">
      <c r="V47" s="6"/>
      <c r="W47" s="6"/>
      <c r="X47" s="6"/>
      <c r="Y47" s="6"/>
      <c r="Z47" s="6"/>
      <c r="AA47" s="6"/>
    </row>
    <row r="50" spans="22:27" ht="16" thickBot="1">
      <c r="V50" s="6"/>
      <c r="W50" s="6"/>
      <c r="X50" s="6"/>
      <c r="Y50" s="132" t="s">
        <v>6</v>
      </c>
      <c r="Z50" s="132"/>
      <c r="AA50" s="132"/>
    </row>
    <row r="51" spans="22:27" ht="16" thickBot="1">
      <c r="V51" s="6"/>
      <c r="W51" s="75" t="s">
        <v>3</v>
      </c>
      <c r="X51" s="8"/>
      <c r="Y51" s="75" t="s">
        <v>4</v>
      </c>
      <c r="Z51" s="8"/>
      <c r="AA51" s="75" t="s">
        <v>5</v>
      </c>
    </row>
    <row r="52" spans="22:27">
      <c r="V52" s="3" t="s">
        <v>83</v>
      </c>
      <c r="W52" s="86">
        <v>225740344</v>
      </c>
      <c r="X52" s="87"/>
      <c r="Y52" s="86">
        <v>171415400</v>
      </c>
      <c r="Z52" s="87"/>
      <c r="AA52" s="86">
        <v>41422432</v>
      </c>
    </row>
    <row r="53" spans="22:27">
      <c r="V53" s="3" t="s">
        <v>82</v>
      </c>
      <c r="W53" s="110">
        <f>+F33</f>
        <v>19881431.479127288</v>
      </c>
      <c r="X53" s="24"/>
      <c r="Y53" s="110">
        <f>+L33</f>
        <v>12813068.023021974</v>
      </c>
      <c r="Z53" s="24"/>
      <c r="AA53" s="110">
        <f>+R33</f>
        <v>1369021.9124071945</v>
      </c>
    </row>
    <row r="54" spans="22:27" ht="16" thickBot="1">
      <c r="V54" s="3" t="s">
        <v>85</v>
      </c>
      <c r="W54" s="85">
        <f>+W52+W53</f>
        <v>245621775.47912729</v>
      </c>
      <c r="X54" s="6"/>
      <c r="Y54" s="85">
        <f>+Y52+Y53</f>
        <v>184228468.02302197</v>
      </c>
      <c r="Z54" s="6"/>
      <c r="AA54" s="85">
        <f>+AA52+AA53</f>
        <v>42791453.912407197</v>
      </c>
    </row>
    <row r="55" spans="22:27" ht="16" thickTop="1">
      <c r="V55" s="6"/>
      <c r="W55" s="6"/>
      <c r="X55" s="6"/>
      <c r="Y55" s="6"/>
      <c r="Z55" s="6"/>
      <c r="AA55" s="6"/>
    </row>
  </sheetData>
  <mergeCells count="5">
    <mergeCell ref="Y41:AA41"/>
    <mergeCell ref="Y50:AA50"/>
    <mergeCell ref="D8:H8"/>
    <mergeCell ref="J8:N8"/>
    <mergeCell ref="P8:T8"/>
  </mergeCells>
  <pageMargins left="0.7" right="0.7" top="0.75" bottom="0.75" header="0.3" footer="0.3"/>
  <pageSetup orientation="portrait" horizontalDpi="4294967292" verticalDpi="4294967292"/>
  <ignoredErrors>
    <ignoredError sqref="H14 H15:H31 N15:N32 D33:T33 T15:T3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10" sqref="A10:G22"/>
    </sheetView>
  </sheetViews>
  <sheetFormatPr baseColWidth="10" defaultColWidth="9.1640625" defaultRowHeight="13" x14ac:dyDescent="0"/>
  <cols>
    <col min="1" max="1" width="39.83203125" style="113" customWidth="1"/>
    <col min="2" max="2" width="1.5" style="113" customWidth="1"/>
    <col min="3" max="3" width="12.83203125" style="113" customWidth="1"/>
    <col min="4" max="4" width="1.33203125" style="125" customWidth="1"/>
    <col min="5" max="5" width="12.83203125" style="113" customWidth="1"/>
    <col min="6" max="6" width="1.33203125" style="125" customWidth="1"/>
    <col min="7" max="7" width="12.83203125" style="113" customWidth="1"/>
    <col min="8" max="8" width="11.33203125" style="113" customWidth="1"/>
    <col min="9" max="9" width="11.83203125" style="113" bestFit="1" customWidth="1"/>
    <col min="10" max="16384" width="9.1640625" style="113"/>
  </cols>
  <sheetData>
    <row r="1" spans="1:8" s="2" customFormat="1" ht="17">
      <c r="A1" s="60" t="str">
        <f>+'Rev Chg'!A1</f>
        <v>Kentucky Public Service Commission</v>
      </c>
      <c r="D1" s="124"/>
      <c r="F1" s="124"/>
    </row>
    <row r="2" spans="1:8" s="2" customFormat="1" ht="17">
      <c r="A2" s="60"/>
      <c r="D2" s="124"/>
      <c r="F2" s="124"/>
    </row>
    <row r="3" spans="1:8" s="2" customFormat="1" ht="15">
      <c r="A3" s="59" t="str">
        <f>+'Rev Chg'!A3</f>
        <v>Case No. 2018-00294 Kentucky Utilities Company</v>
      </c>
      <c r="D3" s="124"/>
      <c r="F3" s="124"/>
    </row>
    <row r="4" spans="1:8" s="2" customFormat="1" ht="15">
      <c r="A4" s="59" t="str">
        <f>+'Rev Chg'!A4</f>
        <v>Case No. 2018-00295 Louisville Gas and Electric Company</v>
      </c>
      <c r="D4" s="124"/>
      <c r="F4" s="124"/>
    </row>
    <row r="6" spans="1:8">
      <c r="A6" s="114"/>
    </row>
    <row r="7" spans="1:8">
      <c r="A7" s="116" t="s">
        <v>129</v>
      </c>
    </row>
    <row r="8" spans="1:8">
      <c r="A8" s="116" t="s">
        <v>116</v>
      </c>
    </row>
    <row r="10" spans="1:8" ht="29" customHeight="1" thickBot="1">
      <c r="B10" s="115"/>
      <c r="C10" s="133" t="s">
        <v>117</v>
      </c>
      <c r="D10" s="133"/>
      <c r="E10" s="133"/>
      <c r="F10" s="133"/>
      <c r="G10" s="133"/>
    </row>
    <row r="11" spans="1:8" ht="16" customHeight="1" thickBot="1">
      <c r="A11" s="123" t="s">
        <v>114</v>
      </c>
      <c r="B11" s="115"/>
      <c r="C11" s="130" t="s">
        <v>3</v>
      </c>
      <c r="D11" s="126"/>
      <c r="E11" s="130" t="s">
        <v>118</v>
      </c>
      <c r="F11" s="126"/>
      <c r="G11" s="130" t="s">
        <v>119</v>
      </c>
      <c r="H11" s="115"/>
    </row>
    <row r="13" spans="1:8">
      <c r="A13" s="116" t="s">
        <v>120</v>
      </c>
      <c r="B13" s="117"/>
      <c r="C13" s="118">
        <v>0</v>
      </c>
      <c r="D13" s="127"/>
      <c r="E13" s="118">
        <v>0</v>
      </c>
      <c r="F13" s="127"/>
      <c r="G13" s="118">
        <v>-147640.01880472168</v>
      </c>
    </row>
    <row r="14" spans="1:8">
      <c r="A14" s="116" t="s">
        <v>121</v>
      </c>
      <c r="B14" s="117"/>
      <c r="C14" s="119">
        <v>-214820.42483249874</v>
      </c>
      <c r="D14" s="128"/>
      <c r="E14" s="119">
        <v>-95286.100532786877</v>
      </c>
      <c r="F14" s="128"/>
      <c r="G14" s="119">
        <v>-37569.777732240436</v>
      </c>
    </row>
    <row r="15" spans="1:8">
      <c r="A15" s="116" t="s">
        <v>122</v>
      </c>
      <c r="B15" s="117"/>
      <c r="C15" s="119">
        <v>49558.432606428702</v>
      </c>
      <c r="D15" s="128"/>
      <c r="E15" s="119">
        <v>176073.20264571949</v>
      </c>
      <c r="F15" s="128"/>
      <c r="G15" s="119">
        <v>74539.510018214933</v>
      </c>
    </row>
    <row r="16" spans="1:8">
      <c r="A16" s="116" t="s">
        <v>123</v>
      </c>
      <c r="B16" s="117"/>
      <c r="C16" s="119">
        <v>41549335.431722298</v>
      </c>
      <c r="D16" s="128"/>
      <c r="E16" s="119">
        <v>26414999.924636647</v>
      </c>
      <c r="F16" s="128"/>
      <c r="G16" s="119">
        <v>4805168.619987092</v>
      </c>
    </row>
    <row r="17" spans="1:7">
      <c r="A17" s="116" t="s">
        <v>124</v>
      </c>
      <c r="B17" s="117"/>
      <c r="C17" s="119">
        <v>1051264.575304731</v>
      </c>
      <c r="D17" s="128"/>
      <c r="E17" s="119">
        <v>184403.06389947946</v>
      </c>
      <c r="F17" s="128"/>
      <c r="G17" s="119">
        <v>0</v>
      </c>
    </row>
    <row r="18" spans="1:7">
      <c r="A18" s="116" t="s">
        <v>125</v>
      </c>
      <c r="B18" s="117"/>
      <c r="C18" s="119">
        <v>823066.55813114764</v>
      </c>
      <c r="D18" s="128"/>
      <c r="E18" s="119">
        <v>734123.465736415</v>
      </c>
      <c r="F18" s="128"/>
      <c r="G18" s="119">
        <v>31264.046651947741</v>
      </c>
    </row>
    <row r="19" spans="1:7">
      <c r="A19" s="116" t="s">
        <v>126</v>
      </c>
      <c r="B19" s="117"/>
      <c r="C19" s="119">
        <v>-393968.37158897292</v>
      </c>
      <c r="D19" s="128"/>
      <c r="E19" s="119">
        <v>-36933.774262841529</v>
      </c>
      <c r="F19" s="128"/>
      <c r="G19" s="119">
        <v>0</v>
      </c>
    </row>
    <row r="20" spans="1:7">
      <c r="A20" s="116" t="s">
        <v>127</v>
      </c>
      <c r="B20" s="117"/>
      <c r="C20" s="119">
        <v>4188149.9026635345</v>
      </c>
      <c r="D20" s="128"/>
      <c r="E20" s="119">
        <v>1723107.965728461</v>
      </c>
      <c r="F20" s="128"/>
      <c r="G20" s="119">
        <v>517596.86591295636</v>
      </c>
    </row>
    <row r="21" spans="1:7" ht="14" thickBot="1">
      <c r="A21" s="120" t="s">
        <v>19</v>
      </c>
      <c r="B21" s="121"/>
      <c r="C21" s="131">
        <f>SUM(C13:C20)</f>
        <v>47052586.10400667</v>
      </c>
      <c r="D21" s="129"/>
      <c r="E21" s="131">
        <f t="shared" ref="E21:G21" si="0">SUM(E13:E20)</f>
        <v>29100487.747851096</v>
      </c>
      <c r="F21" s="129"/>
      <c r="G21" s="131">
        <f t="shared" si="0"/>
        <v>5243359.2460332485</v>
      </c>
    </row>
    <row r="22" spans="1:7" ht="14" thickTop="1">
      <c r="A22" s="116"/>
    </row>
    <row r="23" spans="1:7">
      <c r="A23" s="122" t="s">
        <v>128</v>
      </c>
    </row>
  </sheetData>
  <mergeCells count="1">
    <mergeCell ref="C10:G1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R58"/>
  <sheetViews>
    <sheetView tabSelected="1" workbookViewId="0">
      <selection activeCell="M8" sqref="M8"/>
    </sheetView>
  </sheetViews>
  <sheetFormatPr baseColWidth="10" defaultRowHeight="15" x14ac:dyDescent="0"/>
  <cols>
    <col min="1" max="1" width="4.83203125" customWidth="1"/>
    <col min="2" max="2" width="1.33203125" customWidth="1"/>
    <col min="3" max="3" width="14.6640625" customWidth="1"/>
    <col min="4" max="4" width="1.33203125" customWidth="1"/>
    <col min="5" max="5" width="16.83203125" customWidth="1"/>
    <col min="6" max="6" width="1.33203125" customWidth="1"/>
    <col min="7" max="7" width="13.83203125" customWidth="1"/>
    <col min="8" max="8" width="1.33203125" customWidth="1"/>
    <col min="9" max="9" width="14" customWidth="1"/>
    <col min="10" max="10" width="1.33203125" customWidth="1"/>
    <col min="11" max="11" width="12" customWidth="1"/>
    <col min="12" max="12" width="1.33203125" customWidth="1"/>
    <col min="13" max="13" width="12.5" bestFit="1" customWidth="1"/>
    <col min="14" max="14" width="2.1640625" customWidth="1"/>
    <col min="15" max="15" width="14" bestFit="1" customWidth="1"/>
    <col min="16" max="16" width="15.33203125" customWidth="1"/>
    <col min="17" max="17" width="11.5" bestFit="1" customWidth="1"/>
  </cols>
  <sheetData>
    <row r="1" spans="1:7" ht="17">
      <c r="A1" s="60" t="str">
        <f>+'Rev Chg'!A1</f>
        <v>Kentucky Public Service Commission</v>
      </c>
    </row>
    <row r="2" spans="1:7" ht="17">
      <c r="A2" s="60"/>
    </row>
    <row r="3" spans="1:7">
      <c r="A3" s="59" t="str">
        <f>+'Rev Chg'!A3</f>
        <v>Case No. 2018-00294 Kentucky Utilities Company</v>
      </c>
    </row>
    <row r="4" spans="1:7">
      <c r="A4" s="59" t="str">
        <f>+'Rev Chg'!A4</f>
        <v>Case No. 2018-00295 Louisville Gas and Electric Company</v>
      </c>
    </row>
    <row r="7" spans="1:7">
      <c r="C7" t="s">
        <v>38</v>
      </c>
    </row>
    <row r="9" spans="1:7" ht="16" thickBot="1">
      <c r="C9" s="63"/>
      <c r="D9" s="63"/>
      <c r="E9" s="67" t="s">
        <v>6</v>
      </c>
      <c r="F9" s="63"/>
      <c r="G9" s="67" t="s">
        <v>3</v>
      </c>
    </row>
    <row r="10" spans="1:7">
      <c r="C10" s="68">
        <v>2016</v>
      </c>
      <c r="D10" s="63"/>
      <c r="E10" s="69">
        <v>237348</v>
      </c>
      <c r="F10" s="69"/>
      <c r="G10" s="69">
        <v>205999.93</v>
      </c>
    </row>
    <row r="11" spans="1:7">
      <c r="C11" s="68">
        <v>2017</v>
      </c>
      <c r="D11" s="63"/>
      <c r="E11" s="69">
        <v>242837</v>
      </c>
      <c r="F11" s="69"/>
      <c r="G11" s="69">
        <v>210764.05</v>
      </c>
    </row>
    <row r="12" spans="1:7">
      <c r="C12" s="68"/>
      <c r="D12" s="63"/>
      <c r="E12" s="69"/>
      <c r="F12" s="69"/>
      <c r="G12" s="69"/>
    </row>
    <row r="13" spans="1:7">
      <c r="C13" t="s">
        <v>46</v>
      </c>
      <c r="E13" s="47" t="s">
        <v>48</v>
      </c>
      <c r="G13" t="s">
        <v>47</v>
      </c>
    </row>
    <row r="15" spans="1:7">
      <c r="C15" s="52" t="s">
        <v>45</v>
      </c>
    </row>
    <row r="17" spans="3:13" ht="53" customHeight="1" thickBot="1">
      <c r="C17" s="53" t="s">
        <v>37</v>
      </c>
      <c r="E17" s="53" t="s">
        <v>40</v>
      </c>
      <c r="F17" s="50"/>
      <c r="G17" s="53" t="s">
        <v>44</v>
      </c>
      <c r="H17" s="50"/>
      <c r="I17" s="53" t="s">
        <v>19</v>
      </c>
      <c r="J17" s="50"/>
      <c r="K17" s="53" t="s">
        <v>39</v>
      </c>
      <c r="M17" s="53" t="s">
        <v>38</v>
      </c>
    </row>
    <row r="18" spans="3:13">
      <c r="C18" t="s">
        <v>35</v>
      </c>
      <c r="E18" s="47">
        <f>+E38</f>
        <v>35470297</v>
      </c>
      <c r="G18" s="48">
        <f>+G38</f>
        <v>7137329</v>
      </c>
      <c r="I18" s="48">
        <f t="shared" ref="I18:I20" si="0">+E18+G18</f>
        <v>42607626</v>
      </c>
      <c r="K18" s="49">
        <f t="shared" ref="K18:K19" si="1">+I18/$I$20</f>
        <v>0.9877813151484276</v>
      </c>
      <c r="M18" s="47">
        <f t="shared" ref="M18:M19" si="2">+$M$20*K18</f>
        <v>239869.85122669872</v>
      </c>
    </row>
    <row r="19" spans="3:13">
      <c r="C19" t="s">
        <v>36</v>
      </c>
      <c r="E19" s="47">
        <f>+E44</f>
        <v>10258</v>
      </c>
      <c r="G19" s="48">
        <f>+G44</f>
        <v>516791</v>
      </c>
      <c r="I19" s="48">
        <f t="shared" si="0"/>
        <v>527049</v>
      </c>
      <c r="K19" s="49">
        <f t="shared" si="1"/>
        <v>1.2218684851572429E-2</v>
      </c>
      <c r="M19" s="47">
        <f t="shared" si="2"/>
        <v>2967.1487733012941</v>
      </c>
    </row>
    <row r="20" spans="3:13" ht="16" thickBot="1">
      <c r="C20" t="s">
        <v>19</v>
      </c>
      <c r="E20" s="51">
        <f>SUM(E18:E19)</f>
        <v>35480555</v>
      </c>
      <c r="G20" s="51">
        <f>SUM(G18:G19)</f>
        <v>7654120</v>
      </c>
      <c r="I20" s="51">
        <f t="shared" si="0"/>
        <v>43134675</v>
      </c>
      <c r="K20" s="54">
        <f>SUM(K18:K19)</f>
        <v>1</v>
      </c>
      <c r="M20" s="51">
        <v>242837</v>
      </c>
    </row>
    <row r="21" spans="3:13" ht="16" thickTop="1"/>
    <row r="22" spans="3:13">
      <c r="C22" t="s">
        <v>43</v>
      </c>
    </row>
    <row r="24" spans="3:13">
      <c r="C24" s="52" t="s">
        <v>41</v>
      </c>
    </row>
    <row r="26" spans="3:13" ht="16" thickBot="1">
      <c r="E26" s="56" t="s">
        <v>34</v>
      </c>
      <c r="F26" s="50"/>
      <c r="G26" s="56" t="s">
        <v>42</v>
      </c>
      <c r="H26" s="50"/>
      <c r="I26" s="56" t="s">
        <v>19</v>
      </c>
    </row>
    <row r="27" spans="3:13">
      <c r="C27" s="57" t="s">
        <v>31</v>
      </c>
    </row>
    <row r="28" spans="3:13">
      <c r="C28" s="58">
        <v>2013</v>
      </c>
      <c r="E28" s="55">
        <v>31676565</v>
      </c>
      <c r="F28" s="55"/>
      <c r="G28" s="55">
        <v>8887045</v>
      </c>
      <c r="H28" s="47"/>
      <c r="I28" s="47">
        <f>+E28+G28</f>
        <v>40563610</v>
      </c>
    </row>
    <row r="29" spans="3:13">
      <c r="C29" s="58">
        <v>2014</v>
      </c>
      <c r="E29" s="55">
        <v>34118673</v>
      </c>
      <c r="F29" s="55"/>
      <c r="G29" s="55">
        <v>9338521</v>
      </c>
      <c r="H29" s="47"/>
      <c r="I29" s="47">
        <f>+E29+G29</f>
        <v>43457194</v>
      </c>
    </row>
    <row r="30" spans="3:13">
      <c r="C30" s="58">
        <v>2015</v>
      </c>
      <c r="E30" s="55">
        <v>36347735</v>
      </c>
      <c r="F30" s="55"/>
      <c r="G30" s="55">
        <v>8276938</v>
      </c>
      <c r="H30" s="47"/>
      <c r="I30" s="47">
        <f>+E30+G30</f>
        <v>44624673</v>
      </c>
    </row>
    <row r="31" spans="3:13">
      <c r="C31" s="58">
        <v>2016</v>
      </c>
      <c r="E31" s="47">
        <v>39765334</v>
      </c>
      <c r="F31" s="47"/>
      <c r="G31" s="47">
        <v>9623681</v>
      </c>
      <c r="H31" s="47"/>
      <c r="I31" s="47">
        <f>+E31+G31</f>
        <v>49389015</v>
      </c>
    </row>
    <row r="32" spans="3:13">
      <c r="C32" s="58">
        <v>2017</v>
      </c>
      <c r="E32" s="47">
        <v>44814800</v>
      </c>
      <c r="F32" s="47"/>
      <c r="G32" s="47">
        <v>10659433</v>
      </c>
      <c r="H32" s="47"/>
      <c r="I32" s="47">
        <f>+E32+G32</f>
        <v>55474233</v>
      </c>
    </row>
    <row r="33" spans="3:9">
      <c r="C33" s="57" t="s">
        <v>35</v>
      </c>
      <c r="E33" s="47"/>
      <c r="F33" s="47"/>
      <c r="G33" s="47"/>
      <c r="H33" s="47"/>
      <c r="I33" s="47"/>
    </row>
    <row r="34" spans="3:9">
      <c r="C34" s="58">
        <v>2013</v>
      </c>
      <c r="E34" s="55">
        <v>35805486</v>
      </c>
      <c r="F34" s="55"/>
      <c r="G34" s="55">
        <v>5999956</v>
      </c>
      <c r="H34" s="47"/>
      <c r="I34" s="47">
        <f>+E34+G34</f>
        <v>41805442</v>
      </c>
    </row>
    <row r="35" spans="3:9">
      <c r="C35" s="58">
        <v>2014</v>
      </c>
      <c r="E35" s="55">
        <v>35420174</v>
      </c>
      <c r="F35" s="55"/>
      <c r="G35" s="55">
        <v>6140337</v>
      </c>
      <c r="H35" s="47"/>
      <c r="I35" s="47">
        <f>+E35+G35</f>
        <v>41560511</v>
      </c>
    </row>
    <row r="36" spans="3:9">
      <c r="C36" s="58">
        <v>2015</v>
      </c>
      <c r="E36" s="55">
        <v>32038035</v>
      </c>
      <c r="F36" s="55"/>
      <c r="G36" s="55">
        <v>5346838</v>
      </c>
      <c r="H36" s="47"/>
      <c r="I36" s="47">
        <f>+E36+G36</f>
        <v>37384873</v>
      </c>
    </row>
    <row r="37" spans="3:9">
      <c r="C37" s="58">
        <v>2016</v>
      </c>
      <c r="E37" s="47">
        <v>34690347</v>
      </c>
      <c r="F37" s="47">
        <v>6</v>
      </c>
      <c r="G37" s="47">
        <v>6402726</v>
      </c>
      <c r="H37" s="47"/>
      <c r="I37" s="47">
        <f>+E37+G37</f>
        <v>41093073</v>
      </c>
    </row>
    <row r="38" spans="3:9">
      <c r="C38" s="58">
        <v>2017</v>
      </c>
      <c r="E38" s="47">
        <v>35470297</v>
      </c>
      <c r="F38" s="47"/>
      <c r="G38" s="47">
        <v>7137329</v>
      </c>
      <c r="H38" s="47"/>
      <c r="I38" s="47">
        <f>+E38+G38</f>
        <v>42607626</v>
      </c>
    </row>
    <row r="39" spans="3:9">
      <c r="C39" s="57" t="s">
        <v>36</v>
      </c>
      <c r="E39" s="47"/>
      <c r="F39" s="47"/>
      <c r="G39" s="47"/>
      <c r="H39" s="47"/>
      <c r="I39" s="47"/>
    </row>
    <row r="40" spans="3:9">
      <c r="C40" s="58">
        <v>2013</v>
      </c>
      <c r="E40" s="55">
        <v>10258</v>
      </c>
      <c r="F40" s="55"/>
      <c r="G40" s="55">
        <v>186876</v>
      </c>
      <c r="H40" s="47"/>
      <c r="I40" s="47">
        <f>+E40+G40</f>
        <v>197134</v>
      </c>
    </row>
    <row r="41" spans="3:9">
      <c r="C41" s="58">
        <v>2014</v>
      </c>
      <c r="E41" s="55">
        <v>10258</v>
      </c>
      <c r="F41" s="55"/>
      <c r="G41" s="55">
        <v>212525</v>
      </c>
      <c r="H41" s="47"/>
      <c r="I41" s="47">
        <f>+E41+G41</f>
        <v>222783</v>
      </c>
    </row>
    <row r="42" spans="3:9">
      <c r="C42" s="58">
        <v>2015</v>
      </c>
      <c r="E42" s="55">
        <v>10258</v>
      </c>
      <c r="F42" s="55"/>
      <c r="G42" s="55">
        <v>199890</v>
      </c>
      <c r="H42" s="47"/>
      <c r="I42" s="47">
        <f>+E42+G42</f>
        <v>210148</v>
      </c>
    </row>
    <row r="43" spans="3:9">
      <c r="C43" s="58">
        <v>2016</v>
      </c>
      <c r="E43" s="55">
        <v>10258</v>
      </c>
      <c r="F43" s="55"/>
      <c r="G43" s="55">
        <v>314268</v>
      </c>
      <c r="H43" s="47"/>
      <c r="I43" s="47">
        <f>+E43+G43</f>
        <v>324526</v>
      </c>
    </row>
    <row r="44" spans="3:9">
      <c r="C44" s="58">
        <v>2017</v>
      </c>
      <c r="E44" s="47">
        <v>10258</v>
      </c>
      <c r="F44" s="47"/>
      <c r="G44" s="47">
        <v>516791</v>
      </c>
      <c r="H44" s="47"/>
      <c r="I44" s="47">
        <f>+E44+G44</f>
        <v>527049</v>
      </c>
    </row>
    <row r="45" spans="3:9">
      <c r="C45" s="57" t="s">
        <v>19</v>
      </c>
      <c r="E45" s="47"/>
      <c r="F45" s="47"/>
      <c r="G45" s="47"/>
      <c r="H45" s="47"/>
      <c r="I45" s="47"/>
    </row>
    <row r="46" spans="3:9">
      <c r="C46" s="58">
        <v>2017</v>
      </c>
      <c r="E46" s="47">
        <f>+E28+E34+E40</f>
        <v>67492309</v>
      </c>
      <c r="F46" s="47"/>
      <c r="G46" s="47">
        <f>+G28+G34+G40</f>
        <v>15073877</v>
      </c>
      <c r="H46" s="47"/>
      <c r="I46" s="47">
        <f>+E46+G46</f>
        <v>82566186</v>
      </c>
    </row>
    <row r="47" spans="3:9">
      <c r="C47" s="58">
        <v>2016</v>
      </c>
      <c r="E47" s="47">
        <f t="shared" ref="E47:E50" si="3">+E29+E35+E41</f>
        <v>69549105</v>
      </c>
      <c r="F47" s="47"/>
      <c r="G47" s="47">
        <f t="shared" ref="G47:G50" si="4">+G29+G35+G41</f>
        <v>15691383</v>
      </c>
      <c r="H47" s="47"/>
      <c r="I47" s="47">
        <f t="shared" ref="I47:I50" si="5">+E47+G47</f>
        <v>85240488</v>
      </c>
    </row>
    <row r="48" spans="3:9">
      <c r="C48" s="58">
        <v>2015</v>
      </c>
      <c r="E48" s="47">
        <f t="shared" si="3"/>
        <v>68396028</v>
      </c>
      <c r="F48" s="47"/>
      <c r="G48" s="47">
        <f t="shared" si="4"/>
        <v>13823666</v>
      </c>
      <c r="H48" s="47"/>
      <c r="I48" s="47">
        <f t="shared" si="5"/>
        <v>82219694</v>
      </c>
    </row>
    <row r="49" spans="3:18">
      <c r="C49" s="58">
        <v>2014</v>
      </c>
      <c r="E49" s="47">
        <f t="shared" si="3"/>
        <v>74465939</v>
      </c>
      <c r="F49" s="47"/>
      <c r="G49" s="47">
        <f t="shared" si="4"/>
        <v>16340675</v>
      </c>
      <c r="H49" s="47"/>
      <c r="I49" s="47">
        <f t="shared" si="5"/>
        <v>90806614</v>
      </c>
    </row>
    <row r="50" spans="3:18">
      <c r="C50" s="58">
        <v>2013</v>
      </c>
      <c r="E50" s="47">
        <f t="shared" si="3"/>
        <v>80295355</v>
      </c>
      <c r="F50" s="47"/>
      <c r="G50" s="47">
        <f t="shared" si="4"/>
        <v>18313553</v>
      </c>
      <c r="H50" s="47"/>
      <c r="I50" s="47">
        <f t="shared" si="5"/>
        <v>98608908</v>
      </c>
    </row>
    <row r="52" spans="3:18">
      <c r="C52" t="s">
        <v>49</v>
      </c>
    </row>
    <row r="53" spans="3:18">
      <c r="O53" s="70" t="s">
        <v>53</v>
      </c>
      <c r="P53" s="70" t="s">
        <v>31</v>
      </c>
      <c r="Q53" s="70" t="s">
        <v>6</v>
      </c>
      <c r="R53" s="57"/>
    </row>
    <row r="54" spans="3:18">
      <c r="O54" s="71">
        <v>2013</v>
      </c>
      <c r="P54" s="48">
        <f>+I28</f>
        <v>40563610</v>
      </c>
      <c r="Q54" s="48">
        <f>+I34+I40</f>
        <v>42002576</v>
      </c>
      <c r="R54" s="48"/>
    </row>
    <row r="55" spans="3:18">
      <c r="O55" s="71">
        <v>2014</v>
      </c>
      <c r="P55" s="48">
        <f>+I29</f>
        <v>43457194</v>
      </c>
      <c r="Q55" s="48">
        <f t="shared" ref="Q55:Q58" si="6">+I35+I41</f>
        <v>41783294</v>
      </c>
      <c r="R55" s="48"/>
    </row>
    <row r="56" spans="3:18">
      <c r="O56" s="71">
        <v>2015</v>
      </c>
      <c r="P56" s="48">
        <f>+I30</f>
        <v>44624673</v>
      </c>
      <c r="Q56" s="48">
        <f t="shared" si="6"/>
        <v>37595021</v>
      </c>
      <c r="R56" s="48"/>
    </row>
    <row r="57" spans="3:18">
      <c r="O57" s="71">
        <v>2016</v>
      </c>
      <c r="P57" s="48">
        <f>+I31</f>
        <v>49389015</v>
      </c>
      <c r="Q57" s="48">
        <f t="shared" si="6"/>
        <v>41417599</v>
      </c>
      <c r="R57" s="48"/>
    </row>
    <row r="58" spans="3:18">
      <c r="O58" s="71">
        <v>2017</v>
      </c>
      <c r="P58" s="48">
        <f>+I32</f>
        <v>55474233</v>
      </c>
      <c r="Q58" s="48">
        <f t="shared" si="6"/>
        <v>43134675</v>
      </c>
      <c r="R58" s="48"/>
    </row>
  </sheetData>
  <sortState ref="C41:I45">
    <sortCondition ref="C41:C45"/>
  </sortState>
  <pageMargins left="0.7" right="0.7" top="0.75" bottom="0.75" header="0.3" footer="0.3"/>
  <pageSetup scale="81" orientation="portrait" horizontalDpi="4294967292" verticalDpi="4294967292" copies="2"/>
  <ignoredErrors>
    <ignoredError sqref="E20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41" sqref="D41"/>
    </sheetView>
  </sheetViews>
  <sheetFormatPr baseColWidth="10" defaultRowHeight="15" x14ac:dyDescent="0"/>
  <cols>
    <col min="1" max="1" width="14.1640625" customWidth="1"/>
    <col min="2" max="2" width="13.83203125" customWidth="1"/>
    <col min="3" max="3" width="1.33203125" customWidth="1"/>
    <col min="4" max="4" width="11.5" customWidth="1"/>
    <col min="5" max="5" width="8.5" customWidth="1"/>
    <col min="6" max="6" width="9.1640625" customWidth="1"/>
    <col min="7" max="7" width="2" customWidth="1"/>
  </cols>
  <sheetData>
    <row r="1" spans="1:7" ht="17">
      <c r="A1" s="60" t="str">
        <f>+'Rev Chg'!A1</f>
        <v>Kentucky Public Service Commission</v>
      </c>
    </row>
    <row r="2" spans="1:7" ht="17">
      <c r="A2" s="60"/>
    </row>
    <row r="3" spans="1:7">
      <c r="A3" s="59" t="str">
        <f>+'Rev Chg'!A3</f>
        <v>Case No. 2018-00294 Kentucky Utilities Company</v>
      </c>
    </row>
    <row r="4" spans="1:7">
      <c r="A4" s="59" t="str">
        <f>+'Rev Chg'!A4</f>
        <v>Case No. 2018-00295 Louisville Gas and Electric Company</v>
      </c>
    </row>
    <row r="7" spans="1:7">
      <c r="A7" s="63"/>
      <c r="B7" s="63" t="s">
        <v>79</v>
      </c>
      <c r="C7" s="63"/>
      <c r="D7" s="63"/>
      <c r="E7" s="63"/>
      <c r="F7" s="63"/>
      <c r="G7" s="63"/>
    </row>
    <row r="8" spans="1:7">
      <c r="A8" s="63"/>
      <c r="B8" s="63"/>
      <c r="C8" s="63"/>
      <c r="D8" s="63"/>
      <c r="E8" s="63"/>
      <c r="F8" s="63"/>
      <c r="G8" s="63"/>
    </row>
    <row r="9" spans="1:7">
      <c r="A9" s="63"/>
      <c r="B9" s="63"/>
      <c r="C9" s="63"/>
      <c r="D9" s="63"/>
      <c r="E9" s="63"/>
      <c r="F9" s="63"/>
      <c r="G9" s="63"/>
    </row>
    <row r="10" spans="1:7">
      <c r="A10" s="63"/>
      <c r="B10" s="63"/>
      <c r="C10" s="63"/>
      <c r="D10" s="63"/>
      <c r="E10" s="63"/>
      <c r="F10" s="63"/>
      <c r="G10" s="63"/>
    </row>
    <row r="11" spans="1:7">
      <c r="A11" s="63"/>
      <c r="B11" s="63"/>
      <c r="C11" s="63"/>
      <c r="D11" s="63"/>
      <c r="E11" s="63"/>
      <c r="F11" s="63"/>
      <c r="G11" s="63"/>
    </row>
    <row r="12" spans="1:7">
      <c r="A12" s="63"/>
      <c r="B12" s="63"/>
      <c r="C12" s="63"/>
      <c r="D12" s="63"/>
      <c r="E12" s="63"/>
      <c r="F12" s="63"/>
      <c r="G12" s="63"/>
    </row>
    <row r="13" spans="1:7">
      <c r="A13" s="63"/>
      <c r="B13" s="63"/>
      <c r="C13" s="63"/>
      <c r="D13" s="63"/>
      <c r="E13" s="63"/>
      <c r="F13" s="63"/>
      <c r="G13" s="63"/>
    </row>
    <row r="14" spans="1:7">
      <c r="A14" s="63"/>
      <c r="B14" s="63"/>
      <c r="C14" s="63"/>
      <c r="D14" s="63"/>
      <c r="E14" s="63"/>
      <c r="F14" s="63"/>
      <c r="G14" s="63"/>
    </row>
    <row r="15" spans="1:7">
      <c r="A15" s="63"/>
      <c r="B15" s="63"/>
      <c r="C15" s="63"/>
      <c r="D15" s="63"/>
      <c r="E15" s="63"/>
      <c r="F15" s="63"/>
      <c r="G15" s="63"/>
    </row>
    <row r="16" spans="1:7">
      <c r="A16" s="63"/>
      <c r="B16" s="63"/>
      <c r="C16" s="63"/>
      <c r="D16" s="63"/>
      <c r="E16" s="63"/>
      <c r="F16" s="63"/>
      <c r="G16" s="63"/>
    </row>
    <row r="17" spans="1:7">
      <c r="A17" s="63"/>
      <c r="B17" s="63"/>
      <c r="C17" s="63"/>
      <c r="D17" s="63"/>
      <c r="E17" s="63"/>
      <c r="F17" s="63"/>
      <c r="G17" s="63"/>
    </row>
    <row r="18" spans="1:7">
      <c r="A18" s="63"/>
      <c r="B18" s="63"/>
      <c r="C18" s="63"/>
      <c r="D18" s="63"/>
      <c r="E18" s="63"/>
      <c r="F18" s="63"/>
      <c r="G18" s="63"/>
    </row>
    <row r="19" spans="1:7">
      <c r="A19" s="63"/>
      <c r="B19" s="63"/>
      <c r="C19" s="63"/>
      <c r="D19" s="63"/>
      <c r="E19" s="63"/>
      <c r="F19" s="63"/>
      <c r="G19" s="63"/>
    </row>
    <row r="20" spans="1:7">
      <c r="A20" s="63"/>
      <c r="B20" s="63"/>
      <c r="C20" s="63"/>
      <c r="D20" s="63"/>
      <c r="E20" s="63"/>
      <c r="F20" s="63"/>
      <c r="G20" s="63"/>
    </row>
    <row r="21" spans="1:7">
      <c r="A21" s="63"/>
      <c r="B21" s="63"/>
      <c r="C21" s="63"/>
      <c r="D21" s="63"/>
      <c r="E21" s="63"/>
      <c r="F21" s="63"/>
      <c r="G21" s="63"/>
    </row>
    <row r="22" spans="1:7">
      <c r="A22" s="63"/>
      <c r="B22" s="63"/>
      <c r="C22" s="63"/>
      <c r="D22" s="63"/>
      <c r="E22" s="63"/>
      <c r="F22" s="63"/>
      <c r="G22" s="63"/>
    </row>
    <row r="23" spans="1:7" ht="16" thickBot="1">
      <c r="A23" s="63"/>
      <c r="B23" s="83" t="s">
        <v>53</v>
      </c>
      <c r="C23" s="84"/>
      <c r="D23" s="83" t="s">
        <v>78</v>
      </c>
      <c r="E23" s="63"/>
      <c r="F23" s="63"/>
      <c r="G23" s="63"/>
    </row>
    <row r="24" spans="1:7">
      <c r="A24" s="63"/>
      <c r="B24" s="63" t="s">
        <v>74</v>
      </c>
      <c r="C24" s="63"/>
      <c r="D24" s="69">
        <v>1710000</v>
      </c>
      <c r="E24" s="63"/>
      <c r="F24" s="63"/>
      <c r="G24" s="63"/>
    </row>
    <row r="25" spans="1:7">
      <c r="A25" s="63"/>
      <c r="B25" s="63" t="s">
        <v>75</v>
      </c>
      <c r="C25" s="63"/>
      <c r="D25" s="69">
        <v>3073000</v>
      </c>
      <c r="E25" s="63"/>
      <c r="F25" s="63"/>
      <c r="G25" s="63"/>
    </row>
    <row r="26" spans="1:7">
      <c r="A26" s="63"/>
      <c r="B26" s="63" t="s">
        <v>76</v>
      </c>
      <c r="C26" s="63"/>
      <c r="D26" s="69">
        <v>2086000</v>
      </c>
      <c r="E26" s="63"/>
      <c r="F26" s="63"/>
      <c r="G26" s="63"/>
    </row>
    <row r="27" spans="1:7">
      <c r="A27" s="63"/>
      <c r="B27" s="63" t="s">
        <v>77</v>
      </c>
      <c r="C27" s="63"/>
      <c r="D27" s="69">
        <v>2107000</v>
      </c>
      <c r="E27" s="63"/>
      <c r="F27" s="63"/>
      <c r="G27" s="63"/>
    </row>
    <row r="28" spans="1:7">
      <c r="A28" s="63"/>
      <c r="B28" s="63"/>
      <c r="C28" s="63"/>
      <c r="D28" s="63"/>
      <c r="E28" s="63"/>
      <c r="F28" s="63"/>
      <c r="G28" s="63"/>
    </row>
    <row r="29" spans="1:7">
      <c r="A29" s="63"/>
      <c r="B29" s="63"/>
      <c r="C29" s="63"/>
      <c r="D29" s="63"/>
      <c r="E29" s="63"/>
      <c r="F29" s="63"/>
      <c r="G29" s="63"/>
    </row>
    <row r="30" spans="1:7">
      <c r="A30" s="63"/>
      <c r="B30" s="63"/>
      <c r="C30" s="63"/>
      <c r="D30" s="63"/>
      <c r="E30" s="63"/>
      <c r="F30" s="63"/>
      <c r="G30" s="63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Rev Chg</vt:lpstr>
      <vt:lpstr>COC</vt:lpstr>
      <vt:lpstr>COC Impact</vt:lpstr>
      <vt:lpstr>RMA Summary</vt:lpstr>
      <vt:lpstr>CWC</vt:lpstr>
      <vt:lpstr>CC Rebate</vt:lpstr>
      <vt:lpstr>Legal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H. Mullinax</dc:creator>
  <cp:lastModifiedBy>Donna Mullinax</cp:lastModifiedBy>
  <cp:lastPrinted>2019-01-13T20:26:22Z</cp:lastPrinted>
  <dcterms:created xsi:type="dcterms:W3CDTF">2018-11-30T16:12:30Z</dcterms:created>
  <dcterms:modified xsi:type="dcterms:W3CDTF">2019-01-15T14:26:10Z</dcterms:modified>
</cp:coreProperties>
</file>